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604" activeTab="0"/>
  </bookViews>
  <sheets>
    <sheet name="Новая медведь лимит 19-20" sheetId="1" r:id="rId1"/>
    <sheet name="Новая медведь  лимит на18-19" sheetId="2" r:id="rId2"/>
    <sheet name="Новая медведь  лимит на17-18гг" sheetId="3" r:id="rId3"/>
  </sheets>
  <definedNames>
    <definedName name="_xlnm.Print_Area" localSheetId="2">'Новая медведь  лимит на17-18гг'!$A$1:$P$128</definedName>
    <definedName name="_xlnm.Print_Area" localSheetId="1">'Новая медведь  лимит на18-19'!$A$1:$P$130</definedName>
    <definedName name="_xlnm.Print_Area" localSheetId="0">'Новая медведь лимит 19-20'!$A$1:$Q$124</definedName>
  </definedNames>
  <calcPr fullCalcOnLoad="1"/>
</workbook>
</file>

<file path=xl/comments1.xml><?xml version="1.0" encoding="utf-8"?>
<comments xmlns="http://schemas.openxmlformats.org/spreadsheetml/2006/main">
  <authors>
    <author>Mironovv</author>
  </authors>
  <commentList>
    <comment ref="S16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8"/>
            <rFont val="Tahoma"/>
            <family val="2"/>
          </rPr>
          <t>ии с определением коэф. для птиц ЗМУ</t>
        </r>
      </text>
    </comment>
    <comment ref="T16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коэф. Пригодности площади обитания 10900/46246 тыс га =0,235696</t>
        </r>
      </text>
    </comment>
  </commentList>
</comments>
</file>

<file path=xl/comments2.xml><?xml version="1.0" encoding="utf-8"?>
<comments xmlns="http://schemas.openxmlformats.org/spreadsheetml/2006/main">
  <authors>
    <author>Mironovv</author>
  </authors>
  <commentList>
    <comment ref="R14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8"/>
            <rFont val="Tahoma"/>
            <family val="2"/>
          </rPr>
          <t>ии с определением коэф. для птиц ЗМУ</t>
        </r>
      </text>
    </comment>
    <comment ref="S14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коэф. Пригодности площади обитания 10900/46246 тыс га =0,235696</t>
        </r>
      </text>
    </comment>
  </commentList>
</comments>
</file>

<file path=xl/comments3.xml><?xml version="1.0" encoding="utf-8"?>
<comments xmlns="http://schemas.openxmlformats.org/spreadsheetml/2006/main">
  <authors>
    <author>Mironovv</author>
  </authors>
  <commentList>
    <comment ref="R16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пересчетный коэф.= 500/600м- ширина учетной полосы, по аналог</t>
        </r>
        <r>
          <rPr>
            <u val="single"/>
            <sz val="8"/>
            <rFont val="Tahoma"/>
            <family val="2"/>
          </rPr>
          <t>ии с определением коэф. для птиц ЗМУ</t>
        </r>
      </text>
    </comment>
    <comment ref="S16" authorId="0">
      <text>
        <r>
          <rPr>
            <b/>
            <sz val="8"/>
            <rFont val="Tahoma"/>
            <family val="2"/>
          </rPr>
          <t>Mironovv:</t>
        </r>
        <r>
          <rPr>
            <sz val="8"/>
            <rFont val="Tahoma"/>
            <family val="2"/>
          </rPr>
          <t xml:space="preserve">
коэф. Пригодности площади обитания 10900/46246 тыс га =0,235696</t>
        </r>
      </text>
    </comment>
  </commentList>
</comments>
</file>

<file path=xl/sharedStrings.xml><?xml version="1.0" encoding="utf-8"?>
<sst xmlns="http://schemas.openxmlformats.org/spreadsheetml/2006/main" count="694" uniqueCount="342">
  <si>
    <t xml:space="preserve">                                  </t>
  </si>
  <si>
    <t xml:space="preserve">Наименование охотпользователей, участков охотугодий </t>
  </si>
  <si>
    <t>Сроки проведения учета</t>
  </si>
  <si>
    <t>Количество пройденных маршрутов</t>
  </si>
  <si>
    <t>Общая протяженность маршрутов,км</t>
  </si>
  <si>
    <t xml:space="preserve">Число учтенных следов </t>
  </si>
  <si>
    <t xml:space="preserve">Число свежих следов </t>
  </si>
  <si>
    <t xml:space="preserve">Число визуальных встреч без промеров следов </t>
  </si>
  <si>
    <t>Относительный показатель учета</t>
  </si>
  <si>
    <t>Плотность особей</t>
  </si>
  <si>
    <t>Численность особей</t>
  </si>
  <si>
    <t>Допустимо к добыче особей   (15%)</t>
  </si>
  <si>
    <t>Заявленная квота,особей</t>
  </si>
  <si>
    <t>Установленная квота,особей</t>
  </si>
  <si>
    <t>ООО "Усть- Магаданский рыбозавод", участок  №1 "Туманы"</t>
  </si>
  <si>
    <t>ООО "Прибрежная рыболовная компания"</t>
  </si>
  <si>
    <t>ИП Тимофеенко</t>
  </si>
  <si>
    <t>ИП Топалов "Фактория Таёжная"</t>
  </si>
  <si>
    <t>ООО "Тахтоямск"</t>
  </si>
  <si>
    <t>Заказник "Одян"</t>
  </si>
  <si>
    <t>Заказник "Малкачанская Тундра"</t>
  </si>
  <si>
    <t>Заказник "Кавинская долина"</t>
  </si>
  <si>
    <t>ИП Гарифулин С.А.</t>
  </si>
  <si>
    <t>ОДУ Тенькинского района</t>
  </si>
  <si>
    <t>ООО "Кулу" участок №-3 "Буксунда"</t>
  </si>
  <si>
    <t>ООО "Усть-Магаданский рыбозавод", участок № 2  "Мельдек"</t>
  </si>
  <si>
    <t>РОМН "Каньон"</t>
  </si>
  <si>
    <t>ООПТ заказник "Омолонский"</t>
  </si>
  <si>
    <t>Заказник "Хинике"</t>
  </si>
  <si>
    <t>Заказник «Тайгонос».</t>
  </si>
  <si>
    <t>Итого по области:</t>
  </si>
  <si>
    <t>Число пересечений принятых к обработке</t>
  </si>
  <si>
    <t>ООО "Гостиничный комплекс" "Океан", уч."Яна"</t>
  </si>
  <si>
    <t xml:space="preserve"> ЗАО "Северо-Эвенская Промышленная Компания"</t>
  </si>
  <si>
    <t>нет  учета</t>
  </si>
  <si>
    <t>ООО "ПрофМонтажСтрой-С", участок  "р.Русская (Омолонская)"</t>
  </si>
  <si>
    <t xml:space="preserve">ООО  "СеверСпецТранс"         участок "Марат"                               </t>
  </si>
  <si>
    <t>РОМН    "Махаянга"</t>
  </si>
  <si>
    <t>ИП Пинчук В.Б.                        участок  "Нелькоба"</t>
  </si>
  <si>
    <t>ООО   "Бахапча"</t>
  </si>
  <si>
    <t>РОКМН  "Екчен"</t>
  </si>
  <si>
    <t>РОМН  "Аситкан"</t>
  </si>
  <si>
    <t>ООО "Восточный рубеж"         участок "Мадаун"</t>
  </si>
  <si>
    <t>ООО "Маглан-Сервис"            участок "Холоткан"</t>
  </si>
  <si>
    <t>МООО "Хурен" участок  № 1</t>
  </si>
  <si>
    <t>МООО "Хурен" участок  № 2</t>
  </si>
  <si>
    <t>МООО "ОО и Р" участок "Ольско-Танонский"</t>
  </si>
  <si>
    <t>МООО "ОО и Р" участок  "Уптарский"</t>
  </si>
  <si>
    <t>МООО "ОО и Р" участок "Верхнеянский"</t>
  </si>
  <si>
    <t xml:space="preserve">ООО «Кулу», участок  "Наслачан" </t>
  </si>
  <si>
    <t xml:space="preserve">ООО «Кулу», участок" Пьягина" </t>
  </si>
  <si>
    <t xml:space="preserve">МООО "ООиР, " участок  " Хасынский" </t>
  </si>
  <si>
    <t>ОДУ р.Талая,   р.лев. Хета,  р. Тенкели</t>
  </si>
  <si>
    <t xml:space="preserve">МООО "ООиР", участок "Кулу" </t>
  </si>
  <si>
    <t>ООО "Рыбная компания"участок  №1  Кананыга</t>
  </si>
  <si>
    <t>ООО "Рыбная компания"участок  №2  Коркодон</t>
  </si>
  <si>
    <t xml:space="preserve">  ООО "Кулу" участок № 4 "Наяхан" </t>
  </si>
  <si>
    <t xml:space="preserve">ООО "Кулу" участок "Широкая" </t>
  </si>
  <si>
    <t>ООО "Колыма Трэвел"            участок "Омолон"</t>
  </si>
  <si>
    <t>ООО "Колыма Трэвел"            участок  "Кегали"</t>
  </si>
  <si>
    <t>РОМН  "Гижига"  участок  "Ахавеем"</t>
  </si>
  <si>
    <t>РОМН  "Гижига"участок    "Хивач"</t>
  </si>
  <si>
    <t>МООО"ООиР"  участок "Сусуманский"</t>
  </si>
  <si>
    <t>РОМН   "Учак"</t>
  </si>
  <si>
    <t>ООО "Кривбасс"участок "Сусуманский"</t>
  </si>
  <si>
    <t>МООО"ООиР"  участок  "Ягоднинский"</t>
  </si>
  <si>
    <t>МООО "ООиР"  участок "Ороекско-Глухаринный-1"</t>
  </si>
  <si>
    <t>МООО "ООиР" участок "Ороекско-Глухаринный-2"</t>
  </si>
  <si>
    <t>МООО "ООиР"  участок  "Омолонский"</t>
  </si>
  <si>
    <t>МООО "ООиР" участок  "Сеймчанский"</t>
  </si>
  <si>
    <t>ИП Федюшин Р.Г.</t>
  </si>
  <si>
    <t>РОМН "Балыгычан"</t>
  </si>
  <si>
    <t xml:space="preserve">МООО "ООиР", участок "Детрин"" </t>
  </si>
  <si>
    <t>ООО "Кривбасс" участок  "Ягоднинский"</t>
  </si>
  <si>
    <t>Площадь угодий пригодных для обитания вида, тыс. га.</t>
  </si>
  <si>
    <t>МООО "ОО и Р" участок "Прибрежный"</t>
  </si>
  <si>
    <t>МООО "Хурен" участок  № 3</t>
  </si>
  <si>
    <t>ООО "МиС"</t>
  </si>
  <si>
    <t>ООО "Экспедиция -Тур" участок "Вилига"</t>
  </si>
  <si>
    <t>ОДУ Омсукчанского района</t>
  </si>
  <si>
    <t>ОДУ Сусуманского района</t>
  </si>
  <si>
    <t>ООО "Северо-восток Сервис" участок  № 3 Средняя</t>
  </si>
  <si>
    <t>ОДУ  участок  "р. Сивуч"</t>
  </si>
  <si>
    <t>10.07.-01.08.15</t>
  </si>
  <si>
    <t xml:space="preserve"> </t>
  </si>
  <si>
    <r>
      <rPr>
        <sz val="12"/>
        <rFont val="Times New Roman"/>
        <family val="1"/>
      </rPr>
      <t>ООО «Кулу», участок"</t>
    </r>
    <r>
      <rPr>
        <sz val="12"/>
        <rFont val="Times New Roman"/>
        <family val="1"/>
      </rPr>
      <t>Угулан"</t>
    </r>
  </si>
  <si>
    <t>11.07.-22.07.16</t>
  </si>
  <si>
    <t>03.07.-08.07.16</t>
  </si>
  <si>
    <t>02.07.-09.07.16</t>
  </si>
  <si>
    <t>09.07.-13.07.16</t>
  </si>
  <si>
    <t>02.07.-07.07.16</t>
  </si>
  <si>
    <t>БРАК</t>
  </si>
  <si>
    <t>ОДУ участок р. Халанчига - р. Студёная</t>
  </si>
  <si>
    <t>ООО "Кэй Эм Машинери"</t>
  </si>
  <si>
    <t>14.07-20.07.16</t>
  </si>
  <si>
    <t>10.07-22.07.16</t>
  </si>
  <si>
    <t>10.07-20.07.16</t>
  </si>
  <si>
    <t>05.07-25.07.16</t>
  </si>
  <si>
    <t>ИП Гарбуз</t>
  </si>
  <si>
    <t>14.07.-18.07.16</t>
  </si>
  <si>
    <t>ООО "СпецСервис"</t>
  </si>
  <si>
    <t>06.07.-12.07.16</t>
  </si>
  <si>
    <t>16.07.-24.07.16</t>
  </si>
  <si>
    <t>25.07-26.07.16</t>
  </si>
  <si>
    <t>16.07-18.07.16</t>
  </si>
  <si>
    <t>21.07-23.07.16</t>
  </si>
  <si>
    <t>10.07-11.07.16</t>
  </si>
  <si>
    <t xml:space="preserve">  </t>
  </si>
  <si>
    <t>ООО "Дрофа" участок р. Дегдекан</t>
  </si>
  <si>
    <t>МО "Ольский горродской округ" МО " г. Магадан"</t>
  </si>
  <si>
    <t xml:space="preserve"> ООО "Северо-восток Сервис" участок №2  р.Сиглан.</t>
  </si>
  <si>
    <t>ООО "ЭКСПЕДИЦИЯ-ТУР" участок  "о.Завьялова"</t>
  </si>
  <si>
    <t>ОДУ  участок  "Хольчан"</t>
  </si>
  <si>
    <t>ООО "Колыма-Трэвел" участок №1  "Нараули"</t>
  </si>
  <si>
    <t>ООО "Колыма-Трэвел" участок №2 "Шкипера"</t>
  </si>
  <si>
    <t xml:space="preserve">ОДУ участок  Момолтыкис,Сеймкан,Яна, Налтай. </t>
  </si>
  <si>
    <t>ОДУ участок  р. Яма,-р. Алут .</t>
  </si>
  <si>
    <t>ОДУ участок р.Ланковая - р. Дулакан</t>
  </si>
  <si>
    <t>ОДУ  участок  "р. Сиглан- р. Буочах"</t>
  </si>
  <si>
    <t>ОДУ верх. р.Арбутла , р.Гатчан,р. Марьякан</t>
  </si>
  <si>
    <t>Охранная зона г. Магадана</t>
  </si>
  <si>
    <t xml:space="preserve"> МО Хасынский городской округ</t>
  </si>
  <si>
    <t xml:space="preserve">      МО Тенькинскийский городской округ</t>
  </si>
  <si>
    <t>ОДУ р. Хиники</t>
  </si>
  <si>
    <t>ИП Гончаренко</t>
  </si>
  <si>
    <t xml:space="preserve">  МО Омсукчанскийский городской округ</t>
  </si>
  <si>
    <t xml:space="preserve">МО Среднеканский городской округ </t>
  </si>
  <si>
    <t>МО Ягоднинский городской округ</t>
  </si>
  <si>
    <t>МО Сусуманский городской округ</t>
  </si>
  <si>
    <t xml:space="preserve"> МО Северо - Эвенский городской округ</t>
  </si>
  <si>
    <t>Итого по городскому округу:</t>
  </si>
  <si>
    <t>ООО «Тайга» участок №1 "р. Кильгана"</t>
  </si>
  <si>
    <t>ООО «Тайга» участок   №2 "р. Семейная"</t>
  </si>
  <si>
    <t>ООО "Омсукчан-Транстехснаб" уч. "р.Эврика"</t>
  </si>
  <si>
    <t>ООО "Омсукчан-Транстехснаб" уч "р. Тап"</t>
  </si>
  <si>
    <t>ОДУ уч. "р.Коркодон-р. Монхайды"</t>
  </si>
  <si>
    <t>ОДУ "р. Алы_Юрях,р. Булун, р.Токур-Юрях"</t>
  </si>
  <si>
    <t>ОДУ уч. "р. Б.Столбовая-р. Ярходон"</t>
  </si>
  <si>
    <t>ОДУ уч."р.Белая ночь, р.Колыма, р. Бургали"</t>
  </si>
  <si>
    <t>ОДУ уч. "р.Сугой-р.Мутная"</t>
  </si>
  <si>
    <t>СМУП "Фактория Кадар"</t>
  </si>
  <si>
    <t>ОДУ Ягоднинского городского округа</t>
  </si>
  <si>
    <t>ООО "Луч"</t>
  </si>
  <si>
    <t>ЗАО "Колымская россыпь"</t>
  </si>
  <si>
    <t>ООО "Кедон"</t>
  </si>
  <si>
    <t>ИП Наумкина</t>
  </si>
  <si>
    <t xml:space="preserve"> ОДУ Северо-Эвенского городского округа </t>
  </si>
  <si>
    <t>ООО "Дрофа" участок Вавачун</t>
  </si>
  <si>
    <t>ООО "Практик К" уч. р. Таватум</t>
  </si>
  <si>
    <t>17.07-18.07.16</t>
  </si>
  <si>
    <t>14.07-29.07.16</t>
  </si>
  <si>
    <t>16.07-23.07.16</t>
  </si>
  <si>
    <t>28.07-31.07.16</t>
  </si>
  <si>
    <t>12.07-17.07.16</t>
  </si>
  <si>
    <t>21.07-25.07.16</t>
  </si>
  <si>
    <t>10.07-15.07.16</t>
  </si>
  <si>
    <t>22.07-24.07.16</t>
  </si>
  <si>
    <t>20.07-23.07.16</t>
  </si>
  <si>
    <t>23.07-04.08.16</t>
  </si>
  <si>
    <t>04.07.-31.07.16</t>
  </si>
  <si>
    <t>21.07.-27.07.16</t>
  </si>
  <si>
    <t>25.07-27.07.16</t>
  </si>
  <si>
    <t>25.07-30.07.16</t>
  </si>
  <si>
    <t>26.07.-30.07.16</t>
  </si>
  <si>
    <t>16.07.-17.07.16</t>
  </si>
  <si>
    <t>по охотсоглашению</t>
  </si>
  <si>
    <t>20.07-21.07.16</t>
  </si>
  <si>
    <t>ООО "Магагаданскаяч Грузовая Траспортная Компания"</t>
  </si>
  <si>
    <t>Площадь угодий, тыс. га.</t>
  </si>
  <si>
    <t xml:space="preserve">Итого на территории угодий           </t>
  </si>
  <si>
    <t>23.07-24.07.16</t>
  </si>
  <si>
    <t>23.07-25.07.16</t>
  </si>
  <si>
    <t>28.07-30.08.16</t>
  </si>
  <si>
    <t>24.07-25.07.16</t>
  </si>
  <si>
    <t>Предложение по лимитам изъятия особо ценных в хозяйственном отношении видов охотничьих ресурсов в сезоне охоты 2017-2018гг. на территории Магаданской области и материалы, обосновывающиелимиты и квоты добычи охотничьих ресурсов на период с 01.08.2017г. до  01.08.2018г.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</t>
  </si>
  <si>
    <t xml:space="preserve">Предложение по лимитам изъятия особо ценных в хозяйственном отношении видов охотничьих ресурсов в сезоне охоты 2018-2019гг. на территории Магаданской области и материалы, обосновывающиелимиты и квоты добычи охотничьих ресурсов на период с 01.08.2018г. до 01.08.2019г.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 </t>
  </si>
  <si>
    <t>18.07-19.07.17</t>
  </si>
  <si>
    <t>13.07-17.07.17</t>
  </si>
  <si>
    <t>15.07-16.07.17</t>
  </si>
  <si>
    <t>11.07-25.07.17</t>
  </si>
  <si>
    <t>10.07-12.07.17</t>
  </si>
  <si>
    <t>21.06-07.08.17</t>
  </si>
  <si>
    <t>23.07-25.07.17</t>
  </si>
  <si>
    <t>ЗАО "Колымская россыпь" участок "Интриган"</t>
  </si>
  <si>
    <t>08.07.-11.07.2017</t>
  </si>
  <si>
    <t>16.07-18.07.17</t>
  </si>
  <si>
    <t>15.07-17.07.17</t>
  </si>
  <si>
    <t>01.07.-28.07.17</t>
  </si>
  <si>
    <t>13.07.-24.07.17</t>
  </si>
  <si>
    <t>01.07.-06.07.17</t>
  </si>
  <si>
    <t>08.07.-10.07.17</t>
  </si>
  <si>
    <t>18.07.-20.07.17</t>
  </si>
  <si>
    <t>05.08-14.08.17</t>
  </si>
  <si>
    <t>05.08-12.08.17</t>
  </si>
  <si>
    <t>12.07.-22.07.17</t>
  </si>
  <si>
    <t>10.07-30.07.17</t>
  </si>
  <si>
    <t>10.07-25.07.17</t>
  </si>
  <si>
    <t>06.06-15.06.17</t>
  </si>
  <si>
    <t>10.07-17.07.17</t>
  </si>
  <si>
    <t>12.07-20.07.17</t>
  </si>
  <si>
    <t>11.07-20.07.17</t>
  </si>
  <si>
    <t>брак</t>
  </si>
  <si>
    <t>10.07-24.07.17</t>
  </si>
  <si>
    <t>01.07-30.07.17</t>
  </si>
  <si>
    <t>05.07-16.07.17</t>
  </si>
  <si>
    <t>ИП Телегин</t>
  </si>
  <si>
    <t>15.07.-16.07.17</t>
  </si>
  <si>
    <t>ИП Гогитаури</t>
  </si>
  <si>
    <t>01.07.-19.07.17</t>
  </si>
  <si>
    <t>22.07-25.07.17</t>
  </si>
  <si>
    <t>04.07-14.07.17</t>
  </si>
  <si>
    <t>ОДУ участок "р. Налтай"</t>
  </si>
  <si>
    <t>ОДУ участок "р. Правая Яна"</t>
  </si>
  <si>
    <t>01.07.-09.07.17</t>
  </si>
  <si>
    <t>17.07-19.07.17</t>
  </si>
  <si>
    <t>13.07-15.07.17</t>
  </si>
  <si>
    <t>01.07.-16.07.17</t>
  </si>
  <si>
    <t>21.07-25.07.17</t>
  </si>
  <si>
    <t>10.07-15.07.17</t>
  </si>
  <si>
    <t>21.07-26.07.17</t>
  </si>
  <si>
    <t>16.07-26.07.17</t>
  </si>
  <si>
    <t>04.07.-19.07.17</t>
  </si>
  <si>
    <t>14.07.-19.07.17</t>
  </si>
  <si>
    <t>ОДУ участок р.Ланковая - р. Абрамчик</t>
  </si>
  <si>
    <t xml:space="preserve">ОДУ участок р. Момолтыкис, р.Сеймкан, р. Хольчан </t>
  </si>
  <si>
    <t>ОДУ участок  р. Яма,-р. Тоб .</t>
  </si>
  <si>
    <t>20.07-30.07.17</t>
  </si>
  <si>
    <t>23.07-24.07.17</t>
  </si>
  <si>
    <t>28.07-30.08.17</t>
  </si>
  <si>
    <t>24.07-25.07.17</t>
  </si>
  <si>
    <t>26.07-28.07.17</t>
  </si>
  <si>
    <t>14.07.-17.07.17</t>
  </si>
  <si>
    <t>22.07-30.07.17</t>
  </si>
  <si>
    <t>23.07.-31.07.17</t>
  </si>
  <si>
    <t>19.07-24.07.17</t>
  </si>
  <si>
    <t>10.07-14.07.17</t>
  </si>
  <si>
    <t>14.07-15.07.17</t>
  </si>
  <si>
    <t>18.07-20.07.17</t>
  </si>
  <si>
    <t>22.07-23.07.17</t>
  </si>
  <si>
    <t>18.07-25.07.17</t>
  </si>
  <si>
    <t>01.07.-09.07.15</t>
  </si>
  <si>
    <t>ОДУ участок "верх. р.Арбутла "</t>
  </si>
  <si>
    <t>ОДУ участок  "р.Гатчан"</t>
  </si>
  <si>
    <t>ОДУ участок " р. Марьякан"</t>
  </si>
  <si>
    <t>14.07-17.07.2017</t>
  </si>
  <si>
    <t>14.07.-18.07.17</t>
  </si>
  <si>
    <t>ОДУ участок "р. Бургагылкан-р. Чистый"</t>
  </si>
  <si>
    <t>26.07-27.07.17</t>
  </si>
  <si>
    <t>ООО "Ясачная" ("Луч")</t>
  </si>
  <si>
    <t xml:space="preserve">Предложение по лимитам изъятия особо ценных в хозяйственном отношении видов охотничьих ресурсов в сезоне охоты 2019-2020гг. на территории Магаданской области и материалы, обосновывающиелимиты и квоты добычи охотничьих ресурсов на период с 01.08.2019г. до 01.08.2020г.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 </t>
  </si>
  <si>
    <t>25.07-26.07.2018</t>
  </si>
  <si>
    <t>ООО"Туманы" ("Усть- Магаданский рыбозавод"), участок  №1 "Туманы"</t>
  </si>
  <si>
    <t>21.07-25.07.2018</t>
  </si>
  <si>
    <t>10.07-16.07.2018</t>
  </si>
  <si>
    <t>02.07-29.07.2018</t>
  </si>
  <si>
    <t>03.07-11.07.2018</t>
  </si>
  <si>
    <t>07.07-13.07.2018</t>
  </si>
  <si>
    <t>17.07-19.07.2018</t>
  </si>
  <si>
    <t>15.07-01.08.2018</t>
  </si>
  <si>
    <t>28.07-31.07.2018</t>
  </si>
  <si>
    <t>ОДУ Хасынского г.о</t>
  </si>
  <si>
    <t>ОДУ Тенькинского г.о</t>
  </si>
  <si>
    <t>АО "Колымская россыпь" участок "Интриган"</t>
  </si>
  <si>
    <t>ООО «Тайга-Экстрим» участок №1 "р. Кильгана"</t>
  </si>
  <si>
    <t>ООО «Тайга-Экстрим» участок   №2 "р. Семейная"</t>
  </si>
  <si>
    <t>нет учета</t>
  </si>
  <si>
    <t>АО "Колымская россыпь" уч.Пареньский</t>
  </si>
  <si>
    <t>ООО "Магагаданская Грузовая Траспортная Компания"</t>
  </si>
  <si>
    <t>24.07.-29.07.2018</t>
  </si>
  <si>
    <t>14.07-22.07.2018</t>
  </si>
  <si>
    <t>14.07-16.07.2018</t>
  </si>
  <si>
    <t>21.07-22.07.2018</t>
  </si>
  <si>
    <t>10.05-23.05.2018</t>
  </si>
  <si>
    <t>16.07-31.07.2018</t>
  </si>
  <si>
    <t>10.07-1.08.2018</t>
  </si>
  <si>
    <t>10.07.-23.07.2018</t>
  </si>
  <si>
    <t>10.07-24.07.2018</t>
  </si>
  <si>
    <t>20.07-02.08.2018</t>
  </si>
  <si>
    <t>13.07-15.07.2018</t>
  </si>
  <si>
    <t>08.07-23.07.2018</t>
  </si>
  <si>
    <t>14.07-17.07.18</t>
  </si>
  <si>
    <t>23.07-28.07.2018</t>
  </si>
  <si>
    <t>28.07-30.07.2018</t>
  </si>
  <si>
    <t>24.07-25.07.2018</t>
  </si>
  <si>
    <t>ОДУ участок Вавачун</t>
  </si>
  <si>
    <t>ОДУ  участок"Махаянга"</t>
  </si>
  <si>
    <t>09.07-12.07.2018</t>
  </si>
  <si>
    <t>11.07-13.07.2018</t>
  </si>
  <si>
    <t>25.07-27.07.2018</t>
  </si>
  <si>
    <t>10.07-12.07.2018</t>
  </si>
  <si>
    <t>15.07-18.07.2018</t>
  </si>
  <si>
    <t>22.07-25.07.2018</t>
  </si>
  <si>
    <t>22.07-27.07.2018</t>
  </si>
  <si>
    <t>03.07-06.07.2018</t>
  </si>
  <si>
    <t>14.07-20.07.2018</t>
  </si>
  <si>
    <t>16.07-17.07.2018</t>
  </si>
  <si>
    <t>ООО "Игака"         участок "Мадаун"</t>
  </si>
  <si>
    <t>ООО "Туманы" ("Усть-Магаданский рыбозавод"), участок № 2  "Мельдек"</t>
  </si>
  <si>
    <t xml:space="preserve">      МО Тенькинский городской округ</t>
  </si>
  <si>
    <t>ООО Туристическая компания "Север"</t>
  </si>
  <si>
    <t xml:space="preserve">  МО Омсукчанский городской округ</t>
  </si>
  <si>
    <t>АО "Колымская россыпь" уч.Омулевка</t>
  </si>
  <si>
    <t>10.07-20.07.2018</t>
  </si>
  <si>
    <t xml:space="preserve">05.07.-25.07.2018 </t>
  </si>
  <si>
    <t xml:space="preserve">08.07-10.07.2018 </t>
  </si>
  <si>
    <t xml:space="preserve">18.07-20.07.2018 </t>
  </si>
  <si>
    <t>18.07-28.07.2018</t>
  </si>
  <si>
    <t>18.07-25.07.2018</t>
  </si>
  <si>
    <t>15.07-25.07.2018</t>
  </si>
  <si>
    <t>20.07-27.07.2018</t>
  </si>
  <si>
    <t>12.07-22.07.2018</t>
  </si>
  <si>
    <t>21.07-26.07.2018</t>
  </si>
  <si>
    <t>20.07-25.07.2018</t>
  </si>
  <si>
    <t>18.07-23.07.2018</t>
  </si>
  <si>
    <t>10.07-15.07.2018</t>
  </si>
  <si>
    <t>20.07-21.07.2018</t>
  </si>
  <si>
    <t>16.07-18.07.2018</t>
  </si>
  <si>
    <t>06.07-11.07.2018</t>
  </si>
  <si>
    <t>Сводная ведомость результатов проведения учетных работ по определению численности бурого медведя в 2018 году на территории Магаданской области</t>
  </si>
  <si>
    <t>не соответствует требованиям методики</t>
  </si>
  <si>
    <t>08.07-12.07.2018</t>
  </si>
  <si>
    <t>11.07-26.07.2018</t>
  </si>
  <si>
    <t>ОДУ участок "р. Правая Яна-р.Дегдекан-р.Налтай"</t>
  </si>
  <si>
    <t>ОДУ участок "руч.Переволочный "(Аситкан)</t>
  </si>
  <si>
    <r>
      <t>ОДУ участок р. Момолтыкис, р.Сеймкан,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р. Хольчан</t>
    </r>
  </si>
  <si>
    <t>ОДУ участок "р. Бургагылкан-р.Чистый"</t>
  </si>
  <si>
    <t>ОДУ уч. "р.Балыгычан-р.Сугой-р.Мутная"</t>
  </si>
  <si>
    <t>28.07-30.07.20218</t>
  </si>
  <si>
    <t>ОДУ участок "р. Марьякан"</t>
  </si>
  <si>
    <t>Общая площадь участка, тыс. га.</t>
  </si>
  <si>
    <t>Предлагаемая у установлению квота изъятия,особей</t>
  </si>
  <si>
    <t>Плотность особей на участке</t>
  </si>
  <si>
    <t>ОДУ участок р.Ланковая-р.Халанчига - р. Студённая</t>
  </si>
  <si>
    <t>12.07-18.07.2018</t>
  </si>
  <si>
    <t>12.07-16.07.2018</t>
  </si>
  <si>
    <t>Учет бурого медведя в 2018 году</t>
  </si>
  <si>
    <t>Площадь угодий летней концентрации вида, тыс. га.</t>
  </si>
  <si>
    <t>Плотность особей на площади угодий  летней концентрации вида, особей/тыс.га</t>
  </si>
  <si>
    <r>
      <rPr>
        <b/>
        <u val="single"/>
        <sz val="14"/>
        <rFont val="Times New Roman"/>
        <family val="1"/>
      </rPr>
      <t xml:space="preserve">Пересчетный коэффицент    0,83   </t>
    </r>
    <r>
      <rPr>
        <b/>
        <sz val="14"/>
        <rFont val="Times New Roman"/>
        <family val="1"/>
      </rPr>
      <t xml:space="preserve">                                                     </t>
    </r>
    <r>
      <rPr>
        <b/>
        <u val="single"/>
        <sz val="14"/>
        <rFont val="Times New Roman"/>
        <family val="1"/>
      </rPr>
      <t>Коэффицент площади угодий летней концетрации медведей    0,23</t>
    </r>
  </si>
  <si>
    <t>ОДУ уч."р.Лев.Буюнда-верх р.Арбутла"</t>
  </si>
  <si>
    <t>ОДУ уч."р.Яма-Тоб"</t>
  </si>
  <si>
    <t>22.07-28.07.2018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</si>
</sst>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30D0F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" fillId="3" borderId="11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12" borderId="10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1" fontId="4" fillId="39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170"/>
  <sheetViews>
    <sheetView tabSelected="1" view="pageBreakPreview" zoomScale="75" zoomScaleNormal="55" zoomScaleSheetLayoutView="75" zoomScalePageLayoutView="0" workbookViewId="0" topLeftCell="A1">
      <pane ySplit="6" topLeftCell="A76" activePane="bottomLeft" state="frozen"/>
      <selection pane="topLeft" activeCell="A1" sqref="A1"/>
      <selection pane="bottomLeft" activeCell="A5" sqref="A5:P5"/>
    </sheetView>
  </sheetViews>
  <sheetFormatPr defaultColWidth="9.33203125" defaultRowHeight="12.75"/>
  <cols>
    <col min="1" max="1" width="65" style="0" customWidth="1"/>
    <col min="2" max="2" width="22.5" style="0" customWidth="1"/>
    <col min="3" max="3" width="10" style="0" customWidth="1"/>
    <col min="4" max="4" width="17.83203125" style="0" customWidth="1"/>
    <col min="5" max="5" width="18" style="0" customWidth="1"/>
    <col min="6" max="6" width="16.5" style="19" customWidth="1"/>
    <col min="7" max="8" width="12.83203125" style="0" customWidth="1"/>
    <col min="9" max="9" width="10.5" style="0" customWidth="1"/>
    <col min="10" max="10" width="12.5" style="9" customWidth="1"/>
    <col min="11" max="11" width="12.5" style="0" customWidth="1"/>
    <col min="12" max="12" width="14.66015625" style="0" customWidth="1"/>
    <col min="13" max="13" width="17.83203125" style="0" customWidth="1"/>
    <col min="14" max="14" width="13.5" style="0" customWidth="1"/>
    <col min="15" max="15" width="9.66015625" style="0" bestFit="1" customWidth="1"/>
    <col min="16" max="16" width="13.5" style="0" bestFit="1" customWidth="1"/>
    <col min="17" max="17" width="12" style="0" customWidth="1"/>
    <col min="18" max="19" width="9.5" style="0" bestFit="1" customWidth="1"/>
  </cols>
  <sheetData>
    <row r="1" spans="1:13" ht="17.25" customHeight="1">
      <c r="A1" s="108"/>
      <c r="B1" s="1"/>
      <c r="C1" s="1"/>
      <c r="D1" s="1"/>
      <c r="E1" s="1"/>
      <c r="F1" s="77"/>
      <c r="G1" s="1"/>
      <c r="H1" s="1"/>
      <c r="I1" s="1"/>
      <c r="J1" s="1"/>
      <c r="K1" s="1"/>
      <c r="L1" s="1"/>
      <c r="M1" s="1"/>
    </row>
    <row r="2" spans="1:17" ht="83.25" customHeight="1">
      <c r="A2" s="125" t="s">
        <v>249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87"/>
    </row>
    <row r="3" spans="1:17" ht="24" customHeight="1" hidden="1">
      <c r="A3" s="130" t="s">
        <v>335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87"/>
    </row>
    <row r="4" spans="1:16" ht="36" customHeight="1">
      <c r="A4" s="126" t="s">
        <v>318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43.5" customHeight="1">
      <c r="A5" s="128" t="s">
        <v>338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7" ht="137.2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329</v>
      </c>
      <c r="F6" s="18" t="s">
        <v>336</v>
      </c>
      <c r="G6" s="6" t="s">
        <v>5</v>
      </c>
      <c r="H6" s="6" t="s">
        <v>6</v>
      </c>
      <c r="I6" s="6" t="s">
        <v>7</v>
      </c>
      <c r="J6" s="6" t="s">
        <v>31</v>
      </c>
      <c r="K6" s="6" t="s">
        <v>8</v>
      </c>
      <c r="L6" s="6" t="s">
        <v>331</v>
      </c>
      <c r="M6" s="6" t="s">
        <v>337</v>
      </c>
      <c r="N6" s="24" t="s">
        <v>10</v>
      </c>
      <c r="O6" s="6" t="s">
        <v>11</v>
      </c>
      <c r="P6" s="6" t="s">
        <v>12</v>
      </c>
      <c r="Q6" s="6" t="s">
        <v>330</v>
      </c>
    </row>
    <row r="7" spans="1:20" ht="40.5">
      <c r="A7" s="135" t="s">
        <v>109</v>
      </c>
      <c r="B7" s="6"/>
      <c r="C7" s="6"/>
      <c r="D7" s="6"/>
      <c r="E7" s="6"/>
      <c r="F7" s="18"/>
      <c r="G7" s="6"/>
      <c r="H7" s="6"/>
      <c r="I7" s="6"/>
      <c r="J7" s="6"/>
      <c r="K7" s="6"/>
      <c r="L7" s="6"/>
      <c r="M7" s="6"/>
      <c r="N7" s="24"/>
      <c r="O7" s="6"/>
      <c r="P7" s="6"/>
      <c r="Q7" s="6"/>
      <c r="S7" s="109">
        <v>6</v>
      </c>
      <c r="T7" s="59"/>
    </row>
    <row r="8" spans="1:17" s="19" customFormat="1" ht="31.5">
      <c r="A8" s="17" t="s">
        <v>75</v>
      </c>
      <c r="B8" s="18" t="s">
        <v>269</v>
      </c>
      <c r="C8" s="18">
        <v>7</v>
      </c>
      <c r="D8" s="18">
        <v>81</v>
      </c>
      <c r="E8" s="18">
        <v>648.017</v>
      </c>
      <c r="F8" s="30">
        <f>E8*$T$16</f>
        <v>149.04391</v>
      </c>
      <c r="G8" s="18">
        <v>10</v>
      </c>
      <c r="H8" s="18">
        <v>10</v>
      </c>
      <c r="I8" s="18">
        <v>6</v>
      </c>
      <c r="J8" s="18">
        <v>16</v>
      </c>
      <c r="K8" s="30">
        <f aca="true" t="shared" si="0" ref="K8:K46">J8*10/D8</f>
        <v>1.9753086419753085</v>
      </c>
      <c r="L8" s="30">
        <f>N8/E8</f>
        <v>0.37807650107944696</v>
      </c>
      <c r="M8" s="30">
        <f>K8*$S$16</f>
        <v>1.646090534979424</v>
      </c>
      <c r="N8" s="25">
        <f>ROUNDDOWN(M8*F8,0)</f>
        <v>245</v>
      </c>
      <c r="O8" s="90">
        <f aca="true" t="shared" si="1" ref="O8:O38">ROUNDDOWN(IF(N8&lt;$S$7,"0",N8*15/100),0)</f>
        <v>36</v>
      </c>
      <c r="P8" s="18">
        <v>46</v>
      </c>
      <c r="Q8" s="90">
        <f>ROUNDDOWN(IF(P8&lt;O8,P8,O8),0)</f>
        <v>36</v>
      </c>
    </row>
    <row r="9" spans="1:17" s="19" customFormat="1" ht="31.5">
      <c r="A9" s="17" t="s">
        <v>46</v>
      </c>
      <c r="B9" s="18" t="s">
        <v>270</v>
      </c>
      <c r="C9" s="18">
        <v>5</v>
      </c>
      <c r="D9" s="18">
        <v>55</v>
      </c>
      <c r="E9" s="18">
        <v>566</v>
      </c>
      <c r="F9" s="30">
        <f>E9*$T$16</f>
        <v>130.18</v>
      </c>
      <c r="G9" s="18">
        <v>5</v>
      </c>
      <c r="H9" s="18">
        <v>5</v>
      </c>
      <c r="I9" s="18">
        <v>3</v>
      </c>
      <c r="J9" s="18">
        <v>8</v>
      </c>
      <c r="K9" s="30">
        <f t="shared" si="0"/>
        <v>1.4545454545454546</v>
      </c>
      <c r="L9" s="30">
        <f aca="true" t="shared" si="2" ref="L9:L46">N9/E9</f>
        <v>0.2773851590106007</v>
      </c>
      <c r="M9" s="30">
        <f>K9*$S$16</f>
        <v>1.2121212121212122</v>
      </c>
      <c r="N9" s="25">
        <f>ROUNDDOWN(M9*F9,0)</f>
        <v>157</v>
      </c>
      <c r="O9" s="90">
        <f t="shared" si="1"/>
        <v>23</v>
      </c>
      <c r="P9" s="18">
        <v>28</v>
      </c>
      <c r="Q9" s="90">
        <f>ROUNDDOWN(IF(P9&lt;O9,P9,O9),0)</f>
        <v>23</v>
      </c>
    </row>
    <row r="10" spans="1:17" s="19" customFormat="1" ht="47.25">
      <c r="A10" s="17" t="s">
        <v>48</v>
      </c>
      <c r="B10" s="18" t="s">
        <v>319</v>
      </c>
      <c r="C10" s="18"/>
      <c r="D10" s="18"/>
      <c r="E10" s="18"/>
      <c r="F10" s="30"/>
      <c r="G10" s="18"/>
      <c r="H10" s="18"/>
      <c r="I10" s="18"/>
      <c r="J10" s="18"/>
      <c r="K10" s="30"/>
      <c r="L10" s="30"/>
      <c r="M10" s="30"/>
      <c r="N10" s="25">
        <v>0</v>
      </c>
      <c r="O10" s="90">
        <v>0</v>
      </c>
      <c r="P10" s="18">
        <v>5</v>
      </c>
      <c r="Q10" s="90">
        <v>0</v>
      </c>
    </row>
    <row r="11" spans="1:17" s="19" customFormat="1" ht="31.5">
      <c r="A11" s="17" t="s">
        <v>47</v>
      </c>
      <c r="B11" s="18" t="s">
        <v>271</v>
      </c>
      <c r="C11" s="18">
        <v>2</v>
      </c>
      <c r="D11" s="18">
        <v>17</v>
      </c>
      <c r="E11" s="18">
        <v>47.5</v>
      </c>
      <c r="F11" s="30">
        <f aca="true" t="shared" si="3" ref="F11:F22">E11*$T$16</f>
        <v>10.925</v>
      </c>
      <c r="G11" s="18">
        <v>3</v>
      </c>
      <c r="H11" s="18">
        <v>1</v>
      </c>
      <c r="I11" s="18">
        <v>3</v>
      </c>
      <c r="J11" s="18">
        <v>4</v>
      </c>
      <c r="K11" s="30">
        <f t="shared" si="0"/>
        <v>2.3529411764705883</v>
      </c>
      <c r="L11" s="30">
        <f t="shared" si="2"/>
        <v>0.4421052631578947</v>
      </c>
      <c r="M11" s="30">
        <f aca="true" t="shared" si="4" ref="M11:M22">K11*$S$16</f>
        <v>1.9607843137254903</v>
      </c>
      <c r="N11" s="25">
        <f aca="true" t="shared" si="5" ref="N11:N22">ROUNDDOWN(M11*F11,0)</f>
        <v>21</v>
      </c>
      <c r="O11" s="90">
        <f t="shared" si="1"/>
        <v>3</v>
      </c>
      <c r="P11" s="18">
        <v>2</v>
      </c>
      <c r="Q11" s="90">
        <f aca="true" t="shared" si="6" ref="Q11:Q21">ROUNDDOWN(IF(P11&lt;O11,P11,O11),0)</f>
        <v>2</v>
      </c>
    </row>
    <row r="12" spans="1:17" s="19" customFormat="1" ht="31.5">
      <c r="A12" s="17" t="s">
        <v>44</v>
      </c>
      <c r="B12" s="93" t="s">
        <v>289</v>
      </c>
      <c r="C12" s="18">
        <v>2</v>
      </c>
      <c r="D12" s="18">
        <v>19.3</v>
      </c>
      <c r="E12" s="18">
        <v>40</v>
      </c>
      <c r="F12" s="30">
        <f t="shared" si="3"/>
        <v>9.200000000000001</v>
      </c>
      <c r="G12" s="18">
        <v>2</v>
      </c>
      <c r="H12" s="18">
        <v>2</v>
      </c>
      <c r="I12" s="18">
        <v>0</v>
      </c>
      <c r="J12" s="18">
        <v>2</v>
      </c>
      <c r="K12" s="30">
        <f t="shared" si="0"/>
        <v>1.0362694300518134</v>
      </c>
      <c r="L12" s="30">
        <f t="shared" si="2"/>
        <v>0.175</v>
      </c>
      <c r="M12" s="30">
        <f t="shared" si="4"/>
        <v>0.8635578583765112</v>
      </c>
      <c r="N12" s="25">
        <f t="shared" si="5"/>
        <v>7</v>
      </c>
      <c r="O12" s="90">
        <f t="shared" si="1"/>
        <v>1</v>
      </c>
      <c r="P12" s="18">
        <v>1</v>
      </c>
      <c r="Q12" s="90">
        <f t="shared" si="6"/>
        <v>1</v>
      </c>
    </row>
    <row r="13" spans="1:17" s="19" customFormat="1" ht="31.5">
      <c r="A13" s="17" t="s">
        <v>45</v>
      </c>
      <c r="B13" s="18" t="s">
        <v>290</v>
      </c>
      <c r="C13" s="18">
        <v>2</v>
      </c>
      <c r="D13" s="18">
        <v>25.6</v>
      </c>
      <c r="E13" s="18">
        <v>85</v>
      </c>
      <c r="F13" s="30">
        <f t="shared" si="3"/>
        <v>19.55</v>
      </c>
      <c r="G13" s="18">
        <v>3</v>
      </c>
      <c r="H13" s="18">
        <v>3</v>
      </c>
      <c r="I13" s="18">
        <v>0</v>
      </c>
      <c r="J13" s="18">
        <v>3</v>
      </c>
      <c r="K13" s="30">
        <f t="shared" si="0"/>
        <v>1.171875</v>
      </c>
      <c r="L13" s="30">
        <f t="shared" si="2"/>
        <v>0.2235294117647059</v>
      </c>
      <c r="M13" s="30">
        <f t="shared" si="4"/>
        <v>0.9765625</v>
      </c>
      <c r="N13" s="25">
        <f t="shared" si="5"/>
        <v>19</v>
      </c>
      <c r="O13" s="90">
        <f t="shared" si="1"/>
        <v>2</v>
      </c>
      <c r="P13" s="18">
        <v>2</v>
      </c>
      <c r="Q13" s="90">
        <f t="shared" si="6"/>
        <v>2</v>
      </c>
    </row>
    <row r="14" spans="1:17" s="19" customFormat="1" ht="31.5">
      <c r="A14" s="17" t="s">
        <v>76</v>
      </c>
      <c r="B14" s="18" t="s">
        <v>291</v>
      </c>
      <c r="C14" s="18">
        <v>2</v>
      </c>
      <c r="D14" s="18">
        <v>21.6</v>
      </c>
      <c r="E14" s="18">
        <v>75.445</v>
      </c>
      <c r="F14" s="30">
        <f t="shared" si="3"/>
        <v>17.352349999999998</v>
      </c>
      <c r="G14" s="18">
        <v>6</v>
      </c>
      <c r="H14" s="18">
        <v>3</v>
      </c>
      <c r="I14" s="18">
        <v>0</v>
      </c>
      <c r="J14" s="18">
        <v>3</v>
      </c>
      <c r="K14" s="30">
        <f t="shared" si="0"/>
        <v>1.3888888888888888</v>
      </c>
      <c r="L14" s="30">
        <f t="shared" si="2"/>
        <v>0.26509377692358677</v>
      </c>
      <c r="M14" s="30">
        <f t="shared" si="4"/>
        <v>1.1574074074074074</v>
      </c>
      <c r="N14" s="25">
        <f t="shared" si="5"/>
        <v>20</v>
      </c>
      <c r="O14" s="90">
        <f t="shared" si="1"/>
        <v>3</v>
      </c>
      <c r="P14" s="18">
        <v>4</v>
      </c>
      <c r="Q14" s="90">
        <f t="shared" si="6"/>
        <v>3</v>
      </c>
    </row>
    <row r="15" spans="1:17" s="19" customFormat="1" ht="18" customHeight="1">
      <c r="A15" s="17" t="s">
        <v>49</v>
      </c>
      <c r="B15" s="18" t="s">
        <v>316</v>
      </c>
      <c r="C15" s="18">
        <v>3</v>
      </c>
      <c r="D15" s="18">
        <v>38.2</v>
      </c>
      <c r="E15" s="18">
        <v>136</v>
      </c>
      <c r="F15" s="30">
        <f t="shared" si="3"/>
        <v>31.28</v>
      </c>
      <c r="G15" s="18">
        <v>13</v>
      </c>
      <c r="H15" s="18">
        <v>7</v>
      </c>
      <c r="I15" s="18">
        <v>4</v>
      </c>
      <c r="J15" s="18">
        <v>11</v>
      </c>
      <c r="K15" s="30">
        <f>J15*10/D15</f>
        <v>2.8795811518324603</v>
      </c>
      <c r="L15" s="30">
        <f t="shared" si="2"/>
        <v>0.5514705882352942</v>
      </c>
      <c r="M15" s="30">
        <f t="shared" si="4"/>
        <v>2.399650959860384</v>
      </c>
      <c r="N15" s="25">
        <f t="shared" si="5"/>
        <v>75</v>
      </c>
      <c r="O15" s="90">
        <f t="shared" si="1"/>
        <v>11</v>
      </c>
      <c r="P15" s="18">
        <v>11</v>
      </c>
      <c r="Q15" s="90">
        <f t="shared" si="6"/>
        <v>11</v>
      </c>
    </row>
    <row r="16" spans="1:20" s="19" customFormat="1" ht="19.5" customHeight="1">
      <c r="A16" s="17" t="s">
        <v>50</v>
      </c>
      <c r="B16" s="18" t="s">
        <v>317</v>
      </c>
      <c r="C16" s="18">
        <v>3</v>
      </c>
      <c r="D16" s="18">
        <v>40.6</v>
      </c>
      <c r="E16" s="18">
        <v>113</v>
      </c>
      <c r="F16" s="30">
        <f t="shared" si="3"/>
        <v>25.990000000000002</v>
      </c>
      <c r="G16" s="18">
        <v>14</v>
      </c>
      <c r="H16" s="18">
        <v>8</v>
      </c>
      <c r="I16" s="18">
        <v>3</v>
      </c>
      <c r="J16" s="18">
        <v>11</v>
      </c>
      <c r="K16" s="30">
        <f t="shared" si="0"/>
        <v>2.70935960591133</v>
      </c>
      <c r="L16" s="30">
        <f t="shared" si="2"/>
        <v>0.5132743362831859</v>
      </c>
      <c r="M16" s="30">
        <f t="shared" si="4"/>
        <v>2.257799671592775</v>
      </c>
      <c r="N16" s="25">
        <f t="shared" si="5"/>
        <v>58</v>
      </c>
      <c r="O16" s="90">
        <f>ROUNDDOWN(IF(N16&lt;$S$7,"0",N16*15/100),0)</f>
        <v>8</v>
      </c>
      <c r="P16" s="18">
        <v>8</v>
      </c>
      <c r="Q16" s="90">
        <f t="shared" si="6"/>
        <v>8</v>
      </c>
      <c r="S16" s="88">
        <f>500/600</f>
        <v>0.8333333333333334</v>
      </c>
      <c r="T16" s="19">
        <v>0.23</v>
      </c>
    </row>
    <row r="17" spans="1:19" s="19" customFormat="1" ht="19.5" customHeight="1">
      <c r="A17" s="17" t="s">
        <v>85</v>
      </c>
      <c r="B17" s="18" t="s">
        <v>289</v>
      </c>
      <c r="C17" s="18">
        <v>3</v>
      </c>
      <c r="D17" s="18">
        <v>50.2</v>
      </c>
      <c r="E17" s="18">
        <v>205.097</v>
      </c>
      <c r="F17" s="30">
        <f t="shared" si="3"/>
        <v>47.17231</v>
      </c>
      <c r="G17" s="18">
        <v>16</v>
      </c>
      <c r="H17" s="18">
        <v>12</v>
      </c>
      <c r="I17" s="18">
        <v>3</v>
      </c>
      <c r="J17" s="18">
        <v>15</v>
      </c>
      <c r="K17" s="30">
        <f t="shared" si="0"/>
        <v>2.9880478087649402</v>
      </c>
      <c r="L17" s="30">
        <f t="shared" si="2"/>
        <v>0.5704617814985105</v>
      </c>
      <c r="M17" s="30">
        <f t="shared" si="4"/>
        <v>2.49003984063745</v>
      </c>
      <c r="N17" s="25">
        <f t="shared" si="5"/>
        <v>117</v>
      </c>
      <c r="O17" s="90">
        <f>ROUNDDOWN(IF(N17&lt;$S$7,"0",N17*15/100),0)</f>
        <v>17</v>
      </c>
      <c r="P17" s="18">
        <v>17</v>
      </c>
      <c r="Q17" s="90">
        <f t="shared" si="6"/>
        <v>17</v>
      </c>
      <c r="S17" s="88"/>
    </row>
    <row r="18" spans="1:17" s="19" customFormat="1" ht="33.75" customHeight="1">
      <c r="A18" s="17" t="s">
        <v>251</v>
      </c>
      <c r="B18" s="93">
        <v>43297</v>
      </c>
      <c r="C18" s="18">
        <v>1</v>
      </c>
      <c r="D18" s="18">
        <v>15</v>
      </c>
      <c r="E18" s="18">
        <v>116.6</v>
      </c>
      <c r="F18" s="30">
        <f t="shared" si="3"/>
        <v>26.818</v>
      </c>
      <c r="G18" s="18">
        <v>3</v>
      </c>
      <c r="H18" s="18">
        <v>2</v>
      </c>
      <c r="I18" s="18">
        <v>4</v>
      </c>
      <c r="J18" s="18">
        <v>6</v>
      </c>
      <c r="K18" s="30">
        <f t="shared" si="0"/>
        <v>4</v>
      </c>
      <c r="L18" s="30">
        <f t="shared" si="2"/>
        <v>0.7632933104631218</v>
      </c>
      <c r="M18" s="30">
        <f t="shared" si="4"/>
        <v>3.3333333333333335</v>
      </c>
      <c r="N18" s="25">
        <f t="shared" si="5"/>
        <v>89</v>
      </c>
      <c r="O18" s="90">
        <f>ROUNDDOWN(IF(N18&lt;$S$7,"0",N18*15/100),0)</f>
        <v>13</v>
      </c>
      <c r="P18" s="18">
        <v>7</v>
      </c>
      <c r="Q18" s="90">
        <f t="shared" si="6"/>
        <v>7</v>
      </c>
    </row>
    <row r="19" spans="1:17" s="19" customFormat="1" ht="23.25" customHeight="1">
      <c r="A19" s="17" t="s">
        <v>18</v>
      </c>
      <c r="B19" s="18" t="s">
        <v>308</v>
      </c>
      <c r="C19" s="18">
        <v>4</v>
      </c>
      <c r="D19" s="18">
        <v>72</v>
      </c>
      <c r="E19" s="18">
        <v>201.063</v>
      </c>
      <c r="F19" s="30">
        <f t="shared" si="3"/>
        <v>46.24449</v>
      </c>
      <c r="G19" s="18">
        <v>17</v>
      </c>
      <c r="H19" s="18">
        <v>12</v>
      </c>
      <c r="I19" s="18">
        <v>0</v>
      </c>
      <c r="J19" s="18">
        <v>12</v>
      </c>
      <c r="K19" s="30">
        <f t="shared" si="0"/>
        <v>1.6666666666666667</v>
      </c>
      <c r="L19" s="30">
        <f t="shared" si="2"/>
        <v>0.31830819195973403</v>
      </c>
      <c r="M19" s="30">
        <f t="shared" si="4"/>
        <v>1.388888888888889</v>
      </c>
      <c r="N19" s="25">
        <f t="shared" si="5"/>
        <v>64</v>
      </c>
      <c r="O19" s="90">
        <f t="shared" si="1"/>
        <v>9</v>
      </c>
      <c r="P19" s="18">
        <v>9</v>
      </c>
      <c r="Q19" s="90">
        <f t="shared" si="6"/>
        <v>9</v>
      </c>
    </row>
    <row r="20" spans="1:17" s="19" customFormat="1" ht="15.75" customHeight="1">
      <c r="A20" s="17" t="s">
        <v>110</v>
      </c>
      <c r="B20" s="93">
        <v>43308</v>
      </c>
      <c r="C20" s="18">
        <v>1</v>
      </c>
      <c r="D20" s="18">
        <v>13.2</v>
      </c>
      <c r="E20" s="18">
        <v>53.867</v>
      </c>
      <c r="F20" s="30">
        <f t="shared" si="3"/>
        <v>12.38941</v>
      </c>
      <c r="G20" s="18">
        <v>4</v>
      </c>
      <c r="H20" s="18">
        <v>4</v>
      </c>
      <c r="I20" s="18">
        <v>5</v>
      </c>
      <c r="J20" s="18">
        <v>9</v>
      </c>
      <c r="K20" s="30">
        <f t="shared" si="0"/>
        <v>6.818181818181818</v>
      </c>
      <c r="L20" s="30">
        <f t="shared" si="2"/>
        <v>1.2994969090537807</v>
      </c>
      <c r="M20" s="30">
        <f t="shared" si="4"/>
        <v>5.6818181818181825</v>
      </c>
      <c r="N20" s="25">
        <f t="shared" si="5"/>
        <v>70</v>
      </c>
      <c r="O20" s="90">
        <f t="shared" si="1"/>
        <v>10</v>
      </c>
      <c r="P20" s="18">
        <v>10</v>
      </c>
      <c r="Q20" s="90">
        <f t="shared" si="6"/>
        <v>10</v>
      </c>
    </row>
    <row r="21" spans="1:17" s="19" customFormat="1" ht="31.5">
      <c r="A21" s="17" t="s">
        <v>81</v>
      </c>
      <c r="B21" s="93">
        <v>43303</v>
      </c>
      <c r="C21" s="18">
        <v>1</v>
      </c>
      <c r="D21" s="18">
        <v>12</v>
      </c>
      <c r="E21" s="18">
        <v>100.78</v>
      </c>
      <c r="F21" s="30">
        <f t="shared" si="3"/>
        <v>23.1794</v>
      </c>
      <c r="G21" s="18">
        <v>4</v>
      </c>
      <c r="H21" s="18">
        <v>4</v>
      </c>
      <c r="I21" s="18">
        <v>5</v>
      </c>
      <c r="J21" s="18">
        <v>9</v>
      </c>
      <c r="K21" s="30">
        <f t="shared" si="0"/>
        <v>7.5</v>
      </c>
      <c r="L21" s="30">
        <f t="shared" si="2"/>
        <v>1.4288549315340344</v>
      </c>
      <c r="M21" s="30">
        <f t="shared" si="4"/>
        <v>6.25</v>
      </c>
      <c r="N21" s="25">
        <f t="shared" si="5"/>
        <v>144</v>
      </c>
      <c r="O21" s="90">
        <f t="shared" si="1"/>
        <v>21</v>
      </c>
      <c r="P21" s="18">
        <v>21</v>
      </c>
      <c r="Q21" s="90">
        <f t="shared" si="6"/>
        <v>21</v>
      </c>
    </row>
    <row r="22" spans="1:17" s="19" customFormat="1" ht="15.75">
      <c r="A22" s="17" t="s">
        <v>82</v>
      </c>
      <c r="B22" s="93">
        <v>43309</v>
      </c>
      <c r="C22" s="18">
        <v>1</v>
      </c>
      <c r="D22" s="18">
        <v>14.3</v>
      </c>
      <c r="E22" s="18">
        <v>34.42</v>
      </c>
      <c r="F22" s="30">
        <f t="shared" si="3"/>
        <v>7.916600000000001</v>
      </c>
      <c r="G22" s="18">
        <v>3</v>
      </c>
      <c r="H22" s="18">
        <v>3</v>
      </c>
      <c r="I22" s="18">
        <v>0</v>
      </c>
      <c r="J22" s="18">
        <v>3</v>
      </c>
      <c r="K22" s="30">
        <f t="shared" si="0"/>
        <v>2.097902097902098</v>
      </c>
      <c r="L22" s="30">
        <f t="shared" si="2"/>
        <v>0.3776873910517141</v>
      </c>
      <c r="M22" s="30">
        <f t="shared" si="4"/>
        <v>1.7482517482517483</v>
      </c>
      <c r="N22" s="25">
        <f t="shared" si="5"/>
        <v>13</v>
      </c>
      <c r="O22" s="90">
        <f t="shared" si="1"/>
        <v>1</v>
      </c>
      <c r="P22" s="90"/>
      <c r="Q22" s="90">
        <f>O22</f>
        <v>1</v>
      </c>
    </row>
    <row r="23" spans="1:17" s="19" customFormat="1" ht="15.75">
      <c r="A23" s="17" t="s">
        <v>15</v>
      </c>
      <c r="B23" s="18" t="s">
        <v>265</v>
      </c>
      <c r="C23" s="18"/>
      <c r="D23" s="18"/>
      <c r="E23" s="18"/>
      <c r="F23" s="30"/>
      <c r="G23" s="18"/>
      <c r="H23" s="18"/>
      <c r="I23" s="18"/>
      <c r="J23" s="18"/>
      <c r="K23" s="30"/>
      <c r="L23" s="30"/>
      <c r="M23" s="30"/>
      <c r="N23" s="25"/>
      <c r="O23" s="90"/>
      <c r="P23" s="18"/>
      <c r="Q23" s="90">
        <f>ROUNDDOWN(IF(P23&lt;O23,P23,O23),0)</f>
        <v>0</v>
      </c>
    </row>
    <row r="24" spans="1:17" s="19" customFormat="1" ht="15.75">
      <c r="A24" s="17" t="s">
        <v>339</v>
      </c>
      <c r="B24" s="18" t="s">
        <v>265</v>
      </c>
      <c r="C24" s="18"/>
      <c r="D24" s="18"/>
      <c r="E24" s="18"/>
      <c r="F24" s="30"/>
      <c r="G24" s="18"/>
      <c r="H24" s="18"/>
      <c r="I24" s="18"/>
      <c r="J24" s="18"/>
      <c r="K24" s="30"/>
      <c r="L24" s="30"/>
      <c r="M24" s="30"/>
      <c r="N24" s="25"/>
      <c r="O24" s="90"/>
      <c r="P24" s="18"/>
      <c r="Q24" s="90"/>
    </row>
    <row r="25" spans="1:17" s="19" customFormat="1" ht="31.5">
      <c r="A25" s="17" t="s">
        <v>340</v>
      </c>
      <c r="B25" s="18" t="s">
        <v>321</v>
      </c>
      <c r="C25" s="18">
        <v>4</v>
      </c>
      <c r="D25" s="18">
        <v>68.6</v>
      </c>
      <c r="E25" s="18">
        <v>211.5</v>
      </c>
      <c r="F25" s="30">
        <f aca="true" t="shared" si="7" ref="F25:F30">E25*$T$16</f>
        <v>48.645</v>
      </c>
      <c r="G25" s="18">
        <v>9</v>
      </c>
      <c r="H25" s="18">
        <v>9</v>
      </c>
      <c r="I25" s="18">
        <v>7</v>
      </c>
      <c r="J25" s="18">
        <v>16</v>
      </c>
      <c r="K25" s="30">
        <f t="shared" si="0"/>
        <v>2.3323615160349855</v>
      </c>
      <c r="L25" s="30">
        <f t="shared" si="2"/>
        <v>0.4444444444444444</v>
      </c>
      <c r="M25" s="30">
        <f aca="true" t="shared" si="8" ref="M25:M30">K25*$S$16</f>
        <v>1.9436345966958213</v>
      </c>
      <c r="N25" s="25">
        <f aca="true" t="shared" si="9" ref="N25:N30">ROUNDDOWN(M25*F25,0)</f>
        <v>94</v>
      </c>
      <c r="O25" s="90">
        <f t="shared" si="1"/>
        <v>14</v>
      </c>
      <c r="P25" s="90"/>
      <c r="Q25" s="90">
        <f>O25</f>
        <v>14</v>
      </c>
    </row>
    <row r="26" spans="1:17" s="19" customFormat="1" ht="31.5">
      <c r="A26" s="17" t="s">
        <v>40</v>
      </c>
      <c r="B26" s="18" t="s">
        <v>302</v>
      </c>
      <c r="C26" s="18">
        <v>3</v>
      </c>
      <c r="D26" s="18">
        <v>30</v>
      </c>
      <c r="E26" s="18">
        <v>240.043</v>
      </c>
      <c r="F26" s="30">
        <f t="shared" si="7"/>
        <v>55.20989</v>
      </c>
      <c r="G26" s="18">
        <v>11</v>
      </c>
      <c r="H26" s="18">
        <v>9</v>
      </c>
      <c r="I26" s="18">
        <v>2</v>
      </c>
      <c r="J26" s="18">
        <v>11</v>
      </c>
      <c r="K26" s="30">
        <f t="shared" si="0"/>
        <v>3.6666666666666665</v>
      </c>
      <c r="L26" s="30">
        <f t="shared" si="2"/>
        <v>0.6998746057997942</v>
      </c>
      <c r="M26" s="30">
        <f t="shared" si="8"/>
        <v>3.0555555555555554</v>
      </c>
      <c r="N26" s="25">
        <f t="shared" si="9"/>
        <v>168</v>
      </c>
      <c r="O26" s="90">
        <f t="shared" si="1"/>
        <v>25</v>
      </c>
      <c r="P26" s="18">
        <v>20</v>
      </c>
      <c r="Q26" s="90">
        <f aca="true" t="shared" si="10" ref="Q26:Q32">ROUNDDOWN(IF(P26&lt;O26,P26,O26),0)</f>
        <v>20</v>
      </c>
    </row>
    <row r="27" spans="1:17" s="19" customFormat="1" ht="31.5">
      <c r="A27" s="17" t="s">
        <v>111</v>
      </c>
      <c r="B27" s="18" t="s">
        <v>341</v>
      </c>
      <c r="C27" s="18">
        <v>3</v>
      </c>
      <c r="D27" s="18">
        <v>30</v>
      </c>
      <c r="E27" s="18">
        <v>11.59</v>
      </c>
      <c r="F27" s="30">
        <v>5.5</v>
      </c>
      <c r="G27" s="18">
        <v>9</v>
      </c>
      <c r="H27" s="18">
        <v>9</v>
      </c>
      <c r="I27" s="18">
        <v>17</v>
      </c>
      <c r="J27" s="18">
        <v>26</v>
      </c>
      <c r="K27" s="30">
        <f t="shared" si="0"/>
        <v>8.666666666666666</v>
      </c>
      <c r="L27" s="30">
        <f t="shared" si="2"/>
        <v>3.364969801553063</v>
      </c>
      <c r="M27" s="30">
        <f t="shared" si="8"/>
        <v>7.222222222222222</v>
      </c>
      <c r="N27" s="25">
        <f t="shared" si="9"/>
        <v>39</v>
      </c>
      <c r="O27" s="90">
        <f t="shared" si="1"/>
        <v>5</v>
      </c>
      <c r="P27" s="18">
        <v>5</v>
      </c>
      <c r="Q27" s="90">
        <f t="shared" si="10"/>
        <v>5</v>
      </c>
    </row>
    <row r="28" spans="1:17" s="19" customFormat="1" ht="18.75" customHeight="1">
      <c r="A28" s="17" t="s">
        <v>17</v>
      </c>
      <c r="B28" s="18" t="s">
        <v>309</v>
      </c>
      <c r="C28" s="18">
        <v>3</v>
      </c>
      <c r="D28" s="18">
        <v>38</v>
      </c>
      <c r="E28" s="18">
        <v>67.361</v>
      </c>
      <c r="F28" s="30">
        <f t="shared" si="7"/>
        <v>15.493030000000001</v>
      </c>
      <c r="G28" s="18">
        <v>10</v>
      </c>
      <c r="H28" s="18">
        <v>7</v>
      </c>
      <c r="I28" s="18">
        <v>0</v>
      </c>
      <c r="J28" s="18">
        <v>7</v>
      </c>
      <c r="K28" s="30">
        <f t="shared" si="0"/>
        <v>1.8421052631578947</v>
      </c>
      <c r="L28" s="30">
        <f t="shared" si="2"/>
        <v>0.34144386217544276</v>
      </c>
      <c r="M28" s="30">
        <f t="shared" si="8"/>
        <v>1.5350877192982457</v>
      </c>
      <c r="N28" s="25">
        <f t="shared" si="9"/>
        <v>23</v>
      </c>
      <c r="O28" s="90">
        <f t="shared" si="1"/>
        <v>3</v>
      </c>
      <c r="P28" s="18">
        <v>3</v>
      </c>
      <c r="Q28" s="90">
        <f t="shared" si="10"/>
        <v>3</v>
      </c>
    </row>
    <row r="29" spans="1:17" s="19" customFormat="1" ht="18.75" customHeight="1">
      <c r="A29" s="17" t="s">
        <v>113</v>
      </c>
      <c r="B29" s="93">
        <v>43304</v>
      </c>
      <c r="C29" s="18">
        <v>2</v>
      </c>
      <c r="D29" s="18">
        <v>27</v>
      </c>
      <c r="E29" s="18">
        <v>117.698</v>
      </c>
      <c r="F29" s="30">
        <f t="shared" si="7"/>
        <v>27.07054</v>
      </c>
      <c r="G29" s="18">
        <v>9</v>
      </c>
      <c r="H29" s="18">
        <v>9</v>
      </c>
      <c r="I29" s="18">
        <v>7</v>
      </c>
      <c r="J29" s="18">
        <v>16</v>
      </c>
      <c r="K29" s="30">
        <f t="shared" si="0"/>
        <v>5.925925925925926</v>
      </c>
      <c r="L29" s="30">
        <f t="shared" si="2"/>
        <v>1.1300107053645772</v>
      </c>
      <c r="M29" s="30">
        <f t="shared" si="8"/>
        <v>4.938271604938271</v>
      </c>
      <c r="N29" s="25">
        <f t="shared" si="9"/>
        <v>133</v>
      </c>
      <c r="O29" s="90">
        <f t="shared" si="1"/>
        <v>19</v>
      </c>
      <c r="P29" s="18">
        <v>19</v>
      </c>
      <c r="Q29" s="90">
        <f t="shared" si="10"/>
        <v>19</v>
      </c>
    </row>
    <row r="30" spans="1:17" s="19" customFormat="1" ht="18.75" customHeight="1">
      <c r="A30" s="17" t="s">
        <v>114</v>
      </c>
      <c r="B30" s="18" t="s">
        <v>281</v>
      </c>
      <c r="C30" s="18">
        <v>3</v>
      </c>
      <c r="D30" s="18">
        <v>36</v>
      </c>
      <c r="E30" s="18">
        <v>282.278</v>
      </c>
      <c r="F30" s="30">
        <f t="shared" si="7"/>
        <v>64.92394</v>
      </c>
      <c r="G30" s="18">
        <v>17</v>
      </c>
      <c r="H30" s="18">
        <v>17</v>
      </c>
      <c r="I30" s="18">
        <v>7</v>
      </c>
      <c r="J30" s="18">
        <v>24</v>
      </c>
      <c r="K30" s="30">
        <f t="shared" si="0"/>
        <v>6.666666666666667</v>
      </c>
      <c r="L30" s="30">
        <f t="shared" si="2"/>
        <v>1.2753384960925045</v>
      </c>
      <c r="M30" s="30">
        <f t="shared" si="8"/>
        <v>5.555555555555556</v>
      </c>
      <c r="N30" s="25">
        <f t="shared" si="9"/>
        <v>360</v>
      </c>
      <c r="O30" s="90">
        <f t="shared" si="1"/>
        <v>54</v>
      </c>
      <c r="P30" s="18">
        <v>36</v>
      </c>
      <c r="Q30" s="90">
        <f t="shared" si="10"/>
        <v>36</v>
      </c>
    </row>
    <row r="31" spans="1:17" s="19" customFormat="1" ht="30" customHeight="1">
      <c r="A31" s="17" t="s">
        <v>323</v>
      </c>
      <c r="B31" s="18" t="s">
        <v>265</v>
      </c>
      <c r="C31" s="18"/>
      <c r="D31" s="18"/>
      <c r="E31" s="18"/>
      <c r="F31" s="30"/>
      <c r="G31" s="18"/>
      <c r="H31" s="18"/>
      <c r="I31" s="18"/>
      <c r="J31" s="18"/>
      <c r="K31" s="30"/>
      <c r="L31" s="30"/>
      <c r="M31" s="30"/>
      <c r="N31" s="25"/>
      <c r="O31" s="90"/>
      <c r="P31" s="18"/>
      <c r="Q31" s="90">
        <f t="shared" si="10"/>
        <v>0</v>
      </c>
    </row>
    <row r="32" spans="1:17" s="19" customFormat="1" ht="21.75" customHeight="1">
      <c r="A32" s="17" t="s">
        <v>32</v>
      </c>
      <c r="B32" s="18" t="s">
        <v>310</v>
      </c>
      <c r="C32" s="18">
        <v>3</v>
      </c>
      <c r="D32" s="18">
        <v>42.1</v>
      </c>
      <c r="E32" s="18">
        <v>103</v>
      </c>
      <c r="F32" s="30">
        <f aca="true" t="shared" si="11" ref="F32:F46">E32*$T$16</f>
        <v>23.69</v>
      </c>
      <c r="G32" s="18">
        <v>13</v>
      </c>
      <c r="H32" s="18">
        <v>9</v>
      </c>
      <c r="I32" s="18">
        <v>1</v>
      </c>
      <c r="J32" s="18">
        <v>10</v>
      </c>
      <c r="K32" s="30">
        <f t="shared" si="0"/>
        <v>2.375296912114014</v>
      </c>
      <c r="L32" s="30">
        <f t="shared" si="2"/>
        <v>0.44660194174757284</v>
      </c>
      <c r="M32" s="30">
        <f aca="true" t="shared" si="12" ref="M32:M46">K32*$S$16</f>
        <v>1.9794140934283453</v>
      </c>
      <c r="N32" s="25">
        <f aca="true" t="shared" si="13" ref="N32:N46">ROUNDDOWN(M32*F32,0)</f>
        <v>46</v>
      </c>
      <c r="O32" s="90">
        <f t="shared" si="1"/>
        <v>6</v>
      </c>
      <c r="P32" s="18">
        <v>6</v>
      </c>
      <c r="Q32" s="90">
        <f t="shared" si="10"/>
        <v>6</v>
      </c>
    </row>
    <row r="33" spans="1:17" s="19" customFormat="1" ht="15.75">
      <c r="A33" s="17" t="s">
        <v>324</v>
      </c>
      <c r="B33" s="18" t="s">
        <v>252</v>
      </c>
      <c r="C33" s="18">
        <v>3</v>
      </c>
      <c r="D33" s="18">
        <v>43.5</v>
      </c>
      <c r="E33" s="18">
        <v>351.3</v>
      </c>
      <c r="F33" s="30">
        <f t="shared" si="11"/>
        <v>80.799</v>
      </c>
      <c r="G33" s="18">
        <v>11</v>
      </c>
      <c r="H33" s="18">
        <v>11</v>
      </c>
      <c r="I33" s="18">
        <v>6</v>
      </c>
      <c r="J33" s="18">
        <v>17</v>
      </c>
      <c r="K33" s="30">
        <f t="shared" si="0"/>
        <v>3.9080459770114944</v>
      </c>
      <c r="L33" s="30">
        <f t="shared" si="2"/>
        <v>0.748647879305437</v>
      </c>
      <c r="M33" s="30">
        <f t="shared" si="12"/>
        <v>3.2567049808429123</v>
      </c>
      <c r="N33" s="25">
        <f t="shared" si="13"/>
        <v>263</v>
      </c>
      <c r="O33" s="90">
        <f t="shared" si="1"/>
        <v>39</v>
      </c>
      <c r="P33" s="90"/>
      <c r="Q33" s="90">
        <f aca="true" t="shared" si="14" ref="Q33:Q38">O33</f>
        <v>39</v>
      </c>
    </row>
    <row r="34" spans="1:17" s="19" customFormat="1" ht="15.75">
      <c r="A34" s="132" t="s">
        <v>332</v>
      </c>
      <c r="B34" s="18" t="s">
        <v>257</v>
      </c>
      <c r="C34" s="80">
        <v>4</v>
      </c>
      <c r="D34" s="80">
        <v>38.4</v>
      </c>
      <c r="E34" s="18">
        <v>247.45</v>
      </c>
      <c r="F34" s="30">
        <f t="shared" si="11"/>
        <v>56.9135</v>
      </c>
      <c r="G34" s="80">
        <v>7</v>
      </c>
      <c r="H34" s="80">
        <v>7</v>
      </c>
      <c r="I34" s="80">
        <v>4</v>
      </c>
      <c r="J34" s="18">
        <v>11</v>
      </c>
      <c r="K34" s="30">
        <f t="shared" si="0"/>
        <v>2.8645833333333335</v>
      </c>
      <c r="L34" s="30">
        <f t="shared" si="2"/>
        <v>0.5455647605576884</v>
      </c>
      <c r="M34" s="30">
        <f t="shared" si="12"/>
        <v>2.387152777777778</v>
      </c>
      <c r="N34" s="100">
        <f t="shared" si="13"/>
        <v>135</v>
      </c>
      <c r="O34" s="80">
        <f t="shared" si="1"/>
        <v>20</v>
      </c>
      <c r="P34" s="123"/>
      <c r="Q34" s="90">
        <f t="shared" si="14"/>
        <v>20</v>
      </c>
    </row>
    <row r="35" spans="1:17" s="19" customFormat="1" ht="15.75">
      <c r="A35" s="17" t="s">
        <v>325</v>
      </c>
      <c r="B35" s="93">
        <v>43303</v>
      </c>
      <c r="C35" s="18">
        <v>1</v>
      </c>
      <c r="D35" s="18">
        <v>14</v>
      </c>
      <c r="E35" s="18">
        <v>99.39</v>
      </c>
      <c r="F35" s="30">
        <f t="shared" si="11"/>
        <v>22.8597</v>
      </c>
      <c r="G35" s="18">
        <v>4</v>
      </c>
      <c r="H35" s="18">
        <v>4</v>
      </c>
      <c r="I35" s="18">
        <v>1</v>
      </c>
      <c r="J35" s="18">
        <v>5</v>
      </c>
      <c r="K35" s="30">
        <f t="shared" si="0"/>
        <v>3.5714285714285716</v>
      </c>
      <c r="L35" s="30">
        <f t="shared" si="2"/>
        <v>0.6841734580943757</v>
      </c>
      <c r="M35" s="30">
        <f t="shared" si="12"/>
        <v>2.9761904761904763</v>
      </c>
      <c r="N35" s="25">
        <f t="shared" si="13"/>
        <v>68</v>
      </c>
      <c r="O35" s="90">
        <f t="shared" si="1"/>
        <v>10</v>
      </c>
      <c r="P35" s="90"/>
      <c r="Q35" s="90">
        <f t="shared" si="14"/>
        <v>10</v>
      </c>
    </row>
    <row r="36" spans="1:17" s="19" customFormat="1" ht="15.75">
      <c r="A36" s="17" t="s">
        <v>322</v>
      </c>
      <c r="B36" s="93" t="s">
        <v>309</v>
      </c>
      <c r="C36" s="18">
        <v>3</v>
      </c>
      <c r="D36" s="18">
        <v>38.1</v>
      </c>
      <c r="E36" s="18">
        <v>215.9</v>
      </c>
      <c r="F36" s="30">
        <f t="shared" si="11"/>
        <v>49.657000000000004</v>
      </c>
      <c r="G36" s="18">
        <v>9</v>
      </c>
      <c r="H36" s="18">
        <v>9</v>
      </c>
      <c r="I36" s="18">
        <v>6</v>
      </c>
      <c r="J36" s="18">
        <v>15</v>
      </c>
      <c r="K36" s="30">
        <f t="shared" si="0"/>
        <v>3.9370078740157477</v>
      </c>
      <c r="L36" s="30">
        <f t="shared" si="2"/>
        <v>0.7503473830477072</v>
      </c>
      <c r="M36" s="30">
        <f t="shared" si="12"/>
        <v>3.280839895013123</v>
      </c>
      <c r="N36" s="25">
        <f t="shared" si="13"/>
        <v>162</v>
      </c>
      <c r="O36" s="90">
        <f t="shared" si="1"/>
        <v>24</v>
      </c>
      <c r="P36" s="90"/>
      <c r="Q36" s="90">
        <f t="shared" si="14"/>
        <v>24</v>
      </c>
    </row>
    <row r="37" spans="1:17" s="19" customFormat="1" ht="15.75">
      <c r="A37" s="17" t="s">
        <v>242</v>
      </c>
      <c r="B37" s="93">
        <v>43296</v>
      </c>
      <c r="C37" s="18">
        <v>1</v>
      </c>
      <c r="D37" s="18">
        <v>15.3</v>
      </c>
      <c r="E37" s="18">
        <v>33.04</v>
      </c>
      <c r="F37" s="30">
        <f t="shared" si="11"/>
        <v>7.5992</v>
      </c>
      <c r="G37" s="18">
        <v>2</v>
      </c>
      <c r="H37" s="18">
        <v>2</v>
      </c>
      <c r="I37" s="18">
        <v>0</v>
      </c>
      <c r="J37" s="18">
        <v>2</v>
      </c>
      <c r="K37" s="30">
        <f t="shared" si="0"/>
        <v>1.3071895424836601</v>
      </c>
      <c r="L37" s="30">
        <f t="shared" si="2"/>
        <v>0.24213075060532688</v>
      </c>
      <c r="M37" s="30">
        <f t="shared" si="12"/>
        <v>1.0893246187363834</v>
      </c>
      <c r="N37" s="25">
        <f t="shared" si="13"/>
        <v>8</v>
      </c>
      <c r="O37" s="90">
        <f t="shared" si="1"/>
        <v>1</v>
      </c>
      <c r="P37" s="90"/>
      <c r="Q37" s="90">
        <f t="shared" si="14"/>
        <v>1</v>
      </c>
    </row>
    <row r="38" spans="1:17" s="19" customFormat="1" ht="15.75">
      <c r="A38" s="17" t="s">
        <v>243</v>
      </c>
      <c r="B38" s="93">
        <v>43299</v>
      </c>
      <c r="C38" s="80">
        <v>1</v>
      </c>
      <c r="D38" s="80">
        <v>13.6</v>
      </c>
      <c r="E38" s="106">
        <v>38.7</v>
      </c>
      <c r="F38" s="107">
        <f t="shared" si="11"/>
        <v>8.901000000000002</v>
      </c>
      <c r="G38" s="80">
        <v>2</v>
      </c>
      <c r="H38" s="80">
        <v>2</v>
      </c>
      <c r="I38" s="80">
        <v>0</v>
      </c>
      <c r="J38" s="18">
        <v>2</v>
      </c>
      <c r="K38" s="30">
        <f t="shared" si="0"/>
        <v>1.4705882352941178</v>
      </c>
      <c r="L38" s="30">
        <f t="shared" si="2"/>
        <v>0.25839793281653745</v>
      </c>
      <c r="M38" s="30">
        <f t="shared" si="12"/>
        <v>1.2254901960784315</v>
      </c>
      <c r="N38" s="25">
        <f t="shared" si="13"/>
        <v>10</v>
      </c>
      <c r="O38" s="90">
        <f t="shared" si="1"/>
        <v>1</v>
      </c>
      <c r="P38" s="124"/>
      <c r="Q38" s="90">
        <f t="shared" si="14"/>
        <v>1</v>
      </c>
    </row>
    <row r="39" spans="1:17" s="19" customFormat="1" ht="15.75">
      <c r="A39" s="133" t="s">
        <v>21</v>
      </c>
      <c r="B39" s="93" t="s">
        <v>268</v>
      </c>
      <c r="C39" s="18">
        <v>3</v>
      </c>
      <c r="D39" s="18">
        <v>51</v>
      </c>
      <c r="E39" s="18">
        <v>252.3</v>
      </c>
      <c r="F39" s="30">
        <f t="shared" si="11"/>
        <v>58.029</v>
      </c>
      <c r="G39" s="18">
        <v>12</v>
      </c>
      <c r="H39" s="18">
        <v>12</v>
      </c>
      <c r="I39" s="18">
        <v>0</v>
      </c>
      <c r="J39" s="18">
        <v>12</v>
      </c>
      <c r="K39" s="30">
        <f t="shared" si="0"/>
        <v>2.3529411764705883</v>
      </c>
      <c r="L39" s="30">
        <f t="shared" si="2"/>
        <v>0.44787950852160124</v>
      </c>
      <c r="M39" s="30">
        <f t="shared" si="12"/>
        <v>1.9607843137254903</v>
      </c>
      <c r="N39" s="119">
        <f t="shared" si="13"/>
        <v>113</v>
      </c>
      <c r="O39" s="90">
        <v>0</v>
      </c>
      <c r="P39" s="18"/>
      <c r="Q39" s="90">
        <f aca="true" t="shared" si="15" ref="Q39:Q46">ROUNDDOWN(IF(P39&lt;O39,P39,O39),0)</f>
        <v>0</v>
      </c>
    </row>
    <row r="40" spans="1:17" s="19" customFormat="1" ht="21" customHeight="1">
      <c r="A40" s="17" t="s">
        <v>20</v>
      </c>
      <c r="B40" s="93">
        <v>43310</v>
      </c>
      <c r="C40" s="18">
        <v>1</v>
      </c>
      <c r="D40" s="18">
        <v>13.2</v>
      </c>
      <c r="E40" s="18">
        <v>41.655</v>
      </c>
      <c r="F40" s="30">
        <f t="shared" si="11"/>
        <v>9.58065</v>
      </c>
      <c r="G40" s="18">
        <v>4</v>
      </c>
      <c r="H40" s="18">
        <v>3</v>
      </c>
      <c r="I40" s="18">
        <v>1</v>
      </c>
      <c r="J40" s="18">
        <v>4</v>
      </c>
      <c r="K40" s="30">
        <f t="shared" si="0"/>
        <v>3.0303030303030303</v>
      </c>
      <c r="L40" s="30">
        <f t="shared" si="2"/>
        <v>0.5761613251710479</v>
      </c>
      <c r="M40" s="30">
        <f t="shared" si="12"/>
        <v>2.5252525252525255</v>
      </c>
      <c r="N40" s="119">
        <f t="shared" si="13"/>
        <v>24</v>
      </c>
      <c r="O40" s="90">
        <v>0</v>
      </c>
      <c r="P40" s="18"/>
      <c r="Q40" s="90">
        <f t="shared" si="15"/>
        <v>0</v>
      </c>
    </row>
    <row r="41" spans="1:17" s="19" customFormat="1" ht="15.75">
      <c r="A41" s="17" t="s">
        <v>19</v>
      </c>
      <c r="B41" s="18" t="s">
        <v>250</v>
      </c>
      <c r="C41" s="18">
        <v>2</v>
      </c>
      <c r="D41" s="18">
        <v>22.7</v>
      </c>
      <c r="E41" s="18">
        <v>72.263</v>
      </c>
      <c r="F41" s="30">
        <f t="shared" si="11"/>
        <v>16.62049</v>
      </c>
      <c r="G41" s="18">
        <v>12</v>
      </c>
      <c r="H41" s="18">
        <v>6</v>
      </c>
      <c r="I41" s="18">
        <v>5</v>
      </c>
      <c r="J41" s="18">
        <v>11</v>
      </c>
      <c r="K41" s="30">
        <f t="shared" si="0"/>
        <v>4.845814977973569</v>
      </c>
      <c r="L41" s="30">
        <f t="shared" si="2"/>
        <v>0.9271688139158352</v>
      </c>
      <c r="M41" s="30">
        <f t="shared" si="12"/>
        <v>4.038179148311308</v>
      </c>
      <c r="N41" s="119">
        <f t="shared" si="13"/>
        <v>67</v>
      </c>
      <c r="O41" s="90">
        <v>0</v>
      </c>
      <c r="P41" s="18"/>
      <c r="Q41" s="90">
        <f t="shared" si="15"/>
        <v>0</v>
      </c>
    </row>
    <row r="42" spans="1:17" s="19" customFormat="1" ht="15.75">
      <c r="A42" s="17" t="s">
        <v>98</v>
      </c>
      <c r="B42" s="93" t="s">
        <v>258</v>
      </c>
      <c r="C42" s="18">
        <v>1</v>
      </c>
      <c r="D42" s="18">
        <v>13</v>
      </c>
      <c r="E42" s="18">
        <v>55.213</v>
      </c>
      <c r="F42" s="30">
        <f t="shared" si="11"/>
        <v>12.69899</v>
      </c>
      <c r="G42" s="18">
        <v>0</v>
      </c>
      <c r="H42" s="18">
        <v>0</v>
      </c>
      <c r="I42" s="18">
        <v>3</v>
      </c>
      <c r="J42" s="18">
        <v>3</v>
      </c>
      <c r="K42" s="30">
        <f t="shared" si="0"/>
        <v>2.3076923076923075</v>
      </c>
      <c r="L42" s="30">
        <f t="shared" si="2"/>
        <v>0.434680238349664</v>
      </c>
      <c r="M42" s="30">
        <f t="shared" si="12"/>
        <v>1.923076923076923</v>
      </c>
      <c r="N42" s="25">
        <f t="shared" si="13"/>
        <v>24</v>
      </c>
      <c r="O42" s="90">
        <f>ROUNDDOWN(IF(N42&lt;$S$7,"0",N42*15/100),0)</f>
        <v>3</v>
      </c>
      <c r="P42" s="18">
        <v>0</v>
      </c>
      <c r="Q42" s="90">
        <f t="shared" si="15"/>
        <v>0</v>
      </c>
    </row>
    <row r="43" spans="1:17" s="19" customFormat="1" ht="15.75">
      <c r="A43" s="17" t="s">
        <v>205</v>
      </c>
      <c r="B43" s="93" t="s">
        <v>278</v>
      </c>
      <c r="C43" s="6">
        <v>2</v>
      </c>
      <c r="D43" s="6">
        <v>45</v>
      </c>
      <c r="E43" s="6">
        <v>236.7</v>
      </c>
      <c r="F43" s="30">
        <f t="shared" si="11"/>
        <v>54.441</v>
      </c>
      <c r="G43" s="6">
        <v>0</v>
      </c>
      <c r="H43" s="6">
        <v>0</v>
      </c>
      <c r="I43" s="6">
        <v>7</v>
      </c>
      <c r="J43" s="6">
        <v>7</v>
      </c>
      <c r="K43" s="13">
        <f t="shared" si="0"/>
        <v>1.5555555555555556</v>
      </c>
      <c r="L43" s="30">
        <f t="shared" si="2"/>
        <v>0.2957329953527672</v>
      </c>
      <c r="M43" s="13">
        <f t="shared" si="12"/>
        <v>1.2962962962962963</v>
      </c>
      <c r="N43" s="25">
        <f t="shared" si="13"/>
        <v>70</v>
      </c>
      <c r="O43" s="14">
        <f>ROUNDDOWN(IF(N43&lt;$S$7,"0",N43*15/100),0)</f>
        <v>10</v>
      </c>
      <c r="P43" s="6">
        <v>23</v>
      </c>
      <c r="Q43" s="90">
        <f t="shared" si="15"/>
        <v>10</v>
      </c>
    </row>
    <row r="44" spans="1:17" s="19" customFormat="1" ht="15.75">
      <c r="A44" s="17" t="s">
        <v>207</v>
      </c>
      <c r="B44" s="93" t="s">
        <v>313</v>
      </c>
      <c r="C44" s="6">
        <v>3</v>
      </c>
      <c r="D44" s="6">
        <v>35.8</v>
      </c>
      <c r="E44" s="6">
        <v>148.9</v>
      </c>
      <c r="F44" s="30">
        <f t="shared" si="11"/>
        <v>34.247</v>
      </c>
      <c r="G44" s="6">
        <v>13</v>
      </c>
      <c r="H44" s="6">
        <v>10</v>
      </c>
      <c r="I44" s="6">
        <v>1</v>
      </c>
      <c r="J44" s="6">
        <v>11</v>
      </c>
      <c r="K44" s="13">
        <f t="shared" si="0"/>
        <v>3.0726256983240225</v>
      </c>
      <c r="L44" s="30">
        <f t="shared" si="2"/>
        <v>0.5842847548690396</v>
      </c>
      <c r="M44" s="13">
        <f t="shared" si="12"/>
        <v>2.560521415270019</v>
      </c>
      <c r="N44" s="25">
        <f t="shared" si="13"/>
        <v>87</v>
      </c>
      <c r="O44" s="14">
        <f>ROUNDDOWN(IF(N44&lt;$S$7,"0",N44*15/100),0)</f>
        <v>13</v>
      </c>
      <c r="P44" s="6">
        <v>13</v>
      </c>
      <c r="Q44" s="90">
        <f t="shared" si="15"/>
        <v>13</v>
      </c>
    </row>
    <row r="45" spans="1:17" s="19" customFormat="1" ht="15.75">
      <c r="A45" s="17" t="s">
        <v>100</v>
      </c>
      <c r="B45" s="93" t="s">
        <v>294</v>
      </c>
      <c r="C45" s="6">
        <v>3</v>
      </c>
      <c r="D45" s="6">
        <v>38</v>
      </c>
      <c r="E45" s="6">
        <v>173.413</v>
      </c>
      <c r="F45" s="30">
        <f t="shared" si="11"/>
        <v>39.88499</v>
      </c>
      <c r="G45" s="6">
        <v>6</v>
      </c>
      <c r="H45" s="6">
        <v>6</v>
      </c>
      <c r="I45" s="6">
        <v>0</v>
      </c>
      <c r="J45" s="6">
        <v>6</v>
      </c>
      <c r="K45" s="13">
        <f t="shared" si="0"/>
        <v>1.5789473684210527</v>
      </c>
      <c r="L45" s="30">
        <f t="shared" si="2"/>
        <v>0.29986217872939164</v>
      </c>
      <c r="M45" s="13">
        <f t="shared" si="12"/>
        <v>1.3157894736842106</v>
      </c>
      <c r="N45" s="25">
        <f t="shared" si="13"/>
        <v>52</v>
      </c>
      <c r="O45" s="14">
        <f>ROUNDDOWN(IF(N45&lt;$S$7,"0",N45*15/100),0)</f>
        <v>7</v>
      </c>
      <c r="P45" s="6">
        <v>7</v>
      </c>
      <c r="Q45" s="90">
        <f t="shared" si="15"/>
        <v>7</v>
      </c>
    </row>
    <row r="46" spans="1:17" s="19" customFormat="1" ht="16.5" customHeight="1">
      <c r="A46" s="17" t="s">
        <v>120</v>
      </c>
      <c r="B46" s="93">
        <v>43299</v>
      </c>
      <c r="C46" s="110">
        <v>1</v>
      </c>
      <c r="D46" s="110">
        <v>12.7</v>
      </c>
      <c r="E46" s="18">
        <v>38.19</v>
      </c>
      <c r="F46" s="30">
        <f t="shared" si="11"/>
        <v>8.7837</v>
      </c>
      <c r="G46" s="111">
        <v>2</v>
      </c>
      <c r="H46" s="111">
        <v>2</v>
      </c>
      <c r="I46" s="111">
        <v>0</v>
      </c>
      <c r="J46" s="18">
        <v>2</v>
      </c>
      <c r="K46" s="30">
        <f t="shared" si="0"/>
        <v>1.5748031496062993</v>
      </c>
      <c r="L46" s="30">
        <f t="shared" si="2"/>
        <v>0.2880335166273894</v>
      </c>
      <c r="M46" s="30">
        <f t="shared" si="12"/>
        <v>1.3123359580052494</v>
      </c>
      <c r="N46" s="119">
        <f t="shared" si="13"/>
        <v>11</v>
      </c>
      <c r="O46" s="90">
        <v>0</v>
      </c>
      <c r="P46" s="124"/>
      <c r="Q46" s="90">
        <f t="shared" si="15"/>
        <v>0</v>
      </c>
    </row>
    <row r="47" spans="1:17" s="19" customFormat="1" ht="16.5" customHeight="1">
      <c r="A47" s="34" t="s">
        <v>130</v>
      </c>
      <c r="B47" s="35"/>
      <c r="C47" s="35">
        <f aca="true" t="shared" si="16" ref="C47:J47">SUM(C8:C46)</f>
        <v>87</v>
      </c>
      <c r="D47" s="35">
        <f t="shared" si="16"/>
        <v>1141</v>
      </c>
      <c r="E47" s="35">
        <f t="shared" si="16"/>
        <v>5460.672999999998</v>
      </c>
      <c r="F47" s="35">
        <f t="shared" si="16"/>
        <v>1258.7890900000004</v>
      </c>
      <c r="G47" s="35">
        <f t="shared" si="16"/>
        <v>265</v>
      </c>
      <c r="H47" s="35">
        <f t="shared" si="16"/>
        <v>219</v>
      </c>
      <c r="I47" s="35">
        <f t="shared" si="16"/>
        <v>111</v>
      </c>
      <c r="J47" s="35">
        <f t="shared" si="16"/>
        <v>330</v>
      </c>
      <c r="K47" s="37">
        <f>J47*10/D47</f>
        <v>2.892199824715162</v>
      </c>
      <c r="L47" s="37">
        <f>N47/E47</f>
        <v>0.5596379786887077</v>
      </c>
      <c r="M47" s="37">
        <f>AVERAGE(M8:M46)</f>
        <v>2.592685337055655</v>
      </c>
      <c r="N47" s="36">
        <f>SUM(N8:N46)</f>
        <v>3056</v>
      </c>
      <c r="O47" s="36">
        <f>SUM(O8:O46)</f>
        <v>412</v>
      </c>
      <c r="P47" s="36">
        <f>SUM(P8:P46)</f>
        <v>303</v>
      </c>
      <c r="Q47" s="36">
        <f>SUM(Q8:Q46)</f>
        <v>379</v>
      </c>
    </row>
    <row r="48" spans="1:17" s="19" customFormat="1" ht="20.25">
      <c r="A48" s="136" t="s">
        <v>121</v>
      </c>
      <c r="B48" s="6"/>
      <c r="C48" s="6"/>
      <c r="D48" s="6"/>
      <c r="E48" s="6"/>
      <c r="F48" s="30"/>
      <c r="G48" s="6"/>
      <c r="H48" s="6"/>
      <c r="I48" s="6"/>
      <c r="J48" s="6"/>
      <c r="K48" s="13"/>
      <c r="L48" s="13"/>
      <c r="M48" s="6"/>
      <c r="N48" s="25"/>
      <c r="O48" s="6"/>
      <c r="P48" s="6"/>
      <c r="Q48" s="6"/>
    </row>
    <row r="49" spans="1:17" s="19" customFormat="1" ht="15.75">
      <c r="A49" s="38" t="s">
        <v>51</v>
      </c>
      <c r="B49" s="18" t="s">
        <v>276</v>
      </c>
      <c r="C49" s="6">
        <v>16</v>
      </c>
      <c r="D49" s="6">
        <v>145</v>
      </c>
      <c r="E49" s="6">
        <v>1679</v>
      </c>
      <c r="F49" s="30">
        <f>E49*$T$16</f>
        <v>386.17</v>
      </c>
      <c r="G49" s="6">
        <v>15</v>
      </c>
      <c r="H49" s="6">
        <v>6</v>
      </c>
      <c r="I49" s="6">
        <v>5</v>
      </c>
      <c r="J49" s="6">
        <v>11</v>
      </c>
      <c r="K49" s="13">
        <f>J49*10/D49</f>
        <v>0.7586206896551724</v>
      </c>
      <c r="L49" s="13">
        <f>N49/E49</f>
        <v>0.14532459797498512</v>
      </c>
      <c r="M49" s="13">
        <f>K49*$S$16</f>
        <v>0.632183908045977</v>
      </c>
      <c r="N49" s="25">
        <f>ROUNDDOWN(M49*F49,0)</f>
        <v>244</v>
      </c>
      <c r="O49" s="14">
        <f>ROUNDDOWN(IF(N49&lt;$S$7,"0",N49*15/100),0)</f>
        <v>36</v>
      </c>
      <c r="P49" s="6">
        <v>34</v>
      </c>
      <c r="Q49" s="90">
        <f>ROUNDDOWN(IF(P49&lt;O49,P49,O49),0)</f>
        <v>34</v>
      </c>
    </row>
    <row r="50" spans="1:17" s="19" customFormat="1" ht="15.75">
      <c r="A50" s="38" t="s">
        <v>260</v>
      </c>
      <c r="B50" s="18" t="s">
        <v>259</v>
      </c>
      <c r="C50" s="6">
        <v>4</v>
      </c>
      <c r="D50" s="6">
        <v>54</v>
      </c>
      <c r="E50" s="6">
        <v>239.73</v>
      </c>
      <c r="F50" s="30">
        <f>E50*$T$16</f>
        <v>55.1379</v>
      </c>
      <c r="G50" s="6">
        <v>9</v>
      </c>
      <c r="H50" s="6">
        <v>9</v>
      </c>
      <c r="I50" s="6">
        <v>6</v>
      </c>
      <c r="J50" s="6">
        <v>15</v>
      </c>
      <c r="K50" s="13">
        <f>J50*10/D50</f>
        <v>2.7777777777777777</v>
      </c>
      <c r="L50" s="13">
        <f>N50/E50</f>
        <v>0.5297626496475202</v>
      </c>
      <c r="M50" s="13">
        <f>K50*$S$16</f>
        <v>2.314814814814815</v>
      </c>
      <c r="N50" s="25">
        <f>ROUNDDOWN(M50*F50,0)</f>
        <v>127</v>
      </c>
      <c r="O50" s="14">
        <f>ROUNDDOWN(IF(N50&lt;$S$7,"0",N50*15/100),0)</f>
        <v>19</v>
      </c>
      <c r="P50" s="14"/>
      <c r="Q50" s="90">
        <f>O50</f>
        <v>19</v>
      </c>
    </row>
    <row r="51" spans="1:17" s="19" customFormat="1" ht="18.75">
      <c r="A51" s="34" t="s">
        <v>130</v>
      </c>
      <c r="B51" s="35"/>
      <c r="C51" s="35">
        <f>SUM(C49,C50)</f>
        <v>20</v>
      </c>
      <c r="D51" s="35">
        <f>SUM(D49:D50)</f>
        <v>199</v>
      </c>
      <c r="E51" s="35">
        <f>SUM(E49:E50)</f>
        <v>1918.73</v>
      </c>
      <c r="F51" s="35">
        <f>SUM(F49:F50)</f>
        <v>441.3079</v>
      </c>
      <c r="G51" s="35">
        <f>SUM(G49,G50)</f>
        <v>24</v>
      </c>
      <c r="H51" s="35">
        <f>SUM(H49,H50)</f>
        <v>15</v>
      </c>
      <c r="I51" s="35">
        <f>SUM(I49,I50)</f>
        <v>11</v>
      </c>
      <c r="J51" s="35">
        <f>SUM(J49,J50)</f>
        <v>26</v>
      </c>
      <c r="K51" s="37">
        <f>J51*10/D51</f>
        <v>1.306532663316583</v>
      </c>
      <c r="L51" s="37">
        <f>N51/E51</f>
        <v>0.19335706430816216</v>
      </c>
      <c r="M51" s="37">
        <f>AVERAGE(M49:M50)</f>
        <v>1.473499361430396</v>
      </c>
      <c r="N51" s="36">
        <f>SUM(N49:N50)</f>
        <v>371</v>
      </c>
      <c r="O51" s="36">
        <f>SUM(O49:O50)</f>
        <v>55</v>
      </c>
      <c r="P51" s="36">
        <f>SUM(P49:P50)</f>
        <v>34</v>
      </c>
      <c r="Q51" s="36">
        <f>SUM(Q49:Q50)</f>
        <v>53</v>
      </c>
    </row>
    <row r="52" spans="1:17" s="19" customFormat="1" ht="20.25">
      <c r="A52" s="135" t="s">
        <v>298</v>
      </c>
      <c r="B52" s="18"/>
      <c r="C52" s="6"/>
      <c r="D52" s="6"/>
      <c r="E52" s="6"/>
      <c r="F52" s="30"/>
      <c r="G52" s="6"/>
      <c r="H52" s="6"/>
      <c r="I52" s="6"/>
      <c r="J52" s="6"/>
      <c r="K52" s="13"/>
      <c r="L52" s="13"/>
      <c r="M52" s="6"/>
      <c r="N52" s="18"/>
      <c r="O52" s="6"/>
      <c r="P52" s="6"/>
      <c r="Q52" s="6"/>
    </row>
    <row r="53" spans="1:19" s="19" customFormat="1" ht="15.75">
      <c r="A53" s="17" t="s">
        <v>39</v>
      </c>
      <c r="B53" s="18" t="s">
        <v>320</v>
      </c>
      <c r="C53" s="18">
        <v>2</v>
      </c>
      <c r="D53" s="18">
        <v>21.2</v>
      </c>
      <c r="E53" s="18">
        <v>37</v>
      </c>
      <c r="F53" s="30">
        <f aca="true" t="shared" si="17" ref="F53:F65">E53*$T$16</f>
        <v>8.51</v>
      </c>
      <c r="G53" s="18">
        <v>3</v>
      </c>
      <c r="H53" s="18">
        <v>1</v>
      </c>
      <c r="I53" s="18">
        <v>0</v>
      </c>
      <c r="J53" s="18">
        <v>1</v>
      </c>
      <c r="K53" s="30">
        <f>J53*10/D53</f>
        <v>0.4716981132075472</v>
      </c>
      <c r="L53" s="30">
        <f>N53/E53</f>
        <v>0.08108108108108109</v>
      </c>
      <c r="M53" s="30">
        <f aca="true" t="shared" si="18" ref="M53:M65">K53*$S$16</f>
        <v>0.39308176100628933</v>
      </c>
      <c r="N53" s="120">
        <f aca="true" t="shared" si="19" ref="N53:N65">ROUNDDOWN(M53*F53,0)</f>
        <v>3</v>
      </c>
      <c r="O53" s="90">
        <f>ROUNDDOWN(IF(N53&lt;$S$7,"0",N53*15/100),0)</f>
        <v>0</v>
      </c>
      <c r="P53" s="18">
        <v>0</v>
      </c>
      <c r="Q53" s="90">
        <f aca="true" t="shared" si="20" ref="Q53:Q59">ROUNDDOWN(IF(P53&lt;O53,P53,O53),0)</f>
        <v>0</v>
      </c>
      <c r="S53" s="19">
        <f>N53/F53</f>
        <v>0.35252643948296125</v>
      </c>
    </row>
    <row r="54" spans="1:17" s="19" customFormat="1" ht="15.75">
      <c r="A54" s="38" t="s">
        <v>22</v>
      </c>
      <c r="B54" s="18" t="s">
        <v>311</v>
      </c>
      <c r="C54" s="18">
        <v>3</v>
      </c>
      <c r="D54" s="18">
        <v>36</v>
      </c>
      <c r="E54" s="18">
        <v>46.194</v>
      </c>
      <c r="F54" s="30">
        <f t="shared" si="17"/>
        <v>10.62462</v>
      </c>
      <c r="G54" s="18">
        <v>14</v>
      </c>
      <c r="H54" s="18">
        <v>10</v>
      </c>
      <c r="I54" s="18">
        <v>8</v>
      </c>
      <c r="J54" s="18">
        <v>18</v>
      </c>
      <c r="K54" s="30">
        <f>J54*10/D54</f>
        <v>5</v>
      </c>
      <c r="L54" s="30">
        <f aca="true" t="shared" si="21" ref="L54:L65">N54/E54</f>
        <v>0.9525046542841061</v>
      </c>
      <c r="M54" s="30">
        <f t="shared" si="18"/>
        <v>4.166666666666667</v>
      </c>
      <c r="N54" s="25">
        <f t="shared" si="19"/>
        <v>44</v>
      </c>
      <c r="O54" s="90">
        <f>ROUNDDOWN(IF(N54&lt;$S$7,"0",N54*15/100),0)</f>
        <v>6</v>
      </c>
      <c r="P54" s="18">
        <v>6</v>
      </c>
      <c r="Q54" s="90">
        <f t="shared" si="20"/>
        <v>6</v>
      </c>
    </row>
    <row r="55" spans="1:17" s="19" customFormat="1" ht="15.75">
      <c r="A55" s="38" t="s">
        <v>53</v>
      </c>
      <c r="B55" s="18" t="s">
        <v>271</v>
      </c>
      <c r="C55" s="18">
        <v>3</v>
      </c>
      <c r="D55" s="18">
        <v>35</v>
      </c>
      <c r="E55" s="18">
        <v>338.165</v>
      </c>
      <c r="F55" s="30">
        <f t="shared" si="17"/>
        <v>77.77795</v>
      </c>
      <c r="G55" s="18">
        <v>3</v>
      </c>
      <c r="H55" s="18">
        <v>2</v>
      </c>
      <c r="I55" s="18">
        <v>3</v>
      </c>
      <c r="J55" s="18">
        <v>5</v>
      </c>
      <c r="K55" s="30">
        <f aca="true" t="shared" si="22" ref="K55:K65">J55*10/D55</f>
        <v>1.4285714285714286</v>
      </c>
      <c r="L55" s="30">
        <f t="shared" si="21"/>
        <v>0.27205654044623184</v>
      </c>
      <c r="M55" s="30">
        <f t="shared" si="18"/>
        <v>1.1904761904761905</v>
      </c>
      <c r="N55" s="25">
        <f t="shared" si="19"/>
        <v>92</v>
      </c>
      <c r="O55" s="90">
        <f aca="true" t="shared" si="23" ref="O55:O65">ROUNDDOWN(IF(N55&lt;$S$7,"0",N55*15/100),0)</f>
        <v>13</v>
      </c>
      <c r="P55" s="18">
        <v>9</v>
      </c>
      <c r="Q55" s="90">
        <f t="shared" si="20"/>
        <v>9</v>
      </c>
    </row>
    <row r="56" spans="1:17" s="19" customFormat="1" ht="15.75">
      <c r="A56" s="38" t="s">
        <v>72</v>
      </c>
      <c r="B56" s="18" t="s">
        <v>270</v>
      </c>
      <c r="C56" s="18">
        <v>6</v>
      </c>
      <c r="D56" s="18">
        <v>89</v>
      </c>
      <c r="E56" s="18">
        <v>622.984</v>
      </c>
      <c r="F56" s="30">
        <f t="shared" si="17"/>
        <v>143.28632000000002</v>
      </c>
      <c r="G56" s="18">
        <v>7</v>
      </c>
      <c r="H56" s="18">
        <v>4</v>
      </c>
      <c r="I56" s="18">
        <v>3</v>
      </c>
      <c r="J56" s="18">
        <v>7</v>
      </c>
      <c r="K56" s="30">
        <f t="shared" si="22"/>
        <v>0.7865168539325843</v>
      </c>
      <c r="L56" s="30">
        <f t="shared" si="21"/>
        <v>0.14928152247890797</v>
      </c>
      <c r="M56" s="30">
        <f t="shared" si="18"/>
        <v>0.6554307116104869</v>
      </c>
      <c r="N56" s="25">
        <f t="shared" si="19"/>
        <v>93</v>
      </c>
      <c r="O56" s="90">
        <f t="shared" si="23"/>
        <v>13</v>
      </c>
      <c r="P56" s="18">
        <v>14</v>
      </c>
      <c r="Q56" s="90">
        <f t="shared" si="20"/>
        <v>13</v>
      </c>
    </row>
    <row r="57" spans="1:17" s="19" customFormat="1" ht="24" customHeight="1">
      <c r="A57" s="38" t="s">
        <v>43</v>
      </c>
      <c r="B57" s="18" t="s">
        <v>307</v>
      </c>
      <c r="C57" s="18">
        <v>3</v>
      </c>
      <c r="D57" s="18">
        <v>41.1</v>
      </c>
      <c r="E57" s="18">
        <v>175.227</v>
      </c>
      <c r="F57" s="30">
        <f t="shared" si="17"/>
        <v>40.30221</v>
      </c>
      <c r="G57" s="18">
        <v>16</v>
      </c>
      <c r="H57" s="18">
        <v>15</v>
      </c>
      <c r="I57" s="18">
        <v>3</v>
      </c>
      <c r="J57" s="18">
        <v>18</v>
      </c>
      <c r="K57" s="30">
        <f t="shared" si="22"/>
        <v>4.37956204379562</v>
      </c>
      <c r="L57" s="30">
        <f t="shared" si="21"/>
        <v>0.8389118115358934</v>
      </c>
      <c r="M57" s="30">
        <f t="shared" si="18"/>
        <v>3.6496350364963503</v>
      </c>
      <c r="N57" s="25">
        <f t="shared" si="19"/>
        <v>147</v>
      </c>
      <c r="O57" s="90">
        <f t="shared" si="23"/>
        <v>22</v>
      </c>
      <c r="P57" s="18">
        <v>4</v>
      </c>
      <c r="Q57" s="90">
        <f t="shared" si="20"/>
        <v>4</v>
      </c>
    </row>
    <row r="58" spans="1:17" s="19" customFormat="1" ht="18" customHeight="1">
      <c r="A58" s="38" t="s">
        <v>38</v>
      </c>
      <c r="B58" s="18" t="s">
        <v>279</v>
      </c>
      <c r="C58" s="18">
        <v>4</v>
      </c>
      <c r="D58" s="18">
        <v>57.84</v>
      </c>
      <c r="E58" s="18">
        <v>165.121</v>
      </c>
      <c r="F58" s="30">
        <f t="shared" si="17"/>
        <v>37.977830000000004</v>
      </c>
      <c r="G58" s="18">
        <v>19</v>
      </c>
      <c r="H58" s="18">
        <v>11</v>
      </c>
      <c r="I58" s="18">
        <v>0</v>
      </c>
      <c r="J58" s="18">
        <v>11</v>
      </c>
      <c r="K58" s="30">
        <f t="shared" si="22"/>
        <v>1.9017980636237897</v>
      </c>
      <c r="L58" s="30">
        <f t="shared" si="21"/>
        <v>0.36336989238195017</v>
      </c>
      <c r="M58" s="30">
        <f t="shared" si="18"/>
        <v>1.5848317196864914</v>
      </c>
      <c r="N58" s="25">
        <f t="shared" si="19"/>
        <v>60</v>
      </c>
      <c r="O58" s="90">
        <f t="shared" si="23"/>
        <v>9</v>
      </c>
      <c r="P58" s="18">
        <v>6</v>
      </c>
      <c r="Q58" s="90">
        <f t="shared" si="20"/>
        <v>6</v>
      </c>
    </row>
    <row r="59" spans="1:17" s="19" customFormat="1" ht="18" customHeight="1">
      <c r="A59" s="38" t="s">
        <v>296</v>
      </c>
      <c r="B59" s="93" t="s">
        <v>292</v>
      </c>
      <c r="C59" s="18">
        <v>3</v>
      </c>
      <c r="D59" s="18">
        <v>36.9</v>
      </c>
      <c r="E59" s="113">
        <v>225.0354</v>
      </c>
      <c r="F59" s="30">
        <f t="shared" si="17"/>
        <v>51.75814200000001</v>
      </c>
      <c r="G59" s="18">
        <v>9</v>
      </c>
      <c r="H59" s="18">
        <v>9</v>
      </c>
      <c r="I59" s="18">
        <v>7</v>
      </c>
      <c r="J59" s="18">
        <v>16</v>
      </c>
      <c r="K59" s="30">
        <f>J59*10/D59</f>
        <v>4.336043360433605</v>
      </c>
      <c r="L59" s="30">
        <f t="shared" si="21"/>
        <v>0.830980370199533</v>
      </c>
      <c r="M59" s="30">
        <f t="shared" si="18"/>
        <v>3.6133694670280043</v>
      </c>
      <c r="N59" s="25">
        <f t="shared" si="19"/>
        <v>187</v>
      </c>
      <c r="O59" s="90">
        <f t="shared" si="23"/>
        <v>28</v>
      </c>
      <c r="P59" s="18">
        <v>9</v>
      </c>
      <c r="Q59" s="90">
        <f t="shared" si="20"/>
        <v>9</v>
      </c>
    </row>
    <row r="60" spans="1:17" s="19" customFormat="1" ht="15.75">
      <c r="A60" s="38" t="s">
        <v>77</v>
      </c>
      <c r="B60" s="93">
        <v>43298</v>
      </c>
      <c r="C60" s="18">
        <v>1</v>
      </c>
      <c r="D60" s="18">
        <v>11.5</v>
      </c>
      <c r="E60" s="18">
        <v>14.267</v>
      </c>
      <c r="F60" s="30">
        <f t="shared" si="17"/>
        <v>3.28141</v>
      </c>
      <c r="G60" s="18">
        <v>9</v>
      </c>
      <c r="H60" s="18">
        <v>8</v>
      </c>
      <c r="I60" s="18">
        <v>0</v>
      </c>
      <c r="J60" s="18">
        <v>8</v>
      </c>
      <c r="K60" s="30">
        <f t="shared" si="22"/>
        <v>6.956521739130435</v>
      </c>
      <c r="L60" s="30">
        <f t="shared" si="21"/>
        <v>1.331744585406883</v>
      </c>
      <c r="M60" s="30">
        <f t="shared" si="18"/>
        <v>5.797101449275362</v>
      </c>
      <c r="N60" s="25">
        <f t="shared" si="19"/>
        <v>19</v>
      </c>
      <c r="O60" s="90">
        <f t="shared" si="23"/>
        <v>2</v>
      </c>
      <c r="P60" s="18">
        <v>0</v>
      </c>
      <c r="Q60" s="90">
        <f>ROUNDDOWN(IF(P60&lt;O60,P60,O60),0)</f>
        <v>0</v>
      </c>
    </row>
    <row r="61" spans="1:17" s="19" customFormat="1" ht="15.75">
      <c r="A61" s="38" t="s">
        <v>261</v>
      </c>
      <c r="B61" s="18" t="s">
        <v>258</v>
      </c>
      <c r="C61" s="18">
        <v>5</v>
      </c>
      <c r="D61" s="18">
        <v>64.5</v>
      </c>
      <c r="E61" s="113">
        <v>886.925</v>
      </c>
      <c r="F61" s="30">
        <f t="shared" si="17"/>
        <v>203.99275</v>
      </c>
      <c r="G61" s="18">
        <v>14</v>
      </c>
      <c r="H61" s="18">
        <v>3</v>
      </c>
      <c r="I61" s="18">
        <v>4</v>
      </c>
      <c r="J61" s="18">
        <v>7</v>
      </c>
      <c r="K61" s="30">
        <f t="shared" si="22"/>
        <v>1.0852713178294573</v>
      </c>
      <c r="L61" s="30">
        <f t="shared" si="21"/>
        <v>0.2074583532993207</v>
      </c>
      <c r="M61" s="30">
        <f t="shared" si="18"/>
        <v>0.9043927648578811</v>
      </c>
      <c r="N61" s="25">
        <f t="shared" si="19"/>
        <v>184</v>
      </c>
      <c r="O61" s="90">
        <f t="shared" si="23"/>
        <v>27</v>
      </c>
      <c r="P61" s="90"/>
      <c r="Q61" s="90">
        <f>O61</f>
        <v>27</v>
      </c>
    </row>
    <row r="62" spans="1:17" s="19" customFormat="1" ht="15.75">
      <c r="A62" s="38" t="s">
        <v>93</v>
      </c>
      <c r="B62" s="18" t="s">
        <v>306</v>
      </c>
      <c r="C62" s="18">
        <v>3</v>
      </c>
      <c r="D62" s="18">
        <v>40</v>
      </c>
      <c r="E62" s="113">
        <v>139.5626</v>
      </c>
      <c r="F62" s="30">
        <f t="shared" si="17"/>
        <v>32.099398</v>
      </c>
      <c r="G62" s="18">
        <v>12</v>
      </c>
      <c r="H62" s="18">
        <v>11</v>
      </c>
      <c r="I62" s="18">
        <v>3</v>
      </c>
      <c r="J62" s="18">
        <v>14</v>
      </c>
      <c r="K62" s="30">
        <f t="shared" si="22"/>
        <v>3.5</v>
      </c>
      <c r="L62" s="30">
        <f t="shared" si="21"/>
        <v>0.6663676371750025</v>
      </c>
      <c r="M62" s="30">
        <f t="shared" si="18"/>
        <v>2.916666666666667</v>
      </c>
      <c r="N62" s="25">
        <f t="shared" si="19"/>
        <v>93</v>
      </c>
      <c r="O62" s="90">
        <f t="shared" si="23"/>
        <v>13</v>
      </c>
      <c r="P62" s="18">
        <v>13</v>
      </c>
      <c r="Q62" s="90">
        <f>ROUNDDOWN(IF(P62&lt;O62,P62,O62),0)</f>
        <v>13</v>
      </c>
    </row>
    <row r="63" spans="1:17" s="19" customFormat="1" ht="15.75">
      <c r="A63" s="38" t="s">
        <v>124</v>
      </c>
      <c r="B63" s="18" t="s">
        <v>312</v>
      </c>
      <c r="C63" s="18">
        <v>3</v>
      </c>
      <c r="D63" s="18">
        <v>41</v>
      </c>
      <c r="E63" s="113">
        <v>257.0065</v>
      </c>
      <c r="F63" s="30">
        <f t="shared" si="17"/>
        <v>59.111495000000005</v>
      </c>
      <c r="G63" s="18">
        <v>9</v>
      </c>
      <c r="H63" s="18">
        <v>6</v>
      </c>
      <c r="I63" s="18">
        <v>4</v>
      </c>
      <c r="J63" s="18">
        <v>10</v>
      </c>
      <c r="K63" s="30">
        <f t="shared" si="22"/>
        <v>2.4390243902439024</v>
      </c>
      <c r="L63" s="30">
        <f t="shared" si="21"/>
        <v>0.46691426092336186</v>
      </c>
      <c r="M63" s="30">
        <f t="shared" si="18"/>
        <v>2.032520325203252</v>
      </c>
      <c r="N63" s="25">
        <f t="shared" si="19"/>
        <v>120</v>
      </c>
      <c r="O63" s="90">
        <f t="shared" si="23"/>
        <v>18</v>
      </c>
      <c r="P63" s="101">
        <v>18</v>
      </c>
      <c r="Q63" s="90">
        <f>ROUNDDOWN(IF(P63&lt;O63,P63,O63),0)</f>
        <v>18</v>
      </c>
    </row>
    <row r="64" spans="1:17" s="19" customFormat="1" ht="15.75">
      <c r="A64" s="38" t="s">
        <v>262</v>
      </c>
      <c r="B64" s="18" t="s">
        <v>288</v>
      </c>
      <c r="C64" s="18">
        <v>2</v>
      </c>
      <c r="D64" s="18">
        <v>47</v>
      </c>
      <c r="E64" s="113">
        <v>296.7171</v>
      </c>
      <c r="F64" s="30">
        <f t="shared" si="17"/>
        <v>68.244933</v>
      </c>
      <c r="G64" s="18">
        <v>0</v>
      </c>
      <c r="H64" s="18">
        <v>0</v>
      </c>
      <c r="I64" s="18">
        <v>7</v>
      </c>
      <c r="J64" s="18">
        <v>7</v>
      </c>
      <c r="K64" s="30">
        <f t="shared" si="22"/>
        <v>1.4893617021276595</v>
      </c>
      <c r="L64" s="30">
        <f t="shared" si="21"/>
        <v>0.28309794076580014</v>
      </c>
      <c r="M64" s="30">
        <f t="shared" si="18"/>
        <v>1.2411347517730495</v>
      </c>
      <c r="N64" s="25">
        <f t="shared" si="19"/>
        <v>84</v>
      </c>
      <c r="O64" s="90">
        <f t="shared" si="23"/>
        <v>12</v>
      </c>
      <c r="P64" s="101">
        <v>19</v>
      </c>
      <c r="Q64" s="90">
        <f>ROUNDDOWN(IF(P64&lt;O64,P64,O64),0)</f>
        <v>12</v>
      </c>
    </row>
    <row r="65" spans="1:17" s="19" customFormat="1" ht="15.75">
      <c r="A65" s="118" t="s">
        <v>299</v>
      </c>
      <c r="B65" s="18" t="s">
        <v>313</v>
      </c>
      <c r="C65" s="18">
        <v>3</v>
      </c>
      <c r="D65" s="18">
        <v>39</v>
      </c>
      <c r="E65" s="113">
        <v>343.092</v>
      </c>
      <c r="F65" s="30">
        <f t="shared" si="17"/>
        <v>78.91116</v>
      </c>
      <c r="G65" s="18">
        <v>9</v>
      </c>
      <c r="H65" s="18">
        <v>6</v>
      </c>
      <c r="I65" s="18">
        <v>2</v>
      </c>
      <c r="J65" s="18">
        <v>8</v>
      </c>
      <c r="K65" s="30">
        <f t="shared" si="22"/>
        <v>2.051282051282051</v>
      </c>
      <c r="L65" s="30">
        <f t="shared" si="21"/>
        <v>0.3905657957632355</v>
      </c>
      <c r="M65" s="30">
        <f t="shared" si="18"/>
        <v>1.7094017094017093</v>
      </c>
      <c r="N65" s="25">
        <f t="shared" si="19"/>
        <v>134</v>
      </c>
      <c r="O65" s="90">
        <f t="shared" si="23"/>
        <v>20</v>
      </c>
      <c r="P65" s="101">
        <v>20</v>
      </c>
      <c r="Q65" s="90">
        <f>ROUNDDOWN(IF(P65&lt;O65,P65,O65),0)</f>
        <v>20</v>
      </c>
    </row>
    <row r="66" spans="1:17" s="19" customFormat="1" ht="23.25" customHeight="1">
      <c r="A66" s="34" t="s">
        <v>130</v>
      </c>
      <c r="B66" s="35"/>
      <c r="C66" s="35">
        <f aca="true" t="shared" si="24" ref="C66:J66">SUM(C53:C65)</f>
        <v>41</v>
      </c>
      <c r="D66" s="35">
        <f t="shared" si="24"/>
        <v>560.04</v>
      </c>
      <c r="E66" s="115">
        <f t="shared" si="24"/>
        <v>3547.2966000000006</v>
      </c>
      <c r="F66" s="37">
        <f t="shared" si="24"/>
        <v>815.878218</v>
      </c>
      <c r="G66" s="36">
        <f t="shared" si="24"/>
        <v>124</v>
      </c>
      <c r="H66" s="36">
        <f t="shared" si="24"/>
        <v>86</v>
      </c>
      <c r="I66" s="36">
        <f t="shared" si="24"/>
        <v>44</v>
      </c>
      <c r="J66" s="36">
        <f t="shared" si="24"/>
        <v>130</v>
      </c>
      <c r="K66" s="37">
        <f>J66*10/D66</f>
        <v>2.3212627669452184</v>
      </c>
      <c r="L66" s="37">
        <f>N66/E66</f>
        <v>0.3552000698221851</v>
      </c>
      <c r="M66" s="37">
        <f>AVERAGE(M53:M65)</f>
        <v>2.2965160938575697</v>
      </c>
      <c r="N66" s="36">
        <f>SUM(N53:N65)</f>
        <v>1260</v>
      </c>
      <c r="O66" s="36">
        <f>SUM(O53:O65)</f>
        <v>183</v>
      </c>
      <c r="P66" s="36">
        <f>SUM(P53:P65)</f>
        <v>118</v>
      </c>
      <c r="Q66" s="36">
        <f>SUM(Q53:Q65)</f>
        <v>137</v>
      </c>
    </row>
    <row r="67" spans="1:17" s="19" customFormat="1" ht="20.25">
      <c r="A67" s="135" t="s">
        <v>300</v>
      </c>
      <c r="B67" s="18"/>
      <c r="C67" s="18"/>
      <c r="D67" s="18"/>
      <c r="E67" s="18"/>
      <c r="F67" s="30"/>
      <c r="G67" s="18"/>
      <c r="H67" s="18"/>
      <c r="I67" s="18"/>
      <c r="J67" s="6"/>
      <c r="K67" s="18"/>
      <c r="L67" s="18"/>
      <c r="M67" s="18"/>
      <c r="N67" s="18"/>
      <c r="O67" s="18"/>
      <c r="P67" s="18"/>
      <c r="Q67" s="18"/>
    </row>
    <row r="68" spans="1:17" s="19" customFormat="1" ht="15.75">
      <c r="A68" s="38" t="s">
        <v>24</v>
      </c>
      <c r="B68" s="93">
        <v>43295</v>
      </c>
      <c r="C68" s="18">
        <v>3</v>
      </c>
      <c r="D68" s="18">
        <v>44</v>
      </c>
      <c r="E68" s="18">
        <v>309.7</v>
      </c>
      <c r="F68" s="30">
        <f aca="true" t="shared" si="25" ref="F68:F78">E68*$T$16</f>
        <v>71.231</v>
      </c>
      <c r="G68" s="18">
        <v>14</v>
      </c>
      <c r="H68" s="18">
        <v>7</v>
      </c>
      <c r="I68" s="18">
        <v>2</v>
      </c>
      <c r="J68" s="18">
        <v>9</v>
      </c>
      <c r="K68" s="30">
        <f>J68*10/D68</f>
        <v>2.0454545454545454</v>
      </c>
      <c r="L68" s="30">
        <f>N68/E68</f>
        <v>0.39070067807555703</v>
      </c>
      <c r="M68" s="30">
        <f aca="true" t="shared" si="26" ref="M68:M78">K68*$S$16</f>
        <v>1.7045454545454546</v>
      </c>
      <c r="N68" s="25">
        <f aca="true" t="shared" si="27" ref="N68:N78">ROUNDDOWN(M68*F68,0)</f>
        <v>121</v>
      </c>
      <c r="O68" s="90">
        <f aca="true" t="shared" si="28" ref="O68:O82">ROUNDDOWN(IF(N68&lt;$S$7,"0",N68*15/100),0)</f>
        <v>18</v>
      </c>
      <c r="P68" s="18">
        <v>17</v>
      </c>
      <c r="Q68" s="90">
        <f aca="true" t="shared" si="29" ref="Q68:Q74">ROUNDDOWN(IF(P68&lt;O68,P68,O68),0)</f>
        <v>17</v>
      </c>
    </row>
    <row r="69" spans="1:17" s="19" customFormat="1" ht="15.75">
      <c r="A69" s="17" t="s">
        <v>54</v>
      </c>
      <c r="B69" s="18" t="s">
        <v>334</v>
      </c>
      <c r="C69" s="18">
        <v>3</v>
      </c>
      <c r="D69" s="18">
        <v>36</v>
      </c>
      <c r="E69" s="18">
        <v>246.336</v>
      </c>
      <c r="F69" s="30">
        <f t="shared" si="25"/>
        <v>56.65728000000001</v>
      </c>
      <c r="G69" s="18">
        <v>11</v>
      </c>
      <c r="H69" s="18">
        <v>11</v>
      </c>
      <c r="I69" s="18">
        <v>0</v>
      </c>
      <c r="J69" s="18">
        <v>11</v>
      </c>
      <c r="K69" s="30">
        <f>J69*10/D69</f>
        <v>3.0555555555555554</v>
      </c>
      <c r="L69" s="30">
        <f aca="true" t="shared" si="30" ref="L69:L78">N69/E69</f>
        <v>0.5845674201091192</v>
      </c>
      <c r="M69" s="30">
        <f t="shared" si="26"/>
        <v>2.5462962962962963</v>
      </c>
      <c r="N69" s="25">
        <f t="shared" si="27"/>
        <v>144</v>
      </c>
      <c r="O69" s="90">
        <f t="shared" si="28"/>
        <v>21</v>
      </c>
      <c r="P69" s="18">
        <v>20</v>
      </c>
      <c r="Q69" s="90">
        <f t="shared" si="29"/>
        <v>20</v>
      </c>
    </row>
    <row r="70" spans="1:17" s="19" customFormat="1" ht="15.75">
      <c r="A70" s="17" t="s">
        <v>55</v>
      </c>
      <c r="B70" s="18" t="s">
        <v>281</v>
      </c>
      <c r="C70" s="18">
        <v>3</v>
      </c>
      <c r="D70" s="18">
        <v>50</v>
      </c>
      <c r="E70" s="18">
        <v>1221.2</v>
      </c>
      <c r="F70" s="30">
        <f t="shared" si="25"/>
        <v>280.87600000000003</v>
      </c>
      <c r="G70" s="18">
        <v>12</v>
      </c>
      <c r="H70" s="18">
        <v>8</v>
      </c>
      <c r="I70" s="18">
        <v>0</v>
      </c>
      <c r="J70" s="18">
        <v>8</v>
      </c>
      <c r="K70" s="30">
        <f>J70*10/D70</f>
        <v>1.6</v>
      </c>
      <c r="L70" s="30">
        <f t="shared" si="30"/>
        <v>0.3062561415001638</v>
      </c>
      <c r="M70" s="30">
        <f t="shared" si="26"/>
        <v>1.3333333333333335</v>
      </c>
      <c r="N70" s="25">
        <f t="shared" si="27"/>
        <v>374</v>
      </c>
      <c r="O70" s="90">
        <f t="shared" si="28"/>
        <v>56</v>
      </c>
      <c r="P70" s="18">
        <v>56</v>
      </c>
      <c r="Q70" s="90">
        <f t="shared" si="29"/>
        <v>56</v>
      </c>
    </row>
    <row r="71" spans="1:17" s="19" customFormat="1" ht="15.75">
      <c r="A71" s="38" t="s">
        <v>263</v>
      </c>
      <c r="B71" s="18" t="s">
        <v>311</v>
      </c>
      <c r="C71" s="18">
        <v>6</v>
      </c>
      <c r="D71" s="18">
        <v>80</v>
      </c>
      <c r="E71" s="18">
        <v>662</v>
      </c>
      <c r="F71" s="30">
        <f t="shared" si="25"/>
        <v>152.26000000000002</v>
      </c>
      <c r="G71" s="18">
        <v>18</v>
      </c>
      <c r="H71" s="18">
        <v>17</v>
      </c>
      <c r="I71" s="18">
        <v>15</v>
      </c>
      <c r="J71" s="18">
        <v>32</v>
      </c>
      <c r="K71" s="30">
        <f aca="true" t="shared" si="31" ref="K71:K78">J71*10/D71</f>
        <v>4</v>
      </c>
      <c r="L71" s="30">
        <f t="shared" si="30"/>
        <v>0.7658610271903323</v>
      </c>
      <c r="M71" s="30">
        <f t="shared" si="26"/>
        <v>3.3333333333333335</v>
      </c>
      <c r="N71" s="25">
        <f t="shared" si="27"/>
        <v>507</v>
      </c>
      <c r="O71" s="90">
        <f t="shared" si="28"/>
        <v>76</v>
      </c>
      <c r="P71" s="18">
        <v>8</v>
      </c>
      <c r="Q71" s="90">
        <f t="shared" si="29"/>
        <v>8</v>
      </c>
    </row>
    <row r="72" spans="1:17" s="19" customFormat="1" ht="15.75">
      <c r="A72" s="38" t="s">
        <v>264</v>
      </c>
      <c r="B72" s="18" t="s">
        <v>314</v>
      </c>
      <c r="C72" s="18">
        <v>3</v>
      </c>
      <c r="D72" s="18">
        <v>37.5</v>
      </c>
      <c r="E72" s="18">
        <v>265.423</v>
      </c>
      <c r="F72" s="30">
        <f t="shared" si="25"/>
        <v>61.047290000000004</v>
      </c>
      <c r="G72" s="18">
        <v>7</v>
      </c>
      <c r="H72" s="18">
        <v>7</v>
      </c>
      <c r="I72" s="18">
        <v>9</v>
      </c>
      <c r="J72" s="18">
        <v>16</v>
      </c>
      <c r="K72" s="30">
        <f t="shared" si="31"/>
        <v>4.266666666666667</v>
      </c>
      <c r="L72" s="30">
        <f t="shared" si="30"/>
        <v>0.8175629090169277</v>
      </c>
      <c r="M72" s="30">
        <f t="shared" si="26"/>
        <v>3.555555555555556</v>
      </c>
      <c r="N72" s="25">
        <f t="shared" si="27"/>
        <v>217</v>
      </c>
      <c r="O72" s="90">
        <f t="shared" si="28"/>
        <v>32</v>
      </c>
      <c r="P72" s="18">
        <v>20</v>
      </c>
      <c r="Q72" s="90">
        <f t="shared" si="29"/>
        <v>20</v>
      </c>
    </row>
    <row r="73" spans="1:17" s="19" customFormat="1" ht="23.25" customHeight="1">
      <c r="A73" s="17" t="s">
        <v>36</v>
      </c>
      <c r="B73" s="134" t="s">
        <v>327</v>
      </c>
      <c r="C73" s="18">
        <v>3</v>
      </c>
      <c r="D73" s="18">
        <v>37.5</v>
      </c>
      <c r="E73" s="18">
        <v>245.077</v>
      </c>
      <c r="F73" s="30">
        <f t="shared" si="25"/>
        <v>56.36771</v>
      </c>
      <c r="G73" s="18">
        <v>8</v>
      </c>
      <c r="H73" s="18">
        <v>6</v>
      </c>
      <c r="I73" s="18">
        <v>2</v>
      </c>
      <c r="J73" s="18">
        <v>8</v>
      </c>
      <c r="K73" s="30">
        <f t="shared" si="31"/>
        <v>2.1333333333333333</v>
      </c>
      <c r="L73" s="30">
        <f t="shared" si="30"/>
        <v>0.4080350257266084</v>
      </c>
      <c r="M73" s="30">
        <f t="shared" si="26"/>
        <v>1.777777777777778</v>
      </c>
      <c r="N73" s="25">
        <f t="shared" si="27"/>
        <v>100</v>
      </c>
      <c r="O73" s="90">
        <f t="shared" si="28"/>
        <v>15</v>
      </c>
      <c r="P73" s="18">
        <v>2</v>
      </c>
      <c r="Q73" s="90">
        <f t="shared" si="29"/>
        <v>2</v>
      </c>
    </row>
    <row r="74" spans="1:17" s="19" customFormat="1" ht="31.5">
      <c r="A74" s="17" t="s">
        <v>297</v>
      </c>
      <c r="B74" s="93">
        <v>43291</v>
      </c>
      <c r="C74" s="18">
        <v>1</v>
      </c>
      <c r="D74" s="18">
        <v>13.6</v>
      </c>
      <c r="E74" s="18">
        <v>45.173</v>
      </c>
      <c r="F74" s="30">
        <f t="shared" si="25"/>
        <v>10.389790000000001</v>
      </c>
      <c r="G74" s="18">
        <v>4</v>
      </c>
      <c r="H74" s="18">
        <v>4</v>
      </c>
      <c r="I74" s="18">
        <v>3</v>
      </c>
      <c r="J74" s="18">
        <v>7</v>
      </c>
      <c r="K74" s="30">
        <f t="shared" si="31"/>
        <v>5.147058823529412</v>
      </c>
      <c r="L74" s="30">
        <f t="shared" si="30"/>
        <v>0.9740331614017222</v>
      </c>
      <c r="M74" s="30">
        <f t="shared" si="26"/>
        <v>4.2892156862745106</v>
      </c>
      <c r="N74" s="25">
        <f t="shared" si="27"/>
        <v>44</v>
      </c>
      <c r="O74" s="90">
        <f t="shared" si="28"/>
        <v>6</v>
      </c>
      <c r="P74" s="18">
        <v>6</v>
      </c>
      <c r="Q74" s="90">
        <f t="shared" si="29"/>
        <v>6</v>
      </c>
    </row>
    <row r="75" spans="1:17" s="19" customFormat="1" ht="15.75">
      <c r="A75" s="38" t="s">
        <v>79</v>
      </c>
      <c r="B75" s="18" t="s">
        <v>303</v>
      </c>
      <c r="C75" s="18">
        <v>5</v>
      </c>
      <c r="D75" s="18">
        <v>67.8</v>
      </c>
      <c r="E75" s="113">
        <v>2181.55455</v>
      </c>
      <c r="F75" s="30">
        <f t="shared" si="25"/>
        <v>501.7575465</v>
      </c>
      <c r="G75" s="18">
        <v>13</v>
      </c>
      <c r="H75" s="18">
        <v>13</v>
      </c>
      <c r="I75" s="18">
        <v>1</v>
      </c>
      <c r="J75" s="18">
        <v>14</v>
      </c>
      <c r="K75" s="30">
        <f t="shared" si="31"/>
        <v>2.064896755162242</v>
      </c>
      <c r="L75" s="30">
        <f t="shared" si="30"/>
        <v>0.3955894662363589</v>
      </c>
      <c r="M75" s="30">
        <f t="shared" si="26"/>
        <v>1.7207472959685353</v>
      </c>
      <c r="N75" s="25">
        <f t="shared" si="27"/>
        <v>863</v>
      </c>
      <c r="O75" s="90">
        <f t="shared" si="28"/>
        <v>129</v>
      </c>
      <c r="P75" s="90"/>
      <c r="Q75" s="90">
        <f>O75</f>
        <v>129</v>
      </c>
    </row>
    <row r="76" spans="1:17" s="19" customFormat="1" ht="15.75">
      <c r="A76" s="17" t="s">
        <v>78</v>
      </c>
      <c r="B76" s="18" t="s">
        <v>333</v>
      </c>
      <c r="C76" s="18">
        <v>3</v>
      </c>
      <c r="D76" s="18">
        <v>36.3</v>
      </c>
      <c r="E76" s="18">
        <v>500.249</v>
      </c>
      <c r="F76" s="30">
        <f t="shared" si="25"/>
        <v>115.05727000000002</v>
      </c>
      <c r="G76" s="18">
        <v>14</v>
      </c>
      <c r="H76" s="18">
        <v>10</v>
      </c>
      <c r="I76" s="18">
        <v>0</v>
      </c>
      <c r="J76" s="18">
        <v>10</v>
      </c>
      <c r="K76" s="30">
        <f t="shared" si="31"/>
        <v>2.7548209366391188</v>
      </c>
      <c r="L76" s="30">
        <f t="shared" si="30"/>
        <v>0.5277371868809333</v>
      </c>
      <c r="M76" s="30">
        <f t="shared" si="26"/>
        <v>2.2956841138659323</v>
      </c>
      <c r="N76" s="25">
        <f t="shared" si="27"/>
        <v>264</v>
      </c>
      <c r="O76" s="90">
        <f t="shared" si="28"/>
        <v>39</v>
      </c>
      <c r="P76" s="18">
        <v>39</v>
      </c>
      <c r="Q76" s="90">
        <f>ROUNDDOWN(IF(P76&lt;O76,P76,O76),0)</f>
        <v>39</v>
      </c>
    </row>
    <row r="77" spans="1:17" s="19" customFormat="1" ht="15.75">
      <c r="A77" s="53" t="s">
        <v>133</v>
      </c>
      <c r="B77" s="18" t="s">
        <v>304</v>
      </c>
      <c r="C77" s="94">
        <v>3</v>
      </c>
      <c r="D77" s="94">
        <v>34</v>
      </c>
      <c r="E77" s="18">
        <v>303.961</v>
      </c>
      <c r="F77" s="30">
        <f t="shared" si="25"/>
        <v>69.91103000000001</v>
      </c>
      <c r="G77" s="94">
        <v>5</v>
      </c>
      <c r="H77" s="94">
        <v>4</v>
      </c>
      <c r="I77" s="94">
        <v>0</v>
      </c>
      <c r="J77" s="18">
        <v>4</v>
      </c>
      <c r="K77" s="30">
        <f t="shared" si="31"/>
        <v>1.1764705882352942</v>
      </c>
      <c r="L77" s="30">
        <f t="shared" si="30"/>
        <v>0.22371291053786505</v>
      </c>
      <c r="M77" s="30">
        <f t="shared" si="26"/>
        <v>0.9803921568627452</v>
      </c>
      <c r="N77" s="25">
        <f t="shared" si="27"/>
        <v>68</v>
      </c>
      <c r="O77" s="90">
        <f t="shared" si="28"/>
        <v>10</v>
      </c>
      <c r="P77" s="94">
        <v>12</v>
      </c>
      <c r="Q77" s="94">
        <f>ROUNDDOWN(IF(P77&lt;O77,P77,O77),0)</f>
        <v>10</v>
      </c>
    </row>
    <row r="78" spans="1:17" s="19" customFormat="1" ht="15.75">
      <c r="A78" s="38" t="s">
        <v>134</v>
      </c>
      <c r="B78" s="112" t="s">
        <v>305</v>
      </c>
      <c r="C78" s="18">
        <v>3</v>
      </c>
      <c r="D78" s="18">
        <v>29.2</v>
      </c>
      <c r="E78" s="114">
        <v>54.16145</v>
      </c>
      <c r="F78" s="30">
        <f t="shared" si="25"/>
        <v>12.457133500000001</v>
      </c>
      <c r="G78" s="18">
        <v>11</v>
      </c>
      <c r="H78" s="18">
        <v>9</v>
      </c>
      <c r="I78" s="18">
        <v>2</v>
      </c>
      <c r="J78" s="18">
        <v>11</v>
      </c>
      <c r="K78" s="30">
        <f t="shared" si="31"/>
        <v>3.767123287671233</v>
      </c>
      <c r="L78" s="30">
        <f t="shared" si="30"/>
        <v>0.7200693482172282</v>
      </c>
      <c r="M78" s="30">
        <f t="shared" si="26"/>
        <v>3.1392694063926943</v>
      </c>
      <c r="N78" s="25">
        <f t="shared" si="27"/>
        <v>39</v>
      </c>
      <c r="O78" s="90">
        <f t="shared" si="28"/>
        <v>5</v>
      </c>
      <c r="P78" s="18">
        <v>6</v>
      </c>
      <c r="Q78" s="90">
        <f>ROUNDDOWN(IF(P78&lt;O78,P78,O78),0)</f>
        <v>5</v>
      </c>
    </row>
    <row r="79" spans="1:17" s="19" customFormat="1" ht="22.5" customHeight="1">
      <c r="A79" s="34" t="s">
        <v>130</v>
      </c>
      <c r="B79" s="35"/>
      <c r="C79" s="35">
        <f aca="true" t="shared" si="32" ref="C79:J79">SUM(C68:C78)</f>
        <v>36</v>
      </c>
      <c r="D79" s="35">
        <f t="shared" si="32"/>
        <v>465.90000000000003</v>
      </c>
      <c r="E79" s="35">
        <f t="shared" si="32"/>
        <v>6034.834999999999</v>
      </c>
      <c r="F79" s="37">
        <f t="shared" si="32"/>
        <v>1388.01205</v>
      </c>
      <c r="G79" s="36">
        <f t="shared" si="32"/>
        <v>117</v>
      </c>
      <c r="H79" s="36">
        <f t="shared" si="32"/>
        <v>96</v>
      </c>
      <c r="I79" s="36">
        <f t="shared" si="32"/>
        <v>34</v>
      </c>
      <c r="J79" s="36">
        <f t="shared" si="32"/>
        <v>130</v>
      </c>
      <c r="K79" s="37">
        <f>J79*10/D79</f>
        <v>2.790298347284825</v>
      </c>
      <c r="L79" s="37">
        <f>N79/E79</f>
        <v>0.4541963450533445</v>
      </c>
      <c r="M79" s="37">
        <f>AVERAGE(M68:M78)</f>
        <v>2.4251045827460156</v>
      </c>
      <c r="N79" s="36">
        <f>SUM(N68:N78)</f>
        <v>2741</v>
      </c>
      <c r="O79" s="36">
        <f>SUM(O68:O78)</f>
        <v>407</v>
      </c>
      <c r="P79" s="36">
        <f>SUM(P68:P78)</f>
        <v>186</v>
      </c>
      <c r="Q79" s="36">
        <f>SUM(Q68:Q78)</f>
        <v>312</v>
      </c>
    </row>
    <row r="80" spans="1:17" s="19" customFormat="1" ht="20.25">
      <c r="A80" s="136" t="s">
        <v>126</v>
      </c>
      <c r="B80" s="18"/>
      <c r="C80" s="18"/>
      <c r="D80" s="18"/>
      <c r="E80" s="18"/>
      <c r="F80" s="30"/>
      <c r="G80" s="18"/>
      <c r="H80" s="18"/>
      <c r="I80" s="18"/>
      <c r="J80" s="18"/>
      <c r="K80" s="18"/>
      <c r="L80" s="18"/>
      <c r="M80" s="18"/>
      <c r="N80" s="18"/>
      <c r="O80" s="90"/>
      <c r="P80" s="18"/>
      <c r="Q80" s="18"/>
    </row>
    <row r="81" spans="1:17" s="19" customFormat="1" ht="15.75">
      <c r="A81" s="17" t="s">
        <v>66</v>
      </c>
      <c r="B81" s="18" t="s">
        <v>274</v>
      </c>
      <c r="C81" s="18">
        <v>3</v>
      </c>
      <c r="D81" s="18">
        <v>43.3</v>
      </c>
      <c r="E81" s="18">
        <v>225</v>
      </c>
      <c r="F81" s="30">
        <f>E81*$T$16</f>
        <v>51.75</v>
      </c>
      <c r="G81" s="18">
        <v>1</v>
      </c>
      <c r="H81" s="18">
        <v>1</v>
      </c>
      <c r="I81" s="18">
        <v>0</v>
      </c>
      <c r="J81" s="18">
        <v>1</v>
      </c>
      <c r="K81" s="30">
        <f>J81*10/D81</f>
        <v>0.2309468822170901</v>
      </c>
      <c r="L81" s="30">
        <f>N81/E81</f>
        <v>0.04</v>
      </c>
      <c r="M81" s="30">
        <f>K81*$S$16</f>
        <v>0.19245573518090842</v>
      </c>
      <c r="N81" s="25">
        <f>ROUNDDOWN(M81*F81,0)</f>
        <v>9</v>
      </c>
      <c r="O81" s="90">
        <f t="shared" si="28"/>
        <v>1</v>
      </c>
      <c r="P81" s="18">
        <v>3</v>
      </c>
      <c r="Q81" s="90">
        <f>O81</f>
        <v>1</v>
      </c>
    </row>
    <row r="82" spans="1:17" s="19" customFormat="1" ht="15.75">
      <c r="A82" s="17" t="s">
        <v>67</v>
      </c>
      <c r="B82" s="18" t="s">
        <v>274</v>
      </c>
      <c r="C82" s="18">
        <v>5</v>
      </c>
      <c r="D82" s="18">
        <v>68</v>
      </c>
      <c r="E82" s="18">
        <v>520</v>
      </c>
      <c r="F82" s="30">
        <f>E82*$T$16</f>
        <v>119.60000000000001</v>
      </c>
      <c r="G82" s="18">
        <v>3</v>
      </c>
      <c r="H82" s="18">
        <v>3</v>
      </c>
      <c r="I82" s="18">
        <v>0</v>
      </c>
      <c r="J82" s="18">
        <v>3</v>
      </c>
      <c r="K82" s="30">
        <f>J82*10/D82</f>
        <v>0.4411764705882353</v>
      </c>
      <c r="L82" s="30">
        <f aca="true" t="shared" si="33" ref="L82:L92">N82/E82</f>
        <v>0.08269230769230769</v>
      </c>
      <c r="M82" s="30">
        <f>K82*$S$16</f>
        <v>0.36764705882352944</v>
      </c>
      <c r="N82" s="25">
        <f>ROUNDDOWN(M82*F82,0)</f>
        <v>43</v>
      </c>
      <c r="O82" s="90">
        <f t="shared" si="28"/>
        <v>6</v>
      </c>
      <c r="P82" s="18">
        <v>7</v>
      </c>
      <c r="Q82" s="90">
        <f>O82</f>
        <v>6</v>
      </c>
    </row>
    <row r="83" spans="1:17" s="19" customFormat="1" ht="15.75">
      <c r="A83" s="17" t="s">
        <v>69</v>
      </c>
      <c r="B83" s="18" t="s">
        <v>274</v>
      </c>
      <c r="C83" s="18">
        <v>21</v>
      </c>
      <c r="D83" s="18">
        <v>224</v>
      </c>
      <c r="E83" s="18">
        <v>2256</v>
      </c>
      <c r="F83" s="30">
        <f>E83*$T$16</f>
        <v>518.88</v>
      </c>
      <c r="G83" s="18">
        <v>13</v>
      </c>
      <c r="H83" s="18">
        <v>12</v>
      </c>
      <c r="I83" s="18">
        <v>0</v>
      </c>
      <c r="J83" s="18">
        <v>12</v>
      </c>
      <c r="K83" s="30">
        <f>J83*10/D83</f>
        <v>0.5357142857142857</v>
      </c>
      <c r="L83" s="30">
        <f t="shared" si="33"/>
        <v>0.1023936170212766</v>
      </c>
      <c r="M83" s="30">
        <f>K83*$S$16</f>
        <v>0.44642857142857145</v>
      </c>
      <c r="N83" s="25">
        <f>ROUNDDOWN(M83*F83,0)</f>
        <v>231</v>
      </c>
      <c r="O83" s="90">
        <f aca="true" t="shared" si="34" ref="O83:O88">ROUNDDOWN(IF(N83&lt;$S$7,"0",N83*15/100),0)</f>
        <v>34</v>
      </c>
      <c r="P83" s="18">
        <v>45</v>
      </c>
      <c r="Q83" s="90">
        <f>ROUNDDOWN(IF(P83&lt;O83,P83,O83),0)</f>
        <v>34</v>
      </c>
    </row>
    <row r="84" spans="1:17" s="19" customFormat="1" ht="15.75">
      <c r="A84" s="17" t="s">
        <v>68</v>
      </c>
      <c r="B84" s="18" t="s">
        <v>273</v>
      </c>
      <c r="C84" s="18">
        <v>2</v>
      </c>
      <c r="D84" s="18">
        <v>30</v>
      </c>
      <c r="E84" s="18">
        <v>255.545</v>
      </c>
      <c r="F84" s="30">
        <f>E84*$T$16</f>
        <v>58.77535</v>
      </c>
      <c r="G84" s="18">
        <v>2</v>
      </c>
      <c r="H84" s="18">
        <v>2</v>
      </c>
      <c r="I84" s="18">
        <v>0</v>
      </c>
      <c r="J84" s="18">
        <v>2</v>
      </c>
      <c r="K84" s="30">
        <f>J84*10/D84</f>
        <v>0.6666666666666666</v>
      </c>
      <c r="L84" s="30">
        <f t="shared" si="33"/>
        <v>0.125222563540668</v>
      </c>
      <c r="M84" s="30">
        <f>K84*$S$16</f>
        <v>0.5555555555555556</v>
      </c>
      <c r="N84" s="25">
        <f>ROUNDDOWN(M84*F84,0)</f>
        <v>32</v>
      </c>
      <c r="O84" s="90">
        <f t="shared" si="34"/>
        <v>4</v>
      </c>
      <c r="P84" s="18">
        <v>5</v>
      </c>
      <c r="Q84" s="90">
        <f>O84</f>
        <v>4</v>
      </c>
    </row>
    <row r="85" spans="1:17" s="19" customFormat="1" ht="23.25" customHeight="1">
      <c r="A85" s="17" t="s">
        <v>135</v>
      </c>
      <c r="B85" s="93">
        <v>43300</v>
      </c>
      <c r="C85" s="18">
        <v>1</v>
      </c>
      <c r="D85" s="18">
        <v>10.7</v>
      </c>
      <c r="E85" s="18">
        <v>1294.273</v>
      </c>
      <c r="F85" s="30">
        <f>E85*$T$16</f>
        <v>297.68279</v>
      </c>
      <c r="G85" s="18">
        <v>1</v>
      </c>
      <c r="H85" s="18">
        <v>2</v>
      </c>
      <c r="I85" s="18">
        <v>1</v>
      </c>
      <c r="J85" s="18">
        <v>3</v>
      </c>
      <c r="K85" s="30">
        <f>J85*10/D85</f>
        <v>2.8037383177570097</v>
      </c>
      <c r="L85" s="30">
        <f t="shared" si="33"/>
        <v>0.5369809924181375</v>
      </c>
      <c r="M85" s="30">
        <f>K85*$S$16</f>
        <v>2.3364485981308416</v>
      </c>
      <c r="N85" s="25">
        <f>ROUNDDOWN(M85*F85,0)</f>
        <v>695</v>
      </c>
      <c r="O85" s="90">
        <f t="shared" si="34"/>
        <v>104</v>
      </c>
      <c r="P85" s="90"/>
      <c r="Q85" s="90">
        <f>O85</f>
        <v>104</v>
      </c>
    </row>
    <row r="86" spans="1:17" s="19" customFormat="1" ht="15.75">
      <c r="A86" s="17" t="s">
        <v>136</v>
      </c>
      <c r="B86" s="18" t="s">
        <v>265</v>
      </c>
      <c r="C86" s="18"/>
      <c r="D86" s="18"/>
      <c r="E86" s="18"/>
      <c r="F86" s="30"/>
      <c r="G86" s="18"/>
      <c r="H86" s="18"/>
      <c r="I86" s="18"/>
      <c r="J86" s="18"/>
      <c r="K86" s="30"/>
      <c r="L86" s="30"/>
      <c r="M86" s="30"/>
      <c r="N86" s="25"/>
      <c r="O86" s="90"/>
      <c r="P86" s="18"/>
      <c r="Q86" s="90"/>
    </row>
    <row r="87" spans="1:17" s="19" customFormat="1" ht="15.75">
      <c r="A87" s="17" t="s">
        <v>26</v>
      </c>
      <c r="B87" s="18" t="s">
        <v>265</v>
      </c>
      <c r="C87" s="18"/>
      <c r="D87" s="18"/>
      <c r="E87" s="18"/>
      <c r="F87" s="30"/>
      <c r="G87" s="18"/>
      <c r="H87" s="18"/>
      <c r="I87" s="18"/>
      <c r="J87" s="18"/>
      <c r="K87" s="30"/>
      <c r="L87" s="30"/>
      <c r="M87" s="30"/>
      <c r="N87" s="90"/>
      <c r="O87" s="90"/>
      <c r="P87" s="18"/>
      <c r="Q87" s="90"/>
    </row>
    <row r="88" spans="1:17" s="19" customFormat="1" ht="15.75">
      <c r="A88" s="17" t="s">
        <v>70</v>
      </c>
      <c r="B88" s="93">
        <v>43308</v>
      </c>
      <c r="C88" s="18">
        <v>3</v>
      </c>
      <c r="D88" s="18">
        <v>38</v>
      </c>
      <c r="E88" s="18">
        <v>156.031</v>
      </c>
      <c r="F88" s="30">
        <f>E88*$T$16</f>
        <v>35.887130000000006</v>
      </c>
      <c r="G88" s="18">
        <v>6</v>
      </c>
      <c r="H88" s="18">
        <v>6</v>
      </c>
      <c r="I88" s="18">
        <v>8</v>
      </c>
      <c r="J88" s="18">
        <v>14</v>
      </c>
      <c r="K88" s="30">
        <f>J88*10/D88</f>
        <v>3.6842105263157894</v>
      </c>
      <c r="L88" s="30">
        <f t="shared" si="33"/>
        <v>0.7049881113368497</v>
      </c>
      <c r="M88" s="30">
        <f>K88*$S$16</f>
        <v>3.0701754385964914</v>
      </c>
      <c r="N88" s="25">
        <f>ROUNDDOWN(M88*F88,0)</f>
        <v>110</v>
      </c>
      <c r="O88" s="90">
        <f t="shared" si="34"/>
        <v>16</v>
      </c>
      <c r="P88" s="18">
        <v>5</v>
      </c>
      <c r="Q88" s="90">
        <f>ROUNDDOWN(IF(P88&lt;O88,P88,O88),0)</f>
        <v>5</v>
      </c>
    </row>
    <row r="89" spans="1:17" s="19" customFormat="1" ht="15.75">
      <c r="A89" s="132" t="s">
        <v>137</v>
      </c>
      <c r="B89" s="18" t="s">
        <v>265</v>
      </c>
      <c r="C89" s="91"/>
      <c r="D89" s="91"/>
      <c r="E89" s="18"/>
      <c r="F89" s="30"/>
      <c r="G89" s="91"/>
      <c r="H89" s="91"/>
      <c r="I89" s="91"/>
      <c r="J89" s="18"/>
      <c r="K89" s="30"/>
      <c r="L89" s="30"/>
      <c r="M89" s="30"/>
      <c r="N89" s="25"/>
      <c r="O89" s="90"/>
      <c r="P89" s="91"/>
      <c r="Q89" s="90"/>
    </row>
    <row r="90" spans="1:17" s="19" customFormat="1" ht="15.75">
      <c r="A90" s="17" t="s">
        <v>138</v>
      </c>
      <c r="B90" s="93">
        <v>43290</v>
      </c>
      <c r="C90" s="18">
        <v>1</v>
      </c>
      <c r="D90" s="18">
        <v>12</v>
      </c>
      <c r="E90" s="18">
        <v>555</v>
      </c>
      <c r="F90" s="30">
        <f>E90*$T$16</f>
        <v>127.65</v>
      </c>
      <c r="G90" s="18">
        <v>2</v>
      </c>
      <c r="H90" s="18">
        <v>3</v>
      </c>
      <c r="I90" s="18">
        <v>1</v>
      </c>
      <c r="J90" s="18">
        <v>4</v>
      </c>
      <c r="K90" s="30">
        <f>J90*10/D90</f>
        <v>3.3333333333333335</v>
      </c>
      <c r="L90" s="30">
        <f t="shared" si="33"/>
        <v>0.6378378378378379</v>
      </c>
      <c r="M90" s="30">
        <f>K90*$S$16</f>
        <v>2.777777777777778</v>
      </c>
      <c r="N90" s="25">
        <f>ROUNDDOWN(M90*F90,0)</f>
        <v>354</v>
      </c>
      <c r="O90" s="90">
        <f>ROUNDDOWN(IF(N90&lt;$S$7,"0",N90*15/100),0)</f>
        <v>53</v>
      </c>
      <c r="P90" s="90"/>
      <c r="Q90" s="90">
        <f>O90</f>
        <v>53</v>
      </c>
    </row>
    <row r="91" spans="1:17" s="19" customFormat="1" ht="15.75">
      <c r="A91" s="17" t="s">
        <v>326</v>
      </c>
      <c r="B91" s="93">
        <v>43295</v>
      </c>
      <c r="C91" s="18">
        <v>1</v>
      </c>
      <c r="D91" s="18">
        <v>11.2</v>
      </c>
      <c r="E91" s="18">
        <v>920.346</v>
      </c>
      <c r="F91" s="30">
        <f>E91*$T$16</f>
        <v>211.67958000000002</v>
      </c>
      <c r="G91" s="18">
        <v>2</v>
      </c>
      <c r="H91" s="18">
        <v>2</v>
      </c>
      <c r="I91" s="18">
        <v>0</v>
      </c>
      <c r="J91" s="18">
        <v>2</v>
      </c>
      <c r="K91" s="30">
        <f>J91*10/D91</f>
        <v>1.7857142857142858</v>
      </c>
      <c r="L91" s="30">
        <f t="shared" si="33"/>
        <v>0.3411760359690812</v>
      </c>
      <c r="M91" s="30">
        <f>K91*$S$16</f>
        <v>1.4880952380952381</v>
      </c>
      <c r="N91" s="25">
        <f>ROUNDDOWN(M91*F91,0)</f>
        <v>314</v>
      </c>
      <c r="O91" s="90">
        <f>ROUNDDOWN(IF(N91&lt;$S$7,"0",N91*15/100),0)</f>
        <v>47</v>
      </c>
      <c r="P91" s="90"/>
      <c r="Q91" s="90">
        <f>O91</f>
        <v>47</v>
      </c>
    </row>
    <row r="92" spans="1:17" s="19" customFormat="1" ht="15.75">
      <c r="A92" s="17" t="s">
        <v>27</v>
      </c>
      <c r="B92" s="93">
        <v>43288</v>
      </c>
      <c r="C92" s="18">
        <v>1</v>
      </c>
      <c r="D92" s="18">
        <v>10.3</v>
      </c>
      <c r="E92" s="18">
        <v>526.4</v>
      </c>
      <c r="F92" s="30">
        <f>E92*$T$16</f>
        <v>121.072</v>
      </c>
      <c r="G92" s="18">
        <v>3</v>
      </c>
      <c r="H92" s="18">
        <v>3</v>
      </c>
      <c r="I92" s="18">
        <v>0</v>
      </c>
      <c r="J92" s="18">
        <v>3</v>
      </c>
      <c r="K92" s="30">
        <f>J92*10/D92</f>
        <v>2.9126213592233006</v>
      </c>
      <c r="L92" s="30">
        <f t="shared" si="33"/>
        <v>0.5566109422492401</v>
      </c>
      <c r="M92" s="30">
        <f>K92*$S$16</f>
        <v>2.4271844660194173</v>
      </c>
      <c r="N92" s="119">
        <f>ROUNDDOWN(M92*F92,0)</f>
        <v>293</v>
      </c>
      <c r="O92" s="90">
        <v>0</v>
      </c>
      <c r="P92" s="18"/>
      <c r="Q92" s="90">
        <f>ROUNDDOWN(IF(P92&lt;O92,P92,O92),0)</f>
        <v>0</v>
      </c>
    </row>
    <row r="93" spans="1:17" s="19" customFormat="1" ht="23.25" customHeight="1">
      <c r="A93" s="34" t="s">
        <v>130</v>
      </c>
      <c r="B93" s="31"/>
      <c r="C93" s="31">
        <f aca="true" t="shared" si="35" ref="C93:J93">SUM(C81:C92)</f>
        <v>38</v>
      </c>
      <c r="D93" s="31">
        <f t="shared" si="35"/>
        <v>447.5</v>
      </c>
      <c r="E93" s="31">
        <f t="shared" si="35"/>
        <v>6708.594999999999</v>
      </c>
      <c r="F93" s="35">
        <f t="shared" si="35"/>
        <v>1542.97685</v>
      </c>
      <c r="G93" s="31">
        <f t="shared" si="35"/>
        <v>33</v>
      </c>
      <c r="H93" s="31">
        <f t="shared" si="35"/>
        <v>34</v>
      </c>
      <c r="I93" s="31">
        <f t="shared" si="35"/>
        <v>10</v>
      </c>
      <c r="J93" s="31">
        <f t="shared" si="35"/>
        <v>44</v>
      </c>
      <c r="K93" s="37">
        <f>J93*10/D93</f>
        <v>0.9832402234636871</v>
      </c>
      <c r="L93" s="37">
        <f>N93/E93</f>
        <v>0.31019908043338434</v>
      </c>
      <c r="M93" s="37">
        <f>AVERAGE(M80:M92)</f>
        <v>1.5179742710675925</v>
      </c>
      <c r="N93" s="36">
        <f>SUM(N81:N92)</f>
        <v>2081</v>
      </c>
      <c r="O93" s="36">
        <f>SUM(O81:O92)</f>
        <v>265</v>
      </c>
      <c r="P93" s="36">
        <f>SUM(P81:P92)</f>
        <v>65</v>
      </c>
      <c r="Q93" s="36">
        <f>SUM(Q81:Q92)</f>
        <v>254</v>
      </c>
    </row>
    <row r="94" spans="1:17" s="19" customFormat="1" ht="20.25">
      <c r="A94" s="136" t="s">
        <v>127</v>
      </c>
      <c r="B94" s="93"/>
      <c r="C94" s="6"/>
      <c r="D94" s="6"/>
      <c r="E94" s="6"/>
      <c r="F94" s="30"/>
      <c r="G94" s="6"/>
      <c r="H94" s="6"/>
      <c r="I94" s="6"/>
      <c r="J94" s="6"/>
      <c r="K94" s="45"/>
      <c r="L94" s="45"/>
      <c r="M94" s="79"/>
      <c r="N94" s="24"/>
      <c r="O94" s="6"/>
      <c r="P94" s="6"/>
      <c r="Q94" s="6"/>
    </row>
    <row r="95" spans="1:17" s="19" customFormat="1" ht="18.75">
      <c r="A95" s="38" t="s">
        <v>65</v>
      </c>
      <c r="B95" s="18" t="s">
        <v>275</v>
      </c>
      <c r="C95" s="18">
        <v>18</v>
      </c>
      <c r="D95" s="18">
        <v>297</v>
      </c>
      <c r="E95" s="18">
        <v>2316</v>
      </c>
      <c r="F95" s="30">
        <f>E95*$T$16</f>
        <v>532.6800000000001</v>
      </c>
      <c r="G95" s="18">
        <v>6</v>
      </c>
      <c r="H95" s="18">
        <v>20</v>
      </c>
      <c r="I95" s="18">
        <v>0</v>
      </c>
      <c r="J95" s="18">
        <v>20</v>
      </c>
      <c r="K95" s="96">
        <f>J95*10/D95</f>
        <v>0.6734006734006734</v>
      </c>
      <c r="L95" s="96">
        <f>N95/E95</f>
        <v>0.12867012089810018</v>
      </c>
      <c r="M95" s="30">
        <f>K95*$S$16</f>
        <v>0.5611672278338946</v>
      </c>
      <c r="N95" s="25">
        <f>ROUNDDOWN(M95*F95,0)</f>
        <v>298</v>
      </c>
      <c r="O95" s="90">
        <f>ROUNDDOWN(IF(N95&lt;$S$7,"0",N95*15/100),0)</f>
        <v>44</v>
      </c>
      <c r="P95" s="18">
        <v>24</v>
      </c>
      <c r="Q95" s="90">
        <f>ROUNDDOWN(IF(P95&lt;O95,P95,O95),0)</f>
        <v>24</v>
      </c>
    </row>
    <row r="96" spans="1:17" s="19" customFormat="1" ht="18.75">
      <c r="A96" s="38" t="s">
        <v>73</v>
      </c>
      <c r="B96" s="18" t="s">
        <v>278</v>
      </c>
      <c r="C96" s="18">
        <v>2</v>
      </c>
      <c r="D96" s="18">
        <v>44</v>
      </c>
      <c r="E96" s="113">
        <v>529.2654</v>
      </c>
      <c r="F96" s="30">
        <f>E96*$T$16</f>
        <v>121.731042</v>
      </c>
      <c r="G96" s="18">
        <v>2</v>
      </c>
      <c r="H96" s="18">
        <v>2</v>
      </c>
      <c r="I96" s="18">
        <v>4</v>
      </c>
      <c r="J96" s="18">
        <v>6</v>
      </c>
      <c r="K96" s="96">
        <f>J96*10/D96</f>
        <v>1.3636363636363635</v>
      </c>
      <c r="L96" s="96">
        <f>N96/E96</f>
        <v>0.2607387522403694</v>
      </c>
      <c r="M96" s="30">
        <f>K96*$S$16</f>
        <v>1.1363636363636362</v>
      </c>
      <c r="N96" s="25">
        <f>ROUNDDOWN(M96*F96,0)</f>
        <v>138</v>
      </c>
      <c r="O96" s="90">
        <f>ROUNDDOWN(IF(N96&lt;$S$7,"0",N96*15/100),0)</f>
        <v>20</v>
      </c>
      <c r="P96" s="18">
        <v>10</v>
      </c>
      <c r="Q96" s="90">
        <f>ROUNDDOWN(IF(P96&lt;O96,P96,O96),0)</f>
        <v>10</v>
      </c>
    </row>
    <row r="97" spans="1:17" s="19" customFormat="1" ht="18.75">
      <c r="A97" s="38" t="s">
        <v>141</v>
      </c>
      <c r="B97" s="93" t="s">
        <v>265</v>
      </c>
      <c r="C97" s="18"/>
      <c r="D97" s="18"/>
      <c r="E97" s="113"/>
      <c r="F97" s="30"/>
      <c r="G97" s="18"/>
      <c r="H97" s="18"/>
      <c r="I97" s="18"/>
      <c r="J97" s="18"/>
      <c r="K97" s="96"/>
      <c r="L97" s="96"/>
      <c r="M97" s="30"/>
      <c r="N97" s="25"/>
      <c r="O97" s="90"/>
      <c r="P97" s="90"/>
      <c r="Q97" s="90"/>
    </row>
    <row r="98" spans="1:17" s="19" customFormat="1" ht="18.75">
      <c r="A98" s="34" t="s">
        <v>130</v>
      </c>
      <c r="B98" s="35"/>
      <c r="C98" s="121">
        <f aca="true" t="shared" si="36" ref="C98:J98">SUM(C95:C97)</f>
        <v>20</v>
      </c>
      <c r="D98" s="37">
        <f t="shared" si="36"/>
        <v>341</v>
      </c>
      <c r="E98" s="37">
        <f t="shared" si="36"/>
        <v>2845.2654</v>
      </c>
      <c r="F98" s="37">
        <f t="shared" si="36"/>
        <v>654.4110420000001</v>
      </c>
      <c r="G98" s="36">
        <f t="shared" si="36"/>
        <v>8</v>
      </c>
      <c r="H98" s="36">
        <f t="shared" si="36"/>
        <v>22</v>
      </c>
      <c r="I98" s="36">
        <f t="shared" si="36"/>
        <v>4</v>
      </c>
      <c r="J98" s="36">
        <f t="shared" si="36"/>
        <v>26</v>
      </c>
      <c r="K98" s="37">
        <f>J98*10/D98</f>
        <v>0.7624633431085044</v>
      </c>
      <c r="L98" s="37">
        <f>N98/E98</f>
        <v>0.1532370231613543</v>
      </c>
      <c r="M98" s="37">
        <f>AVERAGE(M95:M97)</f>
        <v>0.8487654320987654</v>
      </c>
      <c r="N98" s="36">
        <f>SUM(N95:N97)</f>
        <v>436</v>
      </c>
      <c r="O98" s="36">
        <f>SUM(O95:O97)</f>
        <v>64</v>
      </c>
      <c r="P98" s="36">
        <f>SUM(P95:P97)</f>
        <v>34</v>
      </c>
      <c r="Q98" s="36">
        <f>SUM(Q95:Q97)</f>
        <v>34</v>
      </c>
    </row>
    <row r="99" spans="1:17" s="19" customFormat="1" ht="25.5" customHeight="1">
      <c r="A99" s="136" t="s">
        <v>128</v>
      </c>
      <c r="B99" s="18"/>
      <c r="C99" s="6"/>
      <c r="D99" s="6"/>
      <c r="E99" s="6"/>
      <c r="F99" s="30"/>
      <c r="G99" s="6"/>
      <c r="H99" s="6"/>
      <c r="I99" s="6"/>
      <c r="J99" s="6"/>
      <c r="K99" s="6"/>
      <c r="L99" s="6"/>
      <c r="M99" s="6"/>
      <c r="N99" s="24"/>
      <c r="O99" s="6"/>
      <c r="P99" s="6"/>
      <c r="Q99" s="6"/>
    </row>
    <row r="100" spans="1:17" s="19" customFormat="1" ht="15.75">
      <c r="A100" s="38" t="s">
        <v>62</v>
      </c>
      <c r="B100" s="18" t="s">
        <v>272</v>
      </c>
      <c r="C100" s="18">
        <v>3</v>
      </c>
      <c r="D100" s="18">
        <v>95</v>
      </c>
      <c r="E100" s="18">
        <v>2465</v>
      </c>
      <c r="F100" s="30">
        <f aca="true" t="shared" si="37" ref="F100:F105">E100*$T$16</f>
        <v>566.95</v>
      </c>
      <c r="G100" s="18">
        <v>3</v>
      </c>
      <c r="H100" s="18">
        <v>3</v>
      </c>
      <c r="I100" s="18">
        <v>0</v>
      </c>
      <c r="J100" s="18">
        <v>3</v>
      </c>
      <c r="K100" s="30">
        <f aca="true" t="shared" si="38" ref="K100:K106">J100*10/D100</f>
        <v>0.3157894736842105</v>
      </c>
      <c r="L100" s="30">
        <f aca="true" t="shared" si="39" ref="L100:L106">N100/E100</f>
        <v>0.06044624746450304</v>
      </c>
      <c r="M100" s="30">
        <f aca="true" t="shared" si="40" ref="M100:M105">K100*$S$16</f>
        <v>0.2631578947368421</v>
      </c>
      <c r="N100" s="25">
        <f aca="true" t="shared" si="41" ref="N100:N105">ROUNDDOWN(M100*F100,0)</f>
        <v>149</v>
      </c>
      <c r="O100" s="90">
        <f>ROUNDDOWN(IF(N100&lt;$S$7,"0",N100*15/100),0)</f>
        <v>22</v>
      </c>
      <c r="P100" s="18">
        <v>29</v>
      </c>
      <c r="Q100" s="90">
        <f>ROUNDDOWN(IF(P100&lt;O100,P100,O100),0)</f>
        <v>22</v>
      </c>
    </row>
    <row r="101" spans="1:17" s="19" customFormat="1" ht="15.75">
      <c r="A101" s="38" t="s">
        <v>64</v>
      </c>
      <c r="B101" s="18" t="s">
        <v>295</v>
      </c>
      <c r="C101" s="18">
        <v>2</v>
      </c>
      <c r="D101" s="18">
        <v>52</v>
      </c>
      <c r="E101" s="113">
        <v>212.2506</v>
      </c>
      <c r="F101" s="30">
        <f t="shared" si="37"/>
        <v>48.817638</v>
      </c>
      <c r="G101" s="18">
        <v>3</v>
      </c>
      <c r="H101" s="18">
        <v>3</v>
      </c>
      <c r="I101" s="18">
        <v>3</v>
      </c>
      <c r="J101" s="18">
        <v>6</v>
      </c>
      <c r="K101" s="30">
        <f t="shared" si="38"/>
        <v>1.1538461538461537</v>
      </c>
      <c r="L101" s="30">
        <f t="shared" si="39"/>
        <v>0.21672494683171686</v>
      </c>
      <c r="M101" s="30">
        <f t="shared" si="40"/>
        <v>0.9615384615384615</v>
      </c>
      <c r="N101" s="25">
        <f t="shared" si="41"/>
        <v>46</v>
      </c>
      <c r="O101" s="90">
        <f>ROUNDDOWN(IF(N101&lt;$S$7,"0",N101*15/100),0)</f>
        <v>6</v>
      </c>
      <c r="P101" s="18">
        <v>10</v>
      </c>
      <c r="Q101" s="90">
        <f>ROUNDDOWN(IF(P101&lt;O101,P101,O101),0)</f>
        <v>6</v>
      </c>
    </row>
    <row r="102" spans="1:17" s="19" customFormat="1" ht="15.75">
      <c r="A102" s="17" t="s">
        <v>28</v>
      </c>
      <c r="B102" s="18" t="s">
        <v>255</v>
      </c>
      <c r="C102" s="18">
        <v>3</v>
      </c>
      <c r="D102" s="18">
        <v>41</v>
      </c>
      <c r="E102" s="18">
        <v>370</v>
      </c>
      <c r="F102" s="30">
        <f t="shared" si="37"/>
        <v>85.10000000000001</v>
      </c>
      <c r="G102" s="18">
        <v>12</v>
      </c>
      <c r="H102" s="18">
        <v>5</v>
      </c>
      <c r="I102" s="18">
        <v>0</v>
      </c>
      <c r="J102" s="18">
        <v>5</v>
      </c>
      <c r="K102" s="30">
        <f t="shared" si="38"/>
        <v>1.2195121951219512</v>
      </c>
      <c r="L102" s="30">
        <f t="shared" si="39"/>
        <v>0.23243243243243245</v>
      </c>
      <c r="M102" s="30">
        <f t="shared" si="40"/>
        <v>1.016260162601626</v>
      </c>
      <c r="N102" s="119">
        <f t="shared" si="41"/>
        <v>86</v>
      </c>
      <c r="O102" s="90"/>
      <c r="P102" s="18"/>
      <c r="Q102" s="90"/>
    </row>
    <row r="103" spans="1:17" s="19" customFormat="1" ht="15.75">
      <c r="A103" s="38" t="s">
        <v>80</v>
      </c>
      <c r="B103" s="18" t="s">
        <v>256</v>
      </c>
      <c r="C103" s="6">
        <v>4</v>
      </c>
      <c r="D103" s="6">
        <v>53</v>
      </c>
      <c r="E103" s="113">
        <v>798.6244</v>
      </c>
      <c r="F103" s="30">
        <f t="shared" si="37"/>
        <v>183.683612</v>
      </c>
      <c r="G103" s="18">
        <v>20</v>
      </c>
      <c r="H103" s="18">
        <v>5</v>
      </c>
      <c r="I103" s="18">
        <v>4</v>
      </c>
      <c r="J103" s="6">
        <v>9</v>
      </c>
      <c r="K103" s="13">
        <f t="shared" si="38"/>
        <v>1.6981132075471699</v>
      </c>
      <c r="L103" s="30">
        <f t="shared" si="39"/>
        <v>0.32430764699901476</v>
      </c>
      <c r="M103" s="13">
        <f t="shared" si="40"/>
        <v>1.4150943396226416</v>
      </c>
      <c r="N103" s="25">
        <f t="shared" si="41"/>
        <v>259</v>
      </c>
      <c r="O103" s="90">
        <f>ROUNDDOWN(IF(N103&lt;$S$7,"0",N103*15/100),0)</f>
        <v>38</v>
      </c>
      <c r="P103" s="14"/>
      <c r="Q103" s="90">
        <f>O103</f>
        <v>38</v>
      </c>
    </row>
    <row r="104" spans="1:17" s="19" customFormat="1" ht="15.75">
      <c r="A104" s="53" t="s">
        <v>248</v>
      </c>
      <c r="B104" s="90" t="s">
        <v>287</v>
      </c>
      <c r="C104" s="102">
        <v>2</v>
      </c>
      <c r="D104" s="43">
        <v>59</v>
      </c>
      <c r="E104" s="18">
        <v>656.354</v>
      </c>
      <c r="F104" s="30">
        <f t="shared" si="37"/>
        <v>150.96142</v>
      </c>
      <c r="G104" s="43">
        <v>2</v>
      </c>
      <c r="H104" s="43">
        <v>2</v>
      </c>
      <c r="I104" s="43">
        <v>6</v>
      </c>
      <c r="J104" s="6">
        <v>8</v>
      </c>
      <c r="K104" s="13">
        <f t="shared" si="38"/>
        <v>1.3559322033898304</v>
      </c>
      <c r="L104" s="30">
        <f t="shared" si="39"/>
        <v>0.2590065726726736</v>
      </c>
      <c r="M104" s="13">
        <f t="shared" si="40"/>
        <v>1.1299435028248588</v>
      </c>
      <c r="N104" s="25">
        <f t="shared" si="41"/>
        <v>170</v>
      </c>
      <c r="O104" s="90">
        <f>ROUNDDOWN(IF(N104&lt;$S$7,"0",N104*15/100),0)</f>
        <v>25</v>
      </c>
      <c r="P104" s="85">
        <v>31</v>
      </c>
      <c r="Q104" s="90">
        <f>ROUNDDOWN(IF(P104&lt;O104,P104,O104),0)</f>
        <v>25</v>
      </c>
    </row>
    <row r="105" spans="1:17" s="19" customFormat="1" ht="15.75">
      <c r="A105" s="38" t="s">
        <v>301</v>
      </c>
      <c r="B105" s="103">
        <v>43295</v>
      </c>
      <c r="C105" s="102">
        <v>1</v>
      </c>
      <c r="D105" s="43">
        <v>35</v>
      </c>
      <c r="E105" s="18">
        <v>160.95</v>
      </c>
      <c r="F105" s="30">
        <f t="shared" si="37"/>
        <v>37.018499999999996</v>
      </c>
      <c r="G105" s="43">
        <v>2</v>
      </c>
      <c r="H105" s="43">
        <v>4</v>
      </c>
      <c r="I105" s="43">
        <v>1</v>
      </c>
      <c r="J105" s="6">
        <v>5</v>
      </c>
      <c r="K105" s="13">
        <f t="shared" si="38"/>
        <v>1.4285714285714286</v>
      </c>
      <c r="L105" s="30">
        <f t="shared" si="39"/>
        <v>0.27337682510096306</v>
      </c>
      <c r="M105" s="13">
        <f t="shared" si="40"/>
        <v>1.1904761904761905</v>
      </c>
      <c r="N105" s="25">
        <f t="shared" si="41"/>
        <v>44</v>
      </c>
      <c r="O105" s="90">
        <f>ROUNDDOWN(IF(N105&lt;$S$7,"0",N105*15/100),0)</f>
        <v>6</v>
      </c>
      <c r="P105" s="85">
        <v>12</v>
      </c>
      <c r="Q105" s="90">
        <f>ROUNDDOWN(IF(P105&lt;O105,P105,O105),0)</f>
        <v>6</v>
      </c>
    </row>
    <row r="106" spans="1:17" s="19" customFormat="1" ht="18.75">
      <c r="A106" s="34" t="s">
        <v>130</v>
      </c>
      <c r="B106" s="31"/>
      <c r="C106" s="33">
        <f aca="true" t="shared" si="42" ref="C106:J106">SUM(C100:C105)</f>
        <v>15</v>
      </c>
      <c r="D106" s="31">
        <f t="shared" si="42"/>
        <v>335</v>
      </c>
      <c r="E106" s="31">
        <f t="shared" si="42"/>
        <v>4663.179</v>
      </c>
      <c r="F106" s="35">
        <f t="shared" si="42"/>
        <v>1072.53117</v>
      </c>
      <c r="G106" s="31">
        <f t="shared" si="42"/>
        <v>42</v>
      </c>
      <c r="H106" s="31">
        <f t="shared" si="42"/>
        <v>22</v>
      </c>
      <c r="I106" s="31">
        <f t="shared" si="42"/>
        <v>14</v>
      </c>
      <c r="J106" s="31">
        <f t="shared" si="42"/>
        <v>36</v>
      </c>
      <c r="K106" s="37">
        <f t="shared" si="38"/>
        <v>1.0746268656716418</v>
      </c>
      <c r="L106" s="37">
        <f t="shared" si="39"/>
        <v>0.1616922704446902</v>
      </c>
      <c r="M106" s="37">
        <f>AVERAGE(M100:M105)</f>
        <v>0.9960784253001035</v>
      </c>
      <c r="N106" s="36">
        <f>SUM(N100:N105)</f>
        <v>754</v>
      </c>
      <c r="O106" s="36">
        <f>SUM(O100:O105)</f>
        <v>97</v>
      </c>
      <c r="P106" s="36">
        <f>SUM(P100:P105)</f>
        <v>82</v>
      </c>
      <c r="Q106" s="36">
        <f>SUM(Q100:Q105)</f>
        <v>97</v>
      </c>
    </row>
    <row r="107" spans="1:17" s="19" customFormat="1" ht="40.5">
      <c r="A107" s="136" t="s">
        <v>129</v>
      </c>
      <c r="B107" s="18"/>
      <c r="C107" s="18"/>
      <c r="D107" s="18"/>
      <c r="E107" s="18"/>
      <c r="F107" s="30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s="19" customFormat="1" ht="15.75">
      <c r="A108" s="17" t="s">
        <v>56</v>
      </c>
      <c r="B108" s="18" t="s">
        <v>315</v>
      </c>
      <c r="C108" s="18">
        <v>4</v>
      </c>
      <c r="D108" s="18">
        <v>63</v>
      </c>
      <c r="E108" s="18">
        <v>306.857</v>
      </c>
      <c r="F108" s="30">
        <f aca="true" t="shared" si="43" ref="F108:F121">E108*$T$16</f>
        <v>70.57711</v>
      </c>
      <c r="G108" s="18">
        <v>19</v>
      </c>
      <c r="H108" s="18">
        <v>12</v>
      </c>
      <c r="I108" s="18">
        <v>0</v>
      </c>
      <c r="J108" s="18">
        <v>12</v>
      </c>
      <c r="K108" s="30">
        <f>J108*10/D108</f>
        <v>1.9047619047619047</v>
      </c>
      <c r="L108" s="30">
        <f>N108/E108</f>
        <v>0.36499085893429184</v>
      </c>
      <c r="M108" s="30">
        <f aca="true" t="shared" si="44" ref="M108:M116">K108*$S$16</f>
        <v>1.5873015873015872</v>
      </c>
      <c r="N108" s="25">
        <f aca="true" t="shared" si="45" ref="N108:N116">ROUNDDOWN(M108*F108,0)</f>
        <v>112</v>
      </c>
      <c r="O108" s="90">
        <f aca="true" t="shared" si="46" ref="O108:O121">ROUNDDOWN(IF(N108&lt;$S$7,"0",N108*15/100),0)</f>
        <v>16</v>
      </c>
      <c r="P108" s="18">
        <v>16</v>
      </c>
      <c r="Q108" s="90">
        <f aca="true" t="shared" si="47" ref="Q108:Q117">ROUNDDOWN(IF(P108&lt;O108,P108,O108),0)</f>
        <v>16</v>
      </c>
    </row>
    <row r="109" spans="1:17" s="19" customFormat="1" ht="15.75">
      <c r="A109" s="17" t="s">
        <v>57</v>
      </c>
      <c r="B109" s="18" t="s">
        <v>316</v>
      </c>
      <c r="C109" s="18">
        <v>3</v>
      </c>
      <c r="D109" s="18">
        <v>44.1</v>
      </c>
      <c r="E109" s="18">
        <v>176.707</v>
      </c>
      <c r="F109" s="30">
        <f t="shared" si="43"/>
        <v>40.64261</v>
      </c>
      <c r="G109" s="18">
        <v>15</v>
      </c>
      <c r="H109" s="18">
        <v>11</v>
      </c>
      <c r="I109" s="18">
        <v>7</v>
      </c>
      <c r="J109" s="18">
        <v>18</v>
      </c>
      <c r="K109" s="30">
        <f>J109*10/D109</f>
        <v>4.081632653061225</v>
      </c>
      <c r="L109" s="30">
        <f aca="true" t="shared" si="48" ref="L109:L121">N109/E109</f>
        <v>0.7809537822497128</v>
      </c>
      <c r="M109" s="30">
        <f t="shared" si="44"/>
        <v>3.4013605442176873</v>
      </c>
      <c r="N109" s="25">
        <f t="shared" si="45"/>
        <v>138</v>
      </c>
      <c r="O109" s="90">
        <f t="shared" si="46"/>
        <v>20</v>
      </c>
      <c r="P109" s="18">
        <v>20</v>
      </c>
      <c r="Q109" s="90">
        <f t="shared" si="47"/>
        <v>20</v>
      </c>
    </row>
    <row r="110" spans="1:17" s="19" customFormat="1" ht="15.75">
      <c r="A110" s="17" t="s">
        <v>58</v>
      </c>
      <c r="B110" s="18" t="s">
        <v>283</v>
      </c>
      <c r="C110" s="18">
        <v>3</v>
      </c>
      <c r="D110" s="18">
        <v>36</v>
      </c>
      <c r="E110" s="18">
        <v>344.676</v>
      </c>
      <c r="F110" s="30">
        <f t="shared" si="43"/>
        <v>79.27548</v>
      </c>
      <c r="G110" s="18">
        <v>10</v>
      </c>
      <c r="H110" s="18">
        <v>10</v>
      </c>
      <c r="I110" s="18">
        <v>3</v>
      </c>
      <c r="J110" s="18">
        <v>13</v>
      </c>
      <c r="K110" s="30">
        <f>J110*10/D110</f>
        <v>3.611111111111111</v>
      </c>
      <c r="L110" s="30">
        <f t="shared" si="48"/>
        <v>0.6905035453585396</v>
      </c>
      <c r="M110" s="30">
        <f t="shared" si="44"/>
        <v>3.0092592592592595</v>
      </c>
      <c r="N110" s="25">
        <f t="shared" si="45"/>
        <v>238</v>
      </c>
      <c r="O110" s="90">
        <f t="shared" si="46"/>
        <v>35</v>
      </c>
      <c r="P110" s="18">
        <v>23</v>
      </c>
      <c r="Q110" s="90">
        <f t="shared" si="47"/>
        <v>23</v>
      </c>
    </row>
    <row r="111" spans="1:17" s="19" customFormat="1" ht="15.75">
      <c r="A111" s="17" t="s">
        <v>59</v>
      </c>
      <c r="B111" s="18" t="s">
        <v>282</v>
      </c>
      <c r="C111" s="18">
        <v>4</v>
      </c>
      <c r="D111" s="18">
        <v>52</v>
      </c>
      <c r="E111" s="18">
        <v>474.722</v>
      </c>
      <c r="F111" s="30">
        <f t="shared" si="43"/>
        <v>109.18606</v>
      </c>
      <c r="G111" s="18">
        <v>13</v>
      </c>
      <c r="H111" s="18">
        <v>12</v>
      </c>
      <c r="I111" s="18">
        <v>5</v>
      </c>
      <c r="J111" s="18">
        <v>17</v>
      </c>
      <c r="K111" s="30">
        <f>J111*10/D111</f>
        <v>3.269230769230769</v>
      </c>
      <c r="L111" s="30">
        <f t="shared" si="48"/>
        <v>0.6256293156837054</v>
      </c>
      <c r="M111" s="30">
        <f t="shared" si="44"/>
        <v>2.7243589743589745</v>
      </c>
      <c r="N111" s="25">
        <f t="shared" si="45"/>
        <v>297</v>
      </c>
      <c r="O111" s="90">
        <f t="shared" si="46"/>
        <v>44</v>
      </c>
      <c r="P111" s="18">
        <v>29</v>
      </c>
      <c r="Q111" s="90">
        <f t="shared" si="47"/>
        <v>29</v>
      </c>
    </row>
    <row r="112" spans="1:17" s="19" customFormat="1" ht="15.75">
      <c r="A112" s="17" t="s">
        <v>63</v>
      </c>
      <c r="B112" s="18" t="s">
        <v>277</v>
      </c>
      <c r="C112" s="18">
        <v>3</v>
      </c>
      <c r="D112" s="18">
        <v>32</v>
      </c>
      <c r="E112" s="18">
        <v>75.842</v>
      </c>
      <c r="F112" s="30">
        <f t="shared" si="43"/>
        <v>17.44366</v>
      </c>
      <c r="G112" s="18">
        <v>14</v>
      </c>
      <c r="H112" s="18">
        <v>5</v>
      </c>
      <c r="I112" s="18">
        <v>2</v>
      </c>
      <c r="J112" s="18">
        <v>7</v>
      </c>
      <c r="K112" s="30">
        <f aca="true" t="shared" si="49" ref="K112:K121">J112*10/D112</f>
        <v>2.1875</v>
      </c>
      <c r="L112" s="30">
        <f t="shared" si="48"/>
        <v>0.40874449513462197</v>
      </c>
      <c r="M112" s="30">
        <f t="shared" si="44"/>
        <v>1.8229166666666667</v>
      </c>
      <c r="N112" s="25">
        <f t="shared" si="45"/>
        <v>31</v>
      </c>
      <c r="O112" s="90">
        <f t="shared" si="46"/>
        <v>4</v>
      </c>
      <c r="P112" s="18">
        <v>3</v>
      </c>
      <c r="Q112" s="90">
        <f t="shared" si="47"/>
        <v>3</v>
      </c>
    </row>
    <row r="113" spans="1:17" s="19" customFormat="1" ht="15.75">
      <c r="A113" s="17" t="s">
        <v>60</v>
      </c>
      <c r="B113" s="18" t="s">
        <v>292</v>
      </c>
      <c r="C113" s="18">
        <v>3</v>
      </c>
      <c r="D113" s="18">
        <v>43.5</v>
      </c>
      <c r="E113" s="18">
        <v>190.214</v>
      </c>
      <c r="F113" s="30">
        <f t="shared" si="43"/>
        <v>43.74922</v>
      </c>
      <c r="G113" s="18">
        <v>13</v>
      </c>
      <c r="H113" s="18">
        <v>12</v>
      </c>
      <c r="I113" s="18">
        <v>0</v>
      </c>
      <c r="J113" s="18">
        <v>12</v>
      </c>
      <c r="K113" s="30">
        <f t="shared" si="49"/>
        <v>2.7586206896551726</v>
      </c>
      <c r="L113" s="30">
        <f t="shared" si="48"/>
        <v>0.525723658616085</v>
      </c>
      <c r="M113" s="30">
        <f t="shared" si="44"/>
        <v>2.298850574712644</v>
      </c>
      <c r="N113" s="25">
        <f t="shared" si="45"/>
        <v>100</v>
      </c>
      <c r="O113" s="90">
        <f t="shared" si="46"/>
        <v>15</v>
      </c>
      <c r="P113" s="18">
        <v>13</v>
      </c>
      <c r="Q113" s="90">
        <f t="shared" si="47"/>
        <v>13</v>
      </c>
    </row>
    <row r="114" spans="1:17" s="19" customFormat="1" ht="15.75">
      <c r="A114" s="17" t="s">
        <v>61</v>
      </c>
      <c r="B114" s="18" t="s">
        <v>293</v>
      </c>
      <c r="C114" s="18">
        <v>3</v>
      </c>
      <c r="D114" s="18">
        <v>38</v>
      </c>
      <c r="E114" s="18">
        <v>263.685</v>
      </c>
      <c r="F114" s="30">
        <f t="shared" si="43"/>
        <v>60.64755</v>
      </c>
      <c r="G114" s="18">
        <v>10</v>
      </c>
      <c r="H114" s="18">
        <v>9</v>
      </c>
      <c r="I114" s="18">
        <v>0</v>
      </c>
      <c r="J114" s="18">
        <v>9</v>
      </c>
      <c r="K114" s="30">
        <f t="shared" si="49"/>
        <v>2.3684210526315788</v>
      </c>
      <c r="L114" s="30">
        <f t="shared" si="48"/>
        <v>0.4512960540038303</v>
      </c>
      <c r="M114" s="30">
        <f t="shared" si="44"/>
        <v>1.9736842105263157</v>
      </c>
      <c r="N114" s="25">
        <f t="shared" si="45"/>
        <v>119</v>
      </c>
      <c r="O114" s="90">
        <f t="shared" si="46"/>
        <v>17</v>
      </c>
      <c r="P114" s="18">
        <v>12</v>
      </c>
      <c r="Q114" s="90">
        <f t="shared" si="47"/>
        <v>12</v>
      </c>
    </row>
    <row r="115" spans="1:17" s="19" customFormat="1" ht="31.5">
      <c r="A115" s="17" t="s">
        <v>35</v>
      </c>
      <c r="B115" s="18" t="s">
        <v>280</v>
      </c>
      <c r="C115" s="18">
        <v>3</v>
      </c>
      <c r="D115" s="18">
        <v>43</v>
      </c>
      <c r="E115" s="18">
        <v>243.367</v>
      </c>
      <c r="F115" s="30">
        <f t="shared" si="43"/>
        <v>55.97441</v>
      </c>
      <c r="G115" s="18">
        <v>13</v>
      </c>
      <c r="H115" s="18">
        <v>13</v>
      </c>
      <c r="I115" s="18">
        <v>1</v>
      </c>
      <c r="J115" s="18">
        <v>14</v>
      </c>
      <c r="K115" s="30">
        <f t="shared" si="49"/>
        <v>3.255813953488372</v>
      </c>
      <c r="L115" s="30">
        <f t="shared" si="48"/>
        <v>0.620462100449116</v>
      </c>
      <c r="M115" s="30">
        <f t="shared" si="44"/>
        <v>2.7131782945736433</v>
      </c>
      <c r="N115" s="25">
        <f t="shared" si="45"/>
        <v>151</v>
      </c>
      <c r="O115" s="90">
        <f t="shared" si="46"/>
        <v>22</v>
      </c>
      <c r="P115" s="18">
        <v>6</v>
      </c>
      <c r="Q115" s="90">
        <f t="shared" si="47"/>
        <v>6</v>
      </c>
    </row>
    <row r="116" spans="1:17" s="19" customFormat="1" ht="15.75">
      <c r="A116" s="17" t="s">
        <v>144</v>
      </c>
      <c r="B116" s="18" t="s">
        <v>312</v>
      </c>
      <c r="C116" s="18">
        <v>3</v>
      </c>
      <c r="D116" s="18">
        <v>48</v>
      </c>
      <c r="E116" s="18">
        <v>917.285</v>
      </c>
      <c r="F116" s="30">
        <f t="shared" si="43"/>
        <v>210.97555</v>
      </c>
      <c r="G116" s="18">
        <v>13</v>
      </c>
      <c r="H116" s="18">
        <v>10</v>
      </c>
      <c r="I116" s="18">
        <v>2</v>
      </c>
      <c r="J116" s="18">
        <v>12</v>
      </c>
      <c r="K116" s="30">
        <f t="shared" si="49"/>
        <v>2.5</v>
      </c>
      <c r="L116" s="30">
        <f t="shared" si="48"/>
        <v>0.4785862627209646</v>
      </c>
      <c r="M116" s="30">
        <f t="shared" si="44"/>
        <v>2.0833333333333335</v>
      </c>
      <c r="N116" s="25">
        <f t="shared" si="45"/>
        <v>439</v>
      </c>
      <c r="O116" s="90">
        <f t="shared" si="46"/>
        <v>65</v>
      </c>
      <c r="P116" s="18">
        <v>65</v>
      </c>
      <c r="Q116" s="90">
        <f t="shared" si="47"/>
        <v>65</v>
      </c>
    </row>
    <row r="117" spans="1:17" s="19" customFormat="1" ht="15.75">
      <c r="A117" s="17" t="s">
        <v>29</v>
      </c>
      <c r="B117" s="18" t="s">
        <v>253</v>
      </c>
      <c r="C117" s="18">
        <v>4</v>
      </c>
      <c r="D117" s="18">
        <v>51.5</v>
      </c>
      <c r="E117" s="18">
        <v>350</v>
      </c>
      <c r="F117" s="30">
        <f t="shared" si="43"/>
        <v>80.5</v>
      </c>
      <c r="G117" s="18">
        <v>17</v>
      </c>
      <c r="H117" s="18">
        <v>11</v>
      </c>
      <c r="I117" s="18">
        <v>0</v>
      </c>
      <c r="J117" s="18">
        <v>11</v>
      </c>
      <c r="K117" s="30">
        <f t="shared" si="49"/>
        <v>2.1359223300970873</v>
      </c>
      <c r="L117" s="30">
        <f t="shared" si="48"/>
        <v>0.4085714285714286</v>
      </c>
      <c r="M117" s="30">
        <f>K117*$S$16</f>
        <v>1.779935275080906</v>
      </c>
      <c r="N117" s="119">
        <f>ROUNDDOWN(M117*F117,0)</f>
        <v>143</v>
      </c>
      <c r="O117" s="90">
        <v>0</v>
      </c>
      <c r="P117" s="18"/>
      <c r="Q117" s="90">
        <f t="shared" si="47"/>
        <v>0</v>
      </c>
    </row>
    <row r="118" spans="1:17" s="19" customFormat="1" ht="15.75">
      <c r="A118" s="17" t="s">
        <v>146</v>
      </c>
      <c r="B118" s="18" t="s">
        <v>254</v>
      </c>
      <c r="C118" s="6">
        <v>8</v>
      </c>
      <c r="D118" s="18">
        <v>92.5</v>
      </c>
      <c r="E118" s="6">
        <v>6225.487</v>
      </c>
      <c r="F118" s="30">
        <f t="shared" si="43"/>
        <v>1431.86201</v>
      </c>
      <c r="G118" s="18">
        <v>38</v>
      </c>
      <c r="H118" s="18">
        <v>34</v>
      </c>
      <c r="I118" s="18">
        <v>0</v>
      </c>
      <c r="J118" s="6">
        <v>34</v>
      </c>
      <c r="K118" s="13">
        <f t="shared" si="49"/>
        <v>3.675675675675676</v>
      </c>
      <c r="L118" s="30">
        <f t="shared" si="48"/>
        <v>0.7043625663341679</v>
      </c>
      <c r="M118" s="13">
        <f>K118*$S$16</f>
        <v>3.0630630630630633</v>
      </c>
      <c r="N118" s="25">
        <f>ROUNDDOWN(M118*F118,0)</f>
        <v>4385</v>
      </c>
      <c r="O118" s="90">
        <f t="shared" si="46"/>
        <v>657</v>
      </c>
      <c r="P118" s="14"/>
      <c r="Q118" s="14">
        <f>O118</f>
        <v>657</v>
      </c>
    </row>
    <row r="119" spans="1:17" s="19" customFormat="1" ht="15.75">
      <c r="A119" s="17" t="s">
        <v>266</v>
      </c>
      <c r="B119" s="103">
        <v>43292</v>
      </c>
      <c r="C119" s="102">
        <v>1</v>
      </c>
      <c r="D119" s="43">
        <v>25</v>
      </c>
      <c r="E119" s="6">
        <v>114.4</v>
      </c>
      <c r="F119" s="30">
        <f t="shared" si="43"/>
        <v>26.312</v>
      </c>
      <c r="G119" s="43">
        <v>1</v>
      </c>
      <c r="H119" s="43">
        <v>1</v>
      </c>
      <c r="I119" s="43">
        <v>3</v>
      </c>
      <c r="J119" s="6">
        <v>4</v>
      </c>
      <c r="K119" s="13">
        <f t="shared" si="49"/>
        <v>1.6</v>
      </c>
      <c r="L119" s="30">
        <f t="shared" si="48"/>
        <v>0.30594405594405594</v>
      </c>
      <c r="M119" s="13">
        <f>K119*$S$16</f>
        <v>1.3333333333333335</v>
      </c>
      <c r="N119" s="25">
        <f>ROUNDDOWN(M119*F119,0)</f>
        <v>35</v>
      </c>
      <c r="O119" s="90">
        <f t="shared" si="46"/>
        <v>5</v>
      </c>
      <c r="P119" s="6">
        <v>19</v>
      </c>
      <c r="Q119" s="14">
        <f>ROUNDDOWN(IF(P119&lt;O119,P119,O119),0)</f>
        <v>5</v>
      </c>
    </row>
    <row r="120" spans="1:17" s="19" customFormat="1" ht="31.5">
      <c r="A120" s="17" t="s">
        <v>267</v>
      </c>
      <c r="B120" s="105" t="s">
        <v>286</v>
      </c>
      <c r="C120" s="104">
        <v>2</v>
      </c>
      <c r="D120" s="104">
        <v>44</v>
      </c>
      <c r="E120" s="6">
        <v>117.21</v>
      </c>
      <c r="F120" s="30">
        <f t="shared" si="43"/>
        <v>26.9583</v>
      </c>
      <c r="G120" s="6">
        <v>0</v>
      </c>
      <c r="H120" s="6">
        <v>0</v>
      </c>
      <c r="I120" s="6">
        <v>7</v>
      </c>
      <c r="J120" s="6">
        <v>7</v>
      </c>
      <c r="K120" s="13">
        <f t="shared" si="49"/>
        <v>1.5909090909090908</v>
      </c>
      <c r="L120" s="30">
        <f t="shared" si="48"/>
        <v>0.2986093336746012</v>
      </c>
      <c r="M120" s="13">
        <f>K120*$S$16</f>
        <v>1.3257575757575757</v>
      </c>
      <c r="N120" s="25">
        <f>ROUNDDOWN(M120*F120,0)</f>
        <v>35</v>
      </c>
      <c r="O120" s="90">
        <f t="shared" si="46"/>
        <v>5</v>
      </c>
      <c r="P120" s="6">
        <v>18</v>
      </c>
      <c r="Q120" s="14">
        <f>ROUNDDOWN(IF(P120&lt;O120,P120,O120),0)</f>
        <v>5</v>
      </c>
    </row>
    <row r="121" spans="1:17" s="19" customFormat="1" ht="15.75">
      <c r="A121" s="132" t="s">
        <v>148</v>
      </c>
      <c r="B121" s="105" t="s">
        <v>278</v>
      </c>
      <c r="C121" s="43">
        <v>2</v>
      </c>
      <c r="D121" s="43">
        <v>60</v>
      </c>
      <c r="E121" s="43">
        <v>397.07</v>
      </c>
      <c r="F121" s="30">
        <f t="shared" si="43"/>
        <v>91.3261</v>
      </c>
      <c r="G121" s="43">
        <v>3</v>
      </c>
      <c r="H121" s="43">
        <v>3</v>
      </c>
      <c r="I121" s="43">
        <v>6</v>
      </c>
      <c r="J121" s="6">
        <v>9</v>
      </c>
      <c r="K121" s="13">
        <f t="shared" si="49"/>
        <v>1.5</v>
      </c>
      <c r="L121" s="30">
        <f t="shared" si="48"/>
        <v>0.28710302969249757</v>
      </c>
      <c r="M121" s="13">
        <f>K121*$S$16</f>
        <v>1.25</v>
      </c>
      <c r="N121" s="25">
        <f>ROUNDDOWN(M121*F121,0)</f>
        <v>114</v>
      </c>
      <c r="O121" s="90">
        <f t="shared" si="46"/>
        <v>17</v>
      </c>
      <c r="P121" s="85">
        <v>23</v>
      </c>
      <c r="Q121" s="14">
        <f>ROUNDDOWN(IF(P121&lt;O121,P121,O121),0)</f>
        <v>17</v>
      </c>
    </row>
    <row r="122" spans="1:17" s="19" customFormat="1" ht="20.25" customHeight="1">
      <c r="A122" s="34" t="s">
        <v>130</v>
      </c>
      <c r="B122" s="35"/>
      <c r="C122" s="35">
        <f aca="true" t="shared" si="50" ref="C122:J122">SUM(C108:C121)</f>
        <v>46</v>
      </c>
      <c r="D122" s="35">
        <f t="shared" si="50"/>
        <v>672.6</v>
      </c>
      <c r="E122" s="35">
        <f t="shared" si="50"/>
        <v>10197.521999999999</v>
      </c>
      <c r="F122" s="35">
        <f t="shared" si="50"/>
        <v>2345.4300599999997</v>
      </c>
      <c r="G122" s="35">
        <f t="shared" si="50"/>
        <v>179</v>
      </c>
      <c r="H122" s="35">
        <f t="shared" si="50"/>
        <v>143</v>
      </c>
      <c r="I122" s="35">
        <f t="shared" si="50"/>
        <v>36</v>
      </c>
      <c r="J122" s="35">
        <f t="shared" si="50"/>
        <v>179</v>
      </c>
      <c r="K122" s="37">
        <f>J122*10/D122</f>
        <v>2.661314302705917</v>
      </c>
      <c r="L122" s="37">
        <f>N122/E122</f>
        <v>0.6214254796410345</v>
      </c>
      <c r="M122" s="37">
        <f>AVERAGE(M108:M121)</f>
        <v>2.1690237637274987</v>
      </c>
      <c r="N122" s="122">
        <f>SUM(N108:N121)</f>
        <v>6337</v>
      </c>
      <c r="O122" s="36">
        <f>SUM(O108:O121)</f>
        <v>922</v>
      </c>
      <c r="P122" s="36">
        <f>SUM(P108:P121)</f>
        <v>247</v>
      </c>
      <c r="Q122" s="36">
        <f>SUM(Q108:Q121)</f>
        <v>871</v>
      </c>
    </row>
    <row r="123" spans="1:17" s="89" customFormat="1" ht="20.25">
      <c r="A123" s="21" t="s">
        <v>169</v>
      </c>
      <c r="B123" s="22"/>
      <c r="C123" s="23">
        <f>SUM(C47,C51,C66,C79,C93,C98,C106,C122)</f>
        <v>303</v>
      </c>
      <c r="D123" s="22">
        <f>D122+D106+D98+D93+D79+D66+D51+D47</f>
        <v>4162.04</v>
      </c>
      <c r="E123" s="22">
        <f>E122+E106+E98+E93+E79+E66+E51+E47</f>
        <v>41376.096</v>
      </c>
      <c r="F123" s="42">
        <f>F122+F106+F98+F93+F79+F66+F51+F47</f>
        <v>9519.33638</v>
      </c>
      <c r="G123" s="23">
        <f>SUM(G47,G51,G66,G79,G93,G98,G106,G122)</f>
        <v>792</v>
      </c>
      <c r="H123" s="23">
        <f>SUM(H47,H51,H66,H79,H93,H98,H106,H122)</f>
        <v>637</v>
      </c>
      <c r="I123" s="23">
        <f>SUM(I47,I51,I66,I79,I93,I98,I106,I122)</f>
        <v>264</v>
      </c>
      <c r="J123" s="23">
        <f>SUM(J47,J51,J66,J79,J93,J98,J106,J122)</f>
        <v>901</v>
      </c>
      <c r="K123" s="29">
        <f>J123*10/D123</f>
        <v>2.1648037981374517</v>
      </c>
      <c r="L123" s="29">
        <f>N123/E123</f>
        <v>0.41173531693275267</v>
      </c>
      <c r="M123" s="29">
        <f>K123*$S$16</f>
        <v>1.8040031651145432</v>
      </c>
      <c r="N123" s="26">
        <f>N122+N106+N98+N93+N79+N51+N66+N47</f>
        <v>17036</v>
      </c>
      <c r="O123" s="97">
        <f>O122+O106+O98+O93+O79+O66+O51+O47</f>
        <v>2405</v>
      </c>
      <c r="P123" s="97">
        <f>P122+P106+P98+P93+P79+P66+P51+P47</f>
        <v>1069</v>
      </c>
      <c r="Q123" s="97">
        <f>Q122+Q106+Q98+Q93+Q79+Q66+Q51+Q47</f>
        <v>2137</v>
      </c>
    </row>
    <row r="124" spans="1:17" s="89" customFormat="1" ht="30.75" customHeight="1">
      <c r="A124" s="21" t="s">
        <v>30</v>
      </c>
      <c r="B124" s="22"/>
      <c r="C124" s="23">
        <f>C123</f>
        <v>303</v>
      </c>
      <c r="D124" s="22">
        <f>D123</f>
        <v>4162.04</v>
      </c>
      <c r="E124" s="22">
        <v>46246</v>
      </c>
      <c r="F124" s="79">
        <f>E124*$T$16</f>
        <v>10636.58</v>
      </c>
      <c r="G124" s="23">
        <f>G123</f>
        <v>792</v>
      </c>
      <c r="H124" s="23">
        <f>H123</f>
        <v>637</v>
      </c>
      <c r="I124" s="23">
        <f>I123</f>
        <v>264</v>
      </c>
      <c r="J124" s="23">
        <f>J123</f>
        <v>901</v>
      </c>
      <c r="K124" s="29">
        <f>J123*10/D124</f>
        <v>2.1648037981374517</v>
      </c>
      <c r="L124" s="29">
        <f>N124/E124</f>
        <v>0.36837780564805606</v>
      </c>
      <c r="M124" s="29">
        <f>K124*$S$16</f>
        <v>1.8040031651145432</v>
      </c>
      <c r="N124" s="26">
        <f>N123+N107+N99+N94+N80+N52+N67+N48</f>
        <v>17036</v>
      </c>
      <c r="O124" s="97">
        <f>O123</f>
        <v>2405</v>
      </c>
      <c r="P124" s="97">
        <f>P123</f>
        <v>1069</v>
      </c>
      <c r="Q124" s="97">
        <f>Q123</f>
        <v>2137</v>
      </c>
    </row>
    <row r="125" spans="1:16" s="19" customFormat="1" ht="15.75">
      <c r="A125" s="5"/>
      <c r="B125" s="2"/>
      <c r="C125" s="2"/>
      <c r="D125" s="2"/>
      <c r="E125" s="2"/>
      <c r="F125" s="81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8.75">
      <c r="A126" s="27"/>
      <c r="B126" s="27"/>
      <c r="C126" s="27"/>
      <c r="D126" s="27"/>
      <c r="E126" s="27"/>
      <c r="F126" s="82"/>
      <c r="G126" s="27"/>
      <c r="H126" s="27"/>
      <c r="I126" s="27"/>
      <c r="J126" s="27"/>
      <c r="K126" s="27"/>
      <c r="L126" s="27"/>
      <c r="M126" s="27"/>
      <c r="N126" s="27"/>
      <c r="O126" s="2"/>
      <c r="P126" s="2"/>
    </row>
    <row r="127" spans="1:16" ht="15.75">
      <c r="A127" s="2"/>
      <c r="B127" s="2"/>
      <c r="C127" s="2"/>
      <c r="D127" s="2"/>
      <c r="E127" s="2"/>
      <c r="F127" s="81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8.25" customHeight="1">
      <c r="A128" s="2"/>
      <c r="B128" s="2"/>
      <c r="C128" s="2"/>
      <c r="D128" s="2"/>
      <c r="E128" s="2"/>
      <c r="F128" s="81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hidden="1">
      <c r="A129" s="2"/>
      <c r="B129" s="2"/>
      <c r="C129" s="2"/>
      <c r="D129" s="2"/>
      <c r="E129" s="2"/>
      <c r="F129" s="81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hidden="1">
      <c r="A130" s="2"/>
      <c r="B130" s="2"/>
      <c r="C130" s="2"/>
      <c r="D130" s="2"/>
      <c r="E130" s="2"/>
      <c r="F130" s="81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>
      <c r="A131" s="2"/>
      <c r="B131" s="2"/>
      <c r="C131" s="2"/>
      <c r="D131" s="2"/>
      <c r="E131" s="2"/>
      <c r="F131" s="81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>
      <c r="A132" s="2"/>
      <c r="B132" s="2"/>
      <c r="C132" s="2"/>
      <c r="D132" s="2"/>
      <c r="E132" s="2"/>
      <c r="F132" s="81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>
      <c r="A133" s="2"/>
      <c r="B133" s="2"/>
      <c r="C133" s="2"/>
      <c r="D133" s="2"/>
      <c r="E133" s="2"/>
      <c r="F133" s="81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>
      <c r="A134" s="2"/>
      <c r="B134" s="2"/>
      <c r="C134" s="2"/>
      <c r="D134" s="2"/>
      <c r="E134" s="2"/>
      <c r="F134" s="81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>
      <c r="A135" s="2"/>
      <c r="B135" s="2"/>
      <c r="C135" s="2"/>
      <c r="D135" s="2"/>
      <c r="E135" s="2"/>
      <c r="F135" s="81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>
      <c r="A136" s="2"/>
      <c r="B136" s="2"/>
      <c r="C136" s="2"/>
      <c r="D136" s="2"/>
      <c r="E136" s="2"/>
      <c r="F136" s="81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2"/>
      <c r="B137" s="2"/>
      <c r="C137" s="2"/>
      <c r="D137" s="2"/>
      <c r="E137" s="2"/>
      <c r="F137" s="81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>
      <c r="A138" s="2"/>
      <c r="B138" s="2"/>
      <c r="C138" s="2"/>
      <c r="D138" s="2"/>
      <c r="E138" s="2"/>
      <c r="F138" s="81"/>
      <c r="G138" s="2"/>
      <c r="H138" s="2"/>
      <c r="I138" s="2"/>
      <c r="J138" s="2"/>
      <c r="K138" s="2"/>
      <c r="L138" s="2"/>
      <c r="M138" s="2"/>
      <c r="N138" s="3"/>
      <c r="O138" s="2"/>
      <c r="P138" s="2"/>
    </row>
    <row r="139" spans="1:16" ht="15.75">
      <c r="A139" s="2"/>
      <c r="B139" s="2"/>
      <c r="C139" s="2"/>
      <c r="D139" s="2"/>
      <c r="E139" s="2"/>
      <c r="F139" s="81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>
      <c r="A140" s="2"/>
      <c r="B140" s="2"/>
      <c r="C140" s="2"/>
      <c r="D140" s="2"/>
      <c r="E140" s="2"/>
      <c r="F140" s="81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>
      <c r="A141" s="2"/>
      <c r="B141" s="2"/>
      <c r="C141" s="2"/>
      <c r="D141" s="2"/>
      <c r="E141" s="2"/>
      <c r="F141" s="81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>
      <c r="A142" s="2"/>
      <c r="B142" s="2"/>
      <c r="C142" s="2"/>
      <c r="D142" s="2"/>
      <c r="E142" s="2"/>
      <c r="F142" s="81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>
      <c r="A143" s="2"/>
      <c r="B143" s="2"/>
      <c r="C143" s="2"/>
      <c r="D143" s="2"/>
      <c r="E143" s="2"/>
      <c r="F143" s="81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>
      <c r="A144" s="2"/>
      <c r="B144" s="2"/>
      <c r="C144" s="2"/>
      <c r="D144" s="2"/>
      <c r="E144" s="2"/>
      <c r="F144" s="81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>
      <c r="A145" s="2"/>
      <c r="B145" s="2"/>
      <c r="C145" s="2"/>
      <c r="D145" s="2"/>
      <c r="E145" s="2"/>
      <c r="F145" s="81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>
      <c r="A146" s="2"/>
      <c r="B146" s="2"/>
      <c r="C146" s="2"/>
      <c r="D146" s="2"/>
      <c r="E146" s="2"/>
      <c r="F146" s="81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>
      <c r="A147" s="2"/>
      <c r="B147" s="2"/>
      <c r="C147" s="2"/>
      <c r="D147" s="2"/>
      <c r="E147" s="2"/>
      <c r="F147" s="81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>
      <c r="A148" s="2"/>
      <c r="B148" s="2"/>
      <c r="C148" s="2"/>
      <c r="D148" s="2"/>
      <c r="E148" s="2"/>
      <c r="F148" s="81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>
      <c r="A149" s="2"/>
      <c r="B149" s="2"/>
      <c r="C149" s="2"/>
      <c r="D149" s="2"/>
      <c r="E149" s="2"/>
      <c r="F149" s="81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>
      <c r="A150" s="2"/>
      <c r="B150" s="2"/>
      <c r="C150" s="2"/>
      <c r="D150" s="2"/>
      <c r="E150" s="2"/>
      <c r="F150" s="81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>
      <c r="A151" s="2"/>
      <c r="B151" s="2"/>
      <c r="C151" s="2"/>
      <c r="D151" s="2"/>
      <c r="E151" s="2"/>
      <c r="F151" s="81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>
      <c r="A152" s="2"/>
      <c r="B152" s="2"/>
      <c r="C152" s="2"/>
      <c r="D152" s="2"/>
      <c r="E152" s="2"/>
      <c r="F152" s="81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>
      <c r="A153" s="2"/>
      <c r="B153" s="2"/>
      <c r="C153" s="2"/>
      <c r="D153" s="2"/>
      <c r="E153" s="2"/>
      <c r="F153" s="81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>
      <c r="A154" s="2"/>
      <c r="B154" s="2"/>
      <c r="C154" s="2"/>
      <c r="D154" s="2"/>
      <c r="E154" s="2"/>
      <c r="F154" s="81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>
      <c r="A155" s="2"/>
      <c r="B155" s="2"/>
      <c r="C155" s="2"/>
      <c r="D155" s="2"/>
      <c r="E155" s="2"/>
      <c r="F155" s="81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>
      <c r="A156" s="2"/>
      <c r="B156" s="2"/>
      <c r="C156" s="2"/>
      <c r="D156" s="2"/>
      <c r="E156" s="2"/>
      <c r="F156" s="81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>
      <c r="A157" s="2"/>
      <c r="B157" s="2"/>
      <c r="C157" s="2"/>
      <c r="D157" s="2"/>
      <c r="E157" s="2"/>
      <c r="F157" s="81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>
      <c r="A158" s="2"/>
      <c r="B158" s="2"/>
      <c r="C158" s="2"/>
      <c r="D158" s="2"/>
      <c r="E158" s="2"/>
      <c r="F158" s="81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>
      <c r="A159" s="2"/>
      <c r="B159" s="2"/>
      <c r="C159" s="2"/>
      <c r="D159" s="2"/>
      <c r="E159" s="2"/>
      <c r="F159" s="81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>
      <c r="A160" s="2"/>
      <c r="B160" s="2"/>
      <c r="C160" s="2"/>
      <c r="D160" s="2"/>
      <c r="E160" s="2"/>
      <c r="F160" s="81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>
      <c r="A161" s="2"/>
      <c r="B161" s="2"/>
      <c r="C161" s="2"/>
      <c r="D161" s="2"/>
      <c r="E161" s="2"/>
      <c r="F161" s="81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>
      <c r="A162" s="2"/>
      <c r="B162" s="2"/>
      <c r="C162" s="2"/>
      <c r="D162" s="2"/>
      <c r="E162" s="2"/>
      <c r="F162" s="81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>
      <c r="A163" s="2"/>
      <c r="B163" s="2"/>
      <c r="C163" s="2"/>
      <c r="D163" s="2"/>
      <c r="E163" s="2"/>
      <c r="F163" s="81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>
      <c r="A164" s="2"/>
      <c r="B164" s="4"/>
      <c r="C164" s="2"/>
      <c r="D164" s="2"/>
      <c r="E164" s="2"/>
      <c r="F164" s="81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>
      <c r="A165" s="2"/>
      <c r="B165" s="2"/>
      <c r="C165" s="2"/>
      <c r="D165" s="2"/>
      <c r="E165" s="2"/>
      <c r="F165" s="81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>
      <c r="A166" s="2"/>
      <c r="B166" s="2"/>
      <c r="C166" s="2"/>
      <c r="D166" s="2"/>
      <c r="E166" s="2"/>
      <c r="F166" s="81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>
      <c r="A167" s="2"/>
      <c r="B167" s="2"/>
      <c r="C167" s="2"/>
      <c r="D167" s="2"/>
      <c r="E167" s="2"/>
      <c r="F167" s="81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>
      <c r="A168" s="2"/>
      <c r="B168" s="2"/>
      <c r="C168" s="2"/>
      <c r="D168" s="2"/>
      <c r="E168" s="2"/>
      <c r="F168" s="81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8.75">
      <c r="A169" s="1"/>
      <c r="B169" s="1"/>
      <c r="C169" s="1"/>
      <c r="D169" s="1"/>
      <c r="E169" s="1"/>
      <c r="F169" s="77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8.75">
      <c r="A170" s="1"/>
      <c r="B170" s="1"/>
      <c r="C170" s="1"/>
      <c r="D170" s="1"/>
      <c r="E170" s="1"/>
      <c r="F170" s="77"/>
      <c r="G170" s="1"/>
      <c r="H170" s="1"/>
      <c r="I170" s="1"/>
      <c r="J170" s="1"/>
      <c r="K170" s="1"/>
      <c r="L170" s="1"/>
      <c r="M170" s="1"/>
      <c r="N170" s="1"/>
      <c r="O170" s="1"/>
      <c r="P170" s="1"/>
    </row>
  </sheetData>
  <sheetProtection password="BF5E" sheet="1" selectLockedCells="1" selectUnlockedCells="1"/>
  <mergeCells count="4">
    <mergeCell ref="A2:P2"/>
    <mergeCell ref="A4:P4"/>
    <mergeCell ref="A5:P5"/>
    <mergeCell ref="A3:P3"/>
  </mergeCells>
  <printOptions/>
  <pageMargins left="0.2362204724409449" right="0.2362204724409449" top="0.7480314960629921" bottom="0.7480314960629921" header="0.31496062992125984" footer="0.31496062992125984"/>
  <pageSetup blackAndWhite="1" fitToHeight="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6"/>
  <sheetViews>
    <sheetView view="pageBreakPreview" zoomScale="60" zoomScaleNormal="55" zoomScalePageLayoutView="0" workbookViewId="0" topLeftCell="A1">
      <pane ySplit="4" topLeftCell="A5" activePane="bottomLeft" state="frozen"/>
      <selection pane="topLeft" activeCell="A1" sqref="A1"/>
      <selection pane="bottomLeft" activeCell="M46" sqref="M46"/>
    </sheetView>
  </sheetViews>
  <sheetFormatPr defaultColWidth="9.33203125" defaultRowHeight="12.75"/>
  <cols>
    <col min="1" max="1" width="65" style="0" customWidth="1"/>
    <col min="2" max="2" width="22.5" style="0" customWidth="1"/>
    <col min="3" max="3" width="10" style="0" customWidth="1"/>
    <col min="4" max="4" width="17.83203125" style="0" customWidth="1"/>
    <col min="5" max="5" width="18" style="0" customWidth="1"/>
    <col min="6" max="6" width="16.5" style="19" customWidth="1"/>
    <col min="7" max="8" width="12.83203125" style="0" customWidth="1"/>
    <col min="9" max="9" width="10.5" style="0" customWidth="1"/>
    <col min="10" max="10" width="12.5" style="9" customWidth="1"/>
    <col min="11" max="11" width="12.5" style="0" customWidth="1"/>
    <col min="12" max="12" width="14.66015625" style="0" customWidth="1"/>
    <col min="13" max="13" width="17.83203125" style="0" customWidth="1"/>
    <col min="14" max="14" width="13.5" style="0" customWidth="1"/>
    <col min="15" max="15" width="9.66015625" style="0" bestFit="1" customWidth="1"/>
    <col min="16" max="16" width="13.5" style="0" bestFit="1" customWidth="1"/>
    <col min="18" max="19" width="9.5" style="0" bestFit="1" customWidth="1"/>
  </cols>
  <sheetData>
    <row r="1" spans="1:13" ht="18.75">
      <c r="A1" s="108"/>
      <c r="B1" s="1"/>
      <c r="C1" s="1"/>
      <c r="D1" s="1"/>
      <c r="E1" s="1"/>
      <c r="F1" s="77"/>
      <c r="G1" s="1"/>
      <c r="H1" s="1"/>
      <c r="I1" s="1"/>
      <c r="J1" s="1"/>
      <c r="K1" s="1"/>
      <c r="L1" s="1"/>
      <c r="M1" s="1"/>
    </row>
    <row r="2" spans="1:17" ht="68.25" customHeight="1">
      <c r="A2" s="125" t="s">
        <v>175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87"/>
    </row>
    <row r="3" ht="12.75"/>
    <row r="4" spans="1:16" ht="126">
      <c r="A4" s="6" t="s">
        <v>1</v>
      </c>
      <c r="B4" s="6" t="s">
        <v>2</v>
      </c>
      <c r="C4" s="6" t="s">
        <v>3</v>
      </c>
      <c r="D4" s="6" t="s">
        <v>4</v>
      </c>
      <c r="E4" s="6" t="s">
        <v>168</v>
      </c>
      <c r="F4" s="18" t="s">
        <v>74</v>
      </c>
      <c r="G4" s="6" t="s">
        <v>5</v>
      </c>
      <c r="H4" s="6" t="s">
        <v>6</v>
      </c>
      <c r="I4" s="6" t="s">
        <v>7</v>
      </c>
      <c r="J4" s="6" t="s">
        <v>31</v>
      </c>
      <c r="K4" s="6" t="s">
        <v>8</v>
      </c>
      <c r="L4" s="6" t="s">
        <v>9</v>
      </c>
      <c r="M4" s="24" t="s">
        <v>10</v>
      </c>
      <c r="N4" s="6" t="s">
        <v>11</v>
      </c>
      <c r="O4" s="6" t="s">
        <v>12</v>
      </c>
      <c r="P4" s="6" t="s">
        <v>13</v>
      </c>
    </row>
    <row r="5" spans="1:19" ht="40.5">
      <c r="A5" s="22" t="s">
        <v>109</v>
      </c>
      <c r="B5" s="6"/>
      <c r="C5" s="6"/>
      <c r="D5" s="6"/>
      <c r="E5" s="6"/>
      <c r="F5" s="18"/>
      <c r="G5" s="6"/>
      <c r="H5" s="6"/>
      <c r="I5" s="6"/>
      <c r="J5" s="6"/>
      <c r="K5" s="6"/>
      <c r="L5" s="6"/>
      <c r="M5" s="24"/>
      <c r="N5" s="6"/>
      <c r="O5" s="6"/>
      <c r="P5" s="6"/>
      <c r="R5" s="109">
        <v>6</v>
      </c>
      <c r="S5" s="59"/>
    </row>
    <row r="6" spans="1:16" s="19" customFormat="1" ht="15.75">
      <c r="A6" s="17" t="s">
        <v>75</v>
      </c>
      <c r="B6" s="18" t="s">
        <v>200</v>
      </c>
      <c r="C6" s="18">
        <v>7</v>
      </c>
      <c r="D6" s="18">
        <v>78</v>
      </c>
      <c r="E6" s="18">
        <v>648.017</v>
      </c>
      <c r="F6" s="30">
        <f aca="true" t="shared" si="0" ref="F6:F47">E6*$S$14</f>
        <v>149.04391</v>
      </c>
      <c r="G6" s="18">
        <v>4</v>
      </c>
      <c r="H6" s="18">
        <v>2</v>
      </c>
      <c r="I6" s="18">
        <v>6</v>
      </c>
      <c r="J6" s="18">
        <f aca="true" t="shared" si="1" ref="J6:J40">I6+H6</f>
        <v>8</v>
      </c>
      <c r="K6" s="30">
        <f aca="true" t="shared" si="2" ref="K6:K47">J6*10/D6</f>
        <v>1.0256410256410255</v>
      </c>
      <c r="L6" s="30">
        <f>K6*$R$14</f>
        <v>0.8547008547008547</v>
      </c>
      <c r="M6" s="25">
        <f aca="true" t="shared" si="3" ref="M6:M47">ROUNDDOWN(L6*F6,0)</f>
        <v>127</v>
      </c>
      <c r="N6" s="90">
        <f aca="true" t="shared" si="4" ref="N6:N40">ROUNDDOWN(IF(M6&lt;$R$5,"0",M6*15/100),0)</f>
        <v>19</v>
      </c>
      <c r="O6" s="18"/>
      <c r="P6" s="90">
        <f aca="true" t="shared" si="5" ref="P6:P47">ROUNDDOWN(IF(O6&lt;N6,O6,N6),0)</f>
        <v>0</v>
      </c>
    </row>
    <row r="7" spans="1:16" s="19" customFormat="1" ht="15.75">
      <c r="A7" s="17" t="s">
        <v>46</v>
      </c>
      <c r="B7" s="18" t="s">
        <v>199</v>
      </c>
      <c r="C7" s="18">
        <v>5</v>
      </c>
      <c r="D7" s="18">
        <v>54</v>
      </c>
      <c r="E7" s="18">
        <v>566</v>
      </c>
      <c r="F7" s="30">
        <f t="shared" si="0"/>
        <v>130.18</v>
      </c>
      <c r="G7" s="18">
        <v>5</v>
      </c>
      <c r="H7" s="18">
        <v>5</v>
      </c>
      <c r="I7" s="18">
        <v>3</v>
      </c>
      <c r="J7" s="18">
        <f t="shared" si="1"/>
        <v>8</v>
      </c>
      <c r="K7" s="30">
        <f t="shared" si="2"/>
        <v>1.4814814814814814</v>
      </c>
      <c r="L7" s="30">
        <f>K7*$R$14</f>
        <v>1.2345679012345678</v>
      </c>
      <c r="M7" s="25">
        <f t="shared" si="3"/>
        <v>160</v>
      </c>
      <c r="N7" s="90">
        <f t="shared" si="4"/>
        <v>24</v>
      </c>
      <c r="O7" s="18"/>
      <c r="P7" s="90">
        <f t="shared" si="5"/>
        <v>0</v>
      </c>
    </row>
    <row r="8" spans="1:16" s="19" customFormat="1" ht="15.75">
      <c r="A8" s="17" t="s">
        <v>48</v>
      </c>
      <c r="B8" s="18" t="s">
        <v>201</v>
      </c>
      <c r="C8" s="18"/>
      <c r="D8" s="18"/>
      <c r="E8" s="18"/>
      <c r="F8" s="30"/>
      <c r="G8" s="18"/>
      <c r="H8" s="18"/>
      <c r="I8" s="18"/>
      <c r="J8" s="18"/>
      <c r="K8" s="30"/>
      <c r="L8" s="30"/>
      <c r="M8" s="25">
        <v>0</v>
      </c>
      <c r="N8" s="90">
        <f t="shared" si="4"/>
        <v>0</v>
      </c>
      <c r="O8" s="18"/>
      <c r="P8" s="90">
        <f t="shared" si="5"/>
        <v>0</v>
      </c>
    </row>
    <row r="9" spans="1:16" s="19" customFormat="1" ht="15.75">
      <c r="A9" s="17" t="s">
        <v>47</v>
      </c>
      <c r="B9" s="18" t="s">
        <v>178</v>
      </c>
      <c r="C9" s="18">
        <v>2</v>
      </c>
      <c r="D9" s="18">
        <v>17</v>
      </c>
      <c r="E9" s="18">
        <v>47.5</v>
      </c>
      <c r="F9" s="30">
        <f t="shared" si="0"/>
        <v>10.925</v>
      </c>
      <c r="G9" s="18">
        <v>1</v>
      </c>
      <c r="H9" s="18">
        <v>1</v>
      </c>
      <c r="I9" s="18">
        <v>3</v>
      </c>
      <c r="J9" s="18">
        <f t="shared" si="1"/>
        <v>4</v>
      </c>
      <c r="K9" s="30">
        <f t="shared" si="2"/>
        <v>2.3529411764705883</v>
      </c>
      <c r="L9" s="30">
        <f>K9*$R$14</f>
        <v>1.9607843137254903</v>
      </c>
      <c r="M9" s="25">
        <f t="shared" si="3"/>
        <v>21</v>
      </c>
      <c r="N9" s="90">
        <f t="shared" si="4"/>
        <v>3</v>
      </c>
      <c r="O9" s="18"/>
      <c r="P9" s="90">
        <f t="shared" si="5"/>
        <v>0</v>
      </c>
    </row>
    <row r="10" spans="1:16" s="19" customFormat="1" ht="15.75">
      <c r="A10" s="66" t="s">
        <v>44</v>
      </c>
      <c r="B10" s="18" t="s">
        <v>34</v>
      </c>
      <c r="C10" s="18"/>
      <c r="D10" s="18"/>
      <c r="E10" s="18"/>
      <c r="F10" s="30"/>
      <c r="G10" s="18"/>
      <c r="H10" s="18"/>
      <c r="I10" s="18"/>
      <c r="J10" s="18"/>
      <c r="K10" s="30"/>
      <c r="L10" s="30"/>
      <c r="M10" s="25"/>
      <c r="N10" s="90"/>
      <c r="O10" s="18"/>
      <c r="P10" s="90">
        <f t="shared" si="5"/>
        <v>0</v>
      </c>
    </row>
    <row r="11" spans="1:16" s="19" customFormat="1" ht="15.75">
      <c r="A11" s="66" t="s">
        <v>45</v>
      </c>
      <c r="B11" s="18" t="s">
        <v>34</v>
      </c>
      <c r="C11" s="18"/>
      <c r="D11" s="18"/>
      <c r="E11" s="18"/>
      <c r="F11" s="30"/>
      <c r="G11" s="18"/>
      <c r="H11" s="18"/>
      <c r="I11" s="18"/>
      <c r="J11" s="18"/>
      <c r="K11" s="30"/>
      <c r="L11" s="30"/>
      <c r="M11" s="25"/>
      <c r="N11" s="90"/>
      <c r="O11" s="18"/>
      <c r="P11" s="90">
        <f t="shared" si="5"/>
        <v>0</v>
      </c>
    </row>
    <row r="12" spans="1:16" s="19" customFormat="1" ht="15.75">
      <c r="A12" s="66" t="s">
        <v>76</v>
      </c>
      <c r="B12" s="18" t="s">
        <v>34</v>
      </c>
      <c r="C12" s="18"/>
      <c r="D12" s="18"/>
      <c r="E12" s="18"/>
      <c r="F12" s="30"/>
      <c r="G12" s="18"/>
      <c r="H12" s="18"/>
      <c r="I12" s="18"/>
      <c r="J12" s="18"/>
      <c r="K12" s="30"/>
      <c r="L12" s="30"/>
      <c r="M12" s="25"/>
      <c r="N12" s="90"/>
      <c r="O12" s="18"/>
      <c r="P12" s="90">
        <f t="shared" si="5"/>
        <v>0</v>
      </c>
    </row>
    <row r="13" spans="1:16" s="19" customFormat="1" ht="18" customHeight="1">
      <c r="A13" s="17" t="s">
        <v>49</v>
      </c>
      <c r="B13" s="18" t="s">
        <v>176</v>
      </c>
      <c r="C13" s="18">
        <v>3</v>
      </c>
      <c r="D13" s="18">
        <v>38.1</v>
      </c>
      <c r="E13" s="18">
        <v>136</v>
      </c>
      <c r="F13" s="30">
        <f t="shared" si="0"/>
        <v>31.28</v>
      </c>
      <c r="G13" s="18">
        <v>12</v>
      </c>
      <c r="H13" s="18">
        <v>6</v>
      </c>
      <c r="I13" s="18">
        <v>5</v>
      </c>
      <c r="J13" s="18">
        <f>I13+H13</f>
        <v>11</v>
      </c>
      <c r="K13" s="30">
        <f>J13*10/D13</f>
        <v>2.8871391076115485</v>
      </c>
      <c r="L13" s="30">
        <f>K13*$R$14</f>
        <v>2.405949256342957</v>
      </c>
      <c r="M13" s="25">
        <f t="shared" si="3"/>
        <v>75</v>
      </c>
      <c r="N13" s="90">
        <f t="shared" si="4"/>
        <v>11</v>
      </c>
      <c r="O13" s="18"/>
      <c r="P13" s="90">
        <f t="shared" si="5"/>
        <v>0</v>
      </c>
    </row>
    <row r="14" spans="1:19" s="19" customFormat="1" ht="19.5" customHeight="1">
      <c r="A14" s="17" t="s">
        <v>50</v>
      </c>
      <c r="B14" s="18" t="s">
        <v>235</v>
      </c>
      <c r="C14" s="18">
        <v>3</v>
      </c>
      <c r="D14" s="18">
        <v>40.6</v>
      </c>
      <c r="E14" s="18">
        <v>113</v>
      </c>
      <c r="F14" s="30">
        <f t="shared" si="0"/>
        <v>25.990000000000002</v>
      </c>
      <c r="G14" s="18">
        <v>12</v>
      </c>
      <c r="H14" s="18">
        <v>6</v>
      </c>
      <c r="I14" s="18">
        <v>5</v>
      </c>
      <c r="J14" s="18">
        <f t="shared" si="1"/>
        <v>11</v>
      </c>
      <c r="K14" s="30">
        <f t="shared" si="2"/>
        <v>2.70935960591133</v>
      </c>
      <c r="L14" s="30">
        <f>K14*$R$14</f>
        <v>2.257799671592775</v>
      </c>
      <c r="M14" s="25">
        <f t="shared" si="3"/>
        <v>58</v>
      </c>
      <c r="N14" s="90">
        <f t="shared" si="4"/>
        <v>8</v>
      </c>
      <c r="O14" s="18"/>
      <c r="P14" s="90">
        <f t="shared" si="5"/>
        <v>0</v>
      </c>
      <c r="R14" s="88">
        <f>500/600</f>
        <v>0.8333333333333334</v>
      </c>
      <c r="S14" s="19">
        <v>0.23</v>
      </c>
    </row>
    <row r="15" spans="1:16" s="19" customFormat="1" ht="33.75" customHeight="1">
      <c r="A15" s="66" t="s">
        <v>14</v>
      </c>
      <c r="B15" s="18" t="s">
        <v>34</v>
      </c>
      <c r="C15" s="18"/>
      <c r="D15" s="18"/>
      <c r="E15" s="18"/>
      <c r="F15" s="30"/>
      <c r="G15" s="18"/>
      <c r="H15" s="18"/>
      <c r="I15" s="18"/>
      <c r="J15" s="18"/>
      <c r="K15" s="30"/>
      <c r="L15" s="30"/>
      <c r="M15" s="25"/>
      <c r="N15" s="90"/>
      <c r="O15" s="18"/>
      <c r="P15" s="90">
        <f t="shared" si="5"/>
        <v>0</v>
      </c>
    </row>
    <row r="16" spans="1:16" s="19" customFormat="1" ht="23.25" customHeight="1">
      <c r="A16" s="17" t="s">
        <v>18</v>
      </c>
      <c r="B16" s="18" t="s">
        <v>233</v>
      </c>
      <c r="C16" s="18">
        <v>4</v>
      </c>
      <c r="D16" s="18">
        <v>72</v>
      </c>
      <c r="E16" s="18">
        <v>201.063</v>
      </c>
      <c r="F16" s="30">
        <f t="shared" si="0"/>
        <v>46.24449</v>
      </c>
      <c r="G16" s="18">
        <v>15</v>
      </c>
      <c r="H16" s="18">
        <v>11</v>
      </c>
      <c r="I16" s="18">
        <v>2</v>
      </c>
      <c r="J16" s="18">
        <f t="shared" si="1"/>
        <v>13</v>
      </c>
      <c r="K16" s="30">
        <f t="shared" si="2"/>
        <v>1.8055555555555556</v>
      </c>
      <c r="L16" s="30">
        <f aca="true" t="shared" si="6" ref="L16:L49">K16*$R$14</f>
        <v>1.5046296296296298</v>
      </c>
      <c r="M16" s="25">
        <f t="shared" si="3"/>
        <v>69</v>
      </c>
      <c r="N16" s="90">
        <f t="shared" si="4"/>
        <v>10</v>
      </c>
      <c r="O16" s="18"/>
      <c r="P16" s="90">
        <f t="shared" si="5"/>
        <v>0</v>
      </c>
    </row>
    <row r="17" spans="1:16" s="19" customFormat="1" ht="31.5">
      <c r="A17" s="17" t="s">
        <v>110</v>
      </c>
      <c r="B17" s="18" t="s">
        <v>230</v>
      </c>
      <c r="C17" s="18">
        <v>3</v>
      </c>
      <c r="D17" s="18">
        <v>37</v>
      </c>
      <c r="E17" s="18">
        <v>53.867</v>
      </c>
      <c r="F17" s="30">
        <f t="shared" si="0"/>
        <v>12.38941</v>
      </c>
      <c r="G17" s="18">
        <v>10</v>
      </c>
      <c r="H17" s="18">
        <v>10</v>
      </c>
      <c r="I17" s="18">
        <v>5</v>
      </c>
      <c r="J17" s="18">
        <f t="shared" si="1"/>
        <v>15</v>
      </c>
      <c r="K17" s="30">
        <f t="shared" si="2"/>
        <v>4.054054054054054</v>
      </c>
      <c r="L17" s="30">
        <f t="shared" si="6"/>
        <v>3.378378378378379</v>
      </c>
      <c r="M17" s="25">
        <f t="shared" si="3"/>
        <v>41</v>
      </c>
      <c r="N17" s="90">
        <f t="shared" si="4"/>
        <v>6</v>
      </c>
      <c r="O17" s="18"/>
      <c r="P17" s="90">
        <f t="shared" si="5"/>
        <v>0</v>
      </c>
    </row>
    <row r="18" spans="1:16" s="19" customFormat="1" ht="31.5">
      <c r="A18" s="17" t="s">
        <v>81</v>
      </c>
      <c r="B18" s="93">
        <v>42938</v>
      </c>
      <c r="C18" s="18">
        <v>2</v>
      </c>
      <c r="D18" s="18">
        <v>26.7</v>
      </c>
      <c r="E18" s="18">
        <v>100.78</v>
      </c>
      <c r="F18" s="30">
        <f t="shared" si="0"/>
        <v>23.1794</v>
      </c>
      <c r="G18" s="18">
        <v>5</v>
      </c>
      <c r="H18" s="18">
        <v>5</v>
      </c>
      <c r="I18" s="18">
        <v>6</v>
      </c>
      <c r="J18" s="18">
        <f t="shared" si="1"/>
        <v>11</v>
      </c>
      <c r="K18" s="30">
        <f t="shared" si="2"/>
        <v>4.119850187265918</v>
      </c>
      <c r="L18" s="30">
        <f t="shared" si="6"/>
        <v>3.433208489388265</v>
      </c>
      <c r="M18" s="25">
        <f t="shared" si="3"/>
        <v>79</v>
      </c>
      <c r="N18" s="90">
        <f t="shared" si="4"/>
        <v>11</v>
      </c>
      <c r="O18" s="18"/>
      <c r="P18" s="90">
        <f t="shared" si="5"/>
        <v>0</v>
      </c>
    </row>
    <row r="19" spans="1:16" s="19" customFormat="1" ht="15.75">
      <c r="A19" s="17" t="s">
        <v>82</v>
      </c>
      <c r="B19" s="18" t="s">
        <v>176</v>
      </c>
      <c r="C19" s="18">
        <v>2</v>
      </c>
      <c r="D19" s="18">
        <v>24</v>
      </c>
      <c r="E19" s="18">
        <v>34.42</v>
      </c>
      <c r="F19" s="30">
        <f t="shared" si="0"/>
        <v>7.916600000000001</v>
      </c>
      <c r="G19" s="18">
        <v>4</v>
      </c>
      <c r="H19" s="18">
        <v>4</v>
      </c>
      <c r="I19" s="18">
        <v>2</v>
      </c>
      <c r="J19" s="18">
        <f t="shared" si="1"/>
        <v>6</v>
      </c>
      <c r="K19" s="30">
        <f t="shared" si="2"/>
        <v>2.5</v>
      </c>
      <c r="L19" s="30">
        <f t="shared" si="6"/>
        <v>2.0833333333333335</v>
      </c>
      <c r="M19" s="25">
        <f t="shared" si="3"/>
        <v>16</v>
      </c>
      <c r="N19" s="90">
        <f t="shared" si="4"/>
        <v>2</v>
      </c>
      <c r="O19" s="18"/>
      <c r="P19" s="90">
        <f t="shared" si="5"/>
        <v>0</v>
      </c>
    </row>
    <row r="20" spans="1:16" s="19" customFormat="1" ht="15.75">
      <c r="A20" s="66" t="s">
        <v>15</v>
      </c>
      <c r="B20" s="18" t="s">
        <v>34</v>
      </c>
      <c r="C20" s="18"/>
      <c r="D20" s="18"/>
      <c r="E20" s="18"/>
      <c r="F20" s="30"/>
      <c r="G20" s="18"/>
      <c r="H20" s="18"/>
      <c r="I20" s="18"/>
      <c r="J20" s="18"/>
      <c r="K20" s="30"/>
      <c r="L20" s="30"/>
      <c r="M20" s="25"/>
      <c r="N20" s="90"/>
      <c r="O20" s="18"/>
      <c r="P20" s="90">
        <f t="shared" si="5"/>
        <v>0</v>
      </c>
    </row>
    <row r="21" spans="1:16" s="19" customFormat="1" ht="31.5">
      <c r="A21" s="66" t="s">
        <v>33</v>
      </c>
      <c r="B21" s="18" t="s">
        <v>34</v>
      </c>
      <c r="C21" s="18"/>
      <c r="D21" s="18"/>
      <c r="E21" s="18"/>
      <c r="F21" s="30"/>
      <c r="G21" s="18"/>
      <c r="H21" s="18"/>
      <c r="I21" s="18"/>
      <c r="J21" s="18"/>
      <c r="K21" s="30"/>
      <c r="L21" s="30"/>
      <c r="M21" s="25"/>
      <c r="N21" s="90"/>
      <c r="O21" s="18"/>
      <c r="P21" s="90">
        <f t="shared" si="5"/>
        <v>0</v>
      </c>
    </row>
    <row r="22" spans="1:16" s="19" customFormat="1" ht="15.75">
      <c r="A22" s="17" t="s">
        <v>40</v>
      </c>
      <c r="B22" s="18" t="s">
        <v>220</v>
      </c>
      <c r="C22" s="18">
        <v>3</v>
      </c>
      <c r="D22" s="18">
        <v>30</v>
      </c>
      <c r="E22" s="18">
        <v>240.043</v>
      </c>
      <c r="F22" s="30">
        <f t="shared" si="0"/>
        <v>55.20989</v>
      </c>
      <c r="G22" s="18">
        <v>11</v>
      </c>
      <c r="H22" s="18">
        <v>7</v>
      </c>
      <c r="I22" s="18">
        <v>3</v>
      </c>
      <c r="J22" s="18">
        <f t="shared" si="1"/>
        <v>10</v>
      </c>
      <c r="K22" s="30">
        <f t="shared" si="2"/>
        <v>3.3333333333333335</v>
      </c>
      <c r="L22" s="30">
        <f t="shared" si="6"/>
        <v>2.777777777777778</v>
      </c>
      <c r="M22" s="25">
        <f t="shared" si="3"/>
        <v>153</v>
      </c>
      <c r="N22" s="90">
        <f t="shared" si="4"/>
        <v>22</v>
      </c>
      <c r="O22" s="18"/>
      <c r="P22" s="90">
        <f t="shared" si="5"/>
        <v>0</v>
      </c>
    </row>
    <row r="23" spans="1:16" s="19" customFormat="1" ht="31.5">
      <c r="A23" s="66" t="s">
        <v>111</v>
      </c>
      <c r="B23" s="18" t="s">
        <v>34</v>
      </c>
      <c r="C23" s="18"/>
      <c r="D23" s="18"/>
      <c r="E23" s="18"/>
      <c r="F23" s="30"/>
      <c r="G23" s="18"/>
      <c r="H23" s="18"/>
      <c r="I23" s="18"/>
      <c r="J23" s="18"/>
      <c r="K23" s="30"/>
      <c r="L23" s="30"/>
      <c r="M23" s="25"/>
      <c r="N23" s="90"/>
      <c r="O23" s="18"/>
      <c r="P23" s="90">
        <f t="shared" si="5"/>
        <v>0</v>
      </c>
    </row>
    <row r="24" spans="1:16" s="19" customFormat="1" ht="18.75" customHeight="1">
      <c r="A24" s="17" t="s">
        <v>17</v>
      </c>
      <c r="B24" s="18" t="s">
        <v>232</v>
      </c>
      <c r="C24" s="18">
        <v>3</v>
      </c>
      <c r="D24" s="18">
        <v>38</v>
      </c>
      <c r="E24" s="18">
        <v>67.361</v>
      </c>
      <c r="F24" s="30">
        <f t="shared" si="0"/>
        <v>15.493030000000001</v>
      </c>
      <c r="G24" s="18">
        <v>11</v>
      </c>
      <c r="H24" s="18">
        <v>8</v>
      </c>
      <c r="I24" s="18">
        <v>0</v>
      </c>
      <c r="J24" s="18">
        <v>8</v>
      </c>
      <c r="K24" s="30">
        <f t="shared" si="2"/>
        <v>2.1052631578947367</v>
      </c>
      <c r="L24" s="30">
        <f t="shared" si="6"/>
        <v>1.7543859649122806</v>
      </c>
      <c r="M24" s="25">
        <f t="shared" si="3"/>
        <v>27</v>
      </c>
      <c r="N24" s="90">
        <f t="shared" si="4"/>
        <v>4</v>
      </c>
      <c r="O24" s="18"/>
      <c r="P24" s="90">
        <f t="shared" si="5"/>
        <v>0</v>
      </c>
    </row>
    <row r="25" spans="1:16" s="19" customFormat="1" ht="18.75" customHeight="1">
      <c r="A25" s="17" t="s">
        <v>113</v>
      </c>
      <c r="B25" s="18" t="s">
        <v>227</v>
      </c>
      <c r="C25" s="18">
        <v>2</v>
      </c>
      <c r="D25" s="18">
        <v>27</v>
      </c>
      <c r="E25" s="18">
        <v>117.698</v>
      </c>
      <c r="F25" s="30">
        <f t="shared" si="0"/>
        <v>27.07054</v>
      </c>
      <c r="G25" s="18">
        <v>5</v>
      </c>
      <c r="H25" s="18">
        <v>4</v>
      </c>
      <c r="I25" s="18">
        <v>5</v>
      </c>
      <c r="J25" s="18">
        <f t="shared" si="1"/>
        <v>9</v>
      </c>
      <c r="K25" s="30">
        <f t="shared" si="2"/>
        <v>3.3333333333333335</v>
      </c>
      <c r="L25" s="30">
        <f t="shared" si="6"/>
        <v>2.777777777777778</v>
      </c>
      <c r="M25" s="25">
        <f t="shared" si="3"/>
        <v>75</v>
      </c>
      <c r="N25" s="90">
        <f t="shared" si="4"/>
        <v>11</v>
      </c>
      <c r="O25" s="18"/>
      <c r="P25" s="90">
        <f t="shared" si="5"/>
        <v>0</v>
      </c>
    </row>
    <row r="26" spans="1:16" s="19" customFormat="1" ht="18.75" customHeight="1">
      <c r="A26" s="17" t="s">
        <v>114</v>
      </c>
      <c r="B26" s="18" t="s">
        <v>182</v>
      </c>
      <c r="C26" s="18">
        <v>3</v>
      </c>
      <c r="D26" s="18">
        <v>36</v>
      </c>
      <c r="E26" s="18">
        <v>282.278</v>
      </c>
      <c r="F26" s="30">
        <f t="shared" si="0"/>
        <v>64.92394</v>
      </c>
      <c r="G26" s="18">
        <v>6</v>
      </c>
      <c r="H26" s="18">
        <v>5</v>
      </c>
      <c r="I26" s="18">
        <v>7</v>
      </c>
      <c r="J26" s="18">
        <f t="shared" si="1"/>
        <v>12</v>
      </c>
      <c r="K26" s="30">
        <f t="shared" si="2"/>
        <v>3.3333333333333335</v>
      </c>
      <c r="L26" s="30">
        <f t="shared" si="6"/>
        <v>2.777777777777778</v>
      </c>
      <c r="M26" s="25">
        <f t="shared" si="3"/>
        <v>180</v>
      </c>
      <c r="N26" s="90">
        <f t="shared" si="4"/>
        <v>27</v>
      </c>
      <c r="O26" s="18"/>
      <c r="P26" s="90">
        <f t="shared" si="5"/>
        <v>0</v>
      </c>
    </row>
    <row r="27" spans="1:16" s="19" customFormat="1" ht="18.75" customHeight="1">
      <c r="A27" s="66" t="s">
        <v>41</v>
      </c>
      <c r="B27" s="18" t="s">
        <v>34</v>
      </c>
      <c r="C27" s="18"/>
      <c r="D27" s="18"/>
      <c r="E27" s="18"/>
      <c r="F27" s="30"/>
      <c r="G27" s="18"/>
      <c r="H27" s="18"/>
      <c r="I27" s="18"/>
      <c r="J27" s="18"/>
      <c r="K27" s="30"/>
      <c r="L27" s="30"/>
      <c r="M27" s="25"/>
      <c r="N27" s="90"/>
      <c r="O27" s="18"/>
      <c r="P27" s="90">
        <f t="shared" si="5"/>
        <v>0</v>
      </c>
    </row>
    <row r="28" spans="1:16" s="19" customFormat="1" ht="21.75" customHeight="1">
      <c r="A28" s="17" t="s">
        <v>32</v>
      </c>
      <c r="B28" s="18" t="s">
        <v>234</v>
      </c>
      <c r="C28" s="18">
        <v>3</v>
      </c>
      <c r="D28" s="18">
        <v>42.1</v>
      </c>
      <c r="E28" s="18">
        <v>103</v>
      </c>
      <c r="F28" s="30">
        <f t="shared" si="0"/>
        <v>23.69</v>
      </c>
      <c r="G28" s="18">
        <v>12</v>
      </c>
      <c r="H28" s="18">
        <v>8</v>
      </c>
      <c r="I28" s="18">
        <v>4</v>
      </c>
      <c r="J28" s="18">
        <f t="shared" si="1"/>
        <v>12</v>
      </c>
      <c r="K28" s="30">
        <f t="shared" si="2"/>
        <v>2.850356294536817</v>
      </c>
      <c r="L28" s="30">
        <f t="shared" si="6"/>
        <v>2.375296912114014</v>
      </c>
      <c r="M28" s="25">
        <f t="shared" si="3"/>
        <v>56</v>
      </c>
      <c r="N28" s="90">
        <f t="shared" si="4"/>
        <v>8</v>
      </c>
      <c r="O28" s="18"/>
      <c r="P28" s="90">
        <f t="shared" si="5"/>
        <v>0</v>
      </c>
    </row>
    <row r="29" spans="1:16" s="19" customFormat="1" ht="24.75" customHeight="1">
      <c r="A29" s="17" t="s">
        <v>85</v>
      </c>
      <c r="B29" s="18" t="s">
        <v>236</v>
      </c>
      <c r="C29" s="18">
        <v>3</v>
      </c>
      <c r="D29" s="18">
        <v>50.2</v>
      </c>
      <c r="E29" s="18">
        <v>205.097</v>
      </c>
      <c r="F29" s="30">
        <f t="shared" si="0"/>
        <v>47.17231</v>
      </c>
      <c r="G29" s="18">
        <v>15</v>
      </c>
      <c r="H29" s="18">
        <v>6</v>
      </c>
      <c r="I29" s="18">
        <v>4</v>
      </c>
      <c r="J29" s="18">
        <f t="shared" si="1"/>
        <v>10</v>
      </c>
      <c r="K29" s="30">
        <f t="shared" si="2"/>
        <v>1.99203187250996</v>
      </c>
      <c r="L29" s="30">
        <f t="shared" si="6"/>
        <v>1.6600265604249667</v>
      </c>
      <c r="M29" s="25">
        <f t="shared" si="3"/>
        <v>78</v>
      </c>
      <c r="N29" s="90">
        <f t="shared" si="4"/>
        <v>11</v>
      </c>
      <c r="O29" s="18"/>
      <c r="P29" s="90">
        <f t="shared" si="5"/>
        <v>0</v>
      </c>
    </row>
    <row r="30" spans="1:16" s="19" customFormat="1" ht="15.75">
      <c r="A30" s="17" t="s">
        <v>224</v>
      </c>
      <c r="B30" s="18" t="s">
        <v>209</v>
      </c>
      <c r="C30" s="18">
        <v>3</v>
      </c>
      <c r="D30" s="18">
        <v>43.5</v>
      </c>
      <c r="E30" s="18">
        <v>351.3</v>
      </c>
      <c r="F30" s="30">
        <f t="shared" si="0"/>
        <v>80.799</v>
      </c>
      <c r="G30" s="18">
        <v>12</v>
      </c>
      <c r="H30" s="18">
        <v>12</v>
      </c>
      <c r="I30" s="18">
        <v>1</v>
      </c>
      <c r="J30" s="18">
        <f t="shared" si="1"/>
        <v>13</v>
      </c>
      <c r="K30" s="30">
        <f t="shared" si="2"/>
        <v>2.9885057471264367</v>
      </c>
      <c r="L30" s="30">
        <f t="shared" si="6"/>
        <v>2.4904214559386975</v>
      </c>
      <c r="M30" s="25">
        <f t="shared" si="3"/>
        <v>201</v>
      </c>
      <c r="N30" s="90">
        <f t="shared" si="4"/>
        <v>30</v>
      </c>
      <c r="O30" s="18"/>
      <c r="P30" s="90">
        <f t="shared" si="5"/>
        <v>0</v>
      </c>
    </row>
    <row r="31" spans="1:16" s="19" customFormat="1" ht="15.75">
      <c r="A31" s="66" t="s">
        <v>108</v>
      </c>
      <c r="B31" s="18" t="s">
        <v>34</v>
      </c>
      <c r="C31" s="18"/>
      <c r="D31" s="18"/>
      <c r="E31" s="18"/>
      <c r="F31" s="30"/>
      <c r="G31" s="18"/>
      <c r="H31" s="18"/>
      <c r="I31" s="18"/>
      <c r="J31" s="18">
        <f t="shared" si="1"/>
        <v>0</v>
      </c>
      <c r="K31" s="30"/>
      <c r="L31" s="30"/>
      <c r="M31" s="25"/>
      <c r="N31" s="90"/>
      <c r="O31" s="18"/>
      <c r="P31" s="90">
        <f t="shared" si="5"/>
        <v>0</v>
      </c>
    </row>
    <row r="32" spans="1:16" s="19" customFormat="1" ht="15.75">
      <c r="A32" s="38" t="s">
        <v>225</v>
      </c>
      <c r="B32" s="18" t="s">
        <v>247</v>
      </c>
      <c r="C32" s="18">
        <v>2</v>
      </c>
      <c r="D32" s="18">
        <v>37.6</v>
      </c>
      <c r="E32" s="18">
        <v>211.5</v>
      </c>
      <c r="F32" s="30">
        <f t="shared" si="0"/>
        <v>48.645</v>
      </c>
      <c r="G32" s="18">
        <v>4</v>
      </c>
      <c r="H32" s="18">
        <v>3</v>
      </c>
      <c r="I32" s="18">
        <v>0</v>
      </c>
      <c r="J32" s="18">
        <f t="shared" si="1"/>
        <v>3</v>
      </c>
      <c r="K32" s="30">
        <f t="shared" si="2"/>
        <v>0.7978723404255319</v>
      </c>
      <c r="L32" s="30">
        <f t="shared" si="6"/>
        <v>0.6648936170212766</v>
      </c>
      <c r="M32" s="25">
        <f t="shared" si="3"/>
        <v>32</v>
      </c>
      <c r="N32" s="90">
        <f t="shared" si="4"/>
        <v>4</v>
      </c>
      <c r="O32" s="18"/>
      <c r="P32" s="90">
        <f t="shared" si="5"/>
        <v>0</v>
      </c>
    </row>
    <row r="33" spans="1:16" s="19" customFormat="1" ht="15.75">
      <c r="A33" s="53" t="s">
        <v>223</v>
      </c>
      <c r="B33" s="18" t="s">
        <v>214</v>
      </c>
      <c r="C33" s="80">
        <v>3</v>
      </c>
      <c r="D33" s="80">
        <v>38.4</v>
      </c>
      <c r="E33" s="18">
        <v>77.27</v>
      </c>
      <c r="F33" s="30">
        <f t="shared" si="0"/>
        <v>17.7721</v>
      </c>
      <c r="G33" s="80">
        <v>7</v>
      </c>
      <c r="H33" s="80">
        <v>7</v>
      </c>
      <c r="I33" s="80">
        <v>2</v>
      </c>
      <c r="J33" s="18">
        <f t="shared" si="1"/>
        <v>9</v>
      </c>
      <c r="K33" s="30">
        <f t="shared" si="2"/>
        <v>2.34375</v>
      </c>
      <c r="L33" s="30">
        <f t="shared" si="6"/>
        <v>1.953125</v>
      </c>
      <c r="M33" s="100">
        <f t="shared" si="3"/>
        <v>34</v>
      </c>
      <c r="N33" s="80">
        <f t="shared" si="4"/>
        <v>5</v>
      </c>
      <c r="O33" s="91"/>
      <c r="P33" s="90">
        <f t="shared" si="5"/>
        <v>0</v>
      </c>
    </row>
    <row r="34" spans="1:16" s="19" customFormat="1" ht="15.75">
      <c r="A34" s="38" t="s">
        <v>92</v>
      </c>
      <c r="B34" s="18" t="s">
        <v>215</v>
      </c>
      <c r="C34" s="18">
        <v>2</v>
      </c>
      <c r="D34" s="92">
        <v>32.7</v>
      </c>
      <c r="E34" s="92">
        <v>170.13</v>
      </c>
      <c r="F34" s="30">
        <f t="shared" si="0"/>
        <v>39.1299</v>
      </c>
      <c r="G34" s="18">
        <v>3</v>
      </c>
      <c r="H34" s="18">
        <v>3</v>
      </c>
      <c r="I34" s="18">
        <v>2</v>
      </c>
      <c r="J34" s="18">
        <f t="shared" si="1"/>
        <v>5</v>
      </c>
      <c r="K34" s="30">
        <f t="shared" si="2"/>
        <v>1.5290519877675839</v>
      </c>
      <c r="L34" s="30">
        <f t="shared" si="6"/>
        <v>1.27420998980632</v>
      </c>
      <c r="M34" s="25">
        <f t="shared" si="3"/>
        <v>49</v>
      </c>
      <c r="N34" s="90">
        <f t="shared" si="4"/>
        <v>7</v>
      </c>
      <c r="O34" s="18"/>
      <c r="P34" s="90">
        <f t="shared" si="5"/>
        <v>0</v>
      </c>
    </row>
    <row r="35" spans="1:16" s="19" customFormat="1" ht="15.75">
      <c r="A35" s="38" t="s">
        <v>246</v>
      </c>
      <c r="B35" s="93">
        <v>42946</v>
      </c>
      <c r="C35" s="18">
        <v>1</v>
      </c>
      <c r="D35" s="18">
        <v>14</v>
      </c>
      <c r="E35" s="18">
        <v>99.39</v>
      </c>
      <c r="F35" s="30">
        <f t="shared" si="0"/>
        <v>22.8597</v>
      </c>
      <c r="G35" s="18">
        <v>5</v>
      </c>
      <c r="H35" s="18">
        <v>4</v>
      </c>
      <c r="I35" s="18">
        <v>1</v>
      </c>
      <c r="J35" s="18">
        <f t="shared" si="1"/>
        <v>5</v>
      </c>
      <c r="K35" s="30">
        <f t="shared" si="2"/>
        <v>3.5714285714285716</v>
      </c>
      <c r="L35" s="30">
        <f t="shared" si="6"/>
        <v>2.9761904761904763</v>
      </c>
      <c r="M35" s="25">
        <f t="shared" si="3"/>
        <v>68</v>
      </c>
      <c r="N35" s="90">
        <f t="shared" si="4"/>
        <v>10</v>
      </c>
      <c r="O35" s="18"/>
      <c r="P35" s="90">
        <f t="shared" si="5"/>
        <v>0</v>
      </c>
    </row>
    <row r="36" spans="1:16" s="19" customFormat="1" ht="15.75">
      <c r="A36" s="38" t="s">
        <v>212</v>
      </c>
      <c r="B36" s="93">
        <v>42944</v>
      </c>
      <c r="C36" s="18">
        <v>2</v>
      </c>
      <c r="D36" s="18">
        <v>21</v>
      </c>
      <c r="E36" s="18">
        <v>79.45</v>
      </c>
      <c r="F36" s="30">
        <f t="shared" si="0"/>
        <v>18.273500000000002</v>
      </c>
      <c r="G36" s="18">
        <v>7</v>
      </c>
      <c r="H36" s="18">
        <v>3</v>
      </c>
      <c r="I36" s="18">
        <v>1</v>
      </c>
      <c r="J36" s="18">
        <f t="shared" si="1"/>
        <v>4</v>
      </c>
      <c r="K36" s="30">
        <f t="shared" si="2"/>
        <v>1.9047619047619047</v>
      </c>
      <c r="L36" s="30">
        <f t="shared" si="6"/>
        <v>1.5873015873015872</v>
      </c>
      <c r="M36" s="25">
        <f t="shared" si="3"/>
        <v>29</v>
      </c>
      <c r="N36" s="90">
        <f t="shared" si="4"/>
        <v>4</v>
      </c>
      <c r="O36" s="18"/>
      <c r="P36" s="90">
        <f t="shared" si="5"/>
        <v>0</v>
      </c>
    </row>
    <row r="37" spans="1:16" s="19" customFormat="1" ht="15.75">
      <c r="A37" s="38" t="s">
        <v>211</v>
      </c>
      <c r="B37" s="93">
        <v>42943</v>
      </c>
      <c r="C37" s="18">
        <v>1</v>
      </c>
      <c r="D37" s="18">
        <v>10.5</v>
      </c>
      <c r="E37" s="18">
        <v>11.67</v>
      </c>
      <c r="F37" s="30">
        <f t="shared" si="0"/>
        <v>2.6841</v>
      </c>
      <c r="G37" s="18">
        <v>5</v>
      </c>
      <c r="H37" s="18">
        <v>5</v>
      </c>
      <c r="I37" s="18">
        <v>0</v>
      </c>
      <c r="J37" s="18">
        <f t="shared" si="1"/>
        <v>5</v>
      </c>
      <c r="K37" s="30">
        <f t="shared" si="2"/>
        <v>4.761904761904762</v>
      </c>
      <c r="L37" s="30">
        <f t="shared" si="6"/>
        <v>3.9682539682539684</v>
      </c>
      <c r="M37" s="25">
        <f t="shared" si="3"/>
        <v>10</v>
      </c>
      <c r="N37" s="90">
        <f t="shared" si="4"/>
        <v>1</v>
      </c>
      <c r="O37" s="18"/>
      <c r="P37" s="90">
        <f t="shared" si="5"/>
        <v>0</v>
      </c>
    </row>
    <row r="38" spans="1:16" s="19" customFormat="1" ht="15.75">
      <c r="A38" s="38" t="s">
        <v>241</v>
      </c>
      <c r="B38" s="93" t="s">
        <v>240</v>
      </c>
      <c r="C38" s="18">
        <v>1</v>
      </c>
      <c r="D38" s="18">
        <v>19.5</v>
      </c>
      <c r="E38" s="18">
        <v>84.64</v>
      </c>
      <c r="F38" s="30">
        <f t="shared" si="0"/>
        <v>19.467200000000002</v>
      </c>
      <c r="G38" s="18">
        <v>6</v>
      </c>
      <c r="H38" s="18">
        <v>2</v>
      </c>
      <c r="I38" s="18">
        <v>0</v>
      </c>
      <c r="J38" s="18">
        <f t="shared" si="1"/>
        <v>2</v>
      </c>
      <c r="K38" s="30">
        <f t="shared" si="2"/>
        <v>1.0256410256410255</v>
      </c>
      <c r="L38" s="30">
        <f t="shared" si="6"/>
        <v>0.8547008547008547</v>
      </c>
      <c r="M38" s="25">
        <f t="shared" si="3"/>
        <v>16</v>
      </c>
      <c r="N38" s="90">
        <f t="shared" si="4"/>
        <v>2</v>
      </c>
      <c r="O38" s="18"/>
      <c r="P38" s="90">
        <f t="shared" si="5"/>
        <v>0</v>
      </c>
    </row>
    <row r="39" spans="1:16" s="19" customFormat="1" ht="15.75">
      <c r="A39" s="38" t="s">
        <v>242</v>
      </c>
      <c r="B39" s="93" t="s">
        <v>213</v>
      </c>
      <c r="C39" s="18">
        <v>1</v>
      </c>
      <c r="D39" s="18">
        <v>5</v>
      </c>
      <c r="E39" s="18">
        <v>33.04</v>
      </c>
      <c r="F39" s="30">
        <f t="shared" si="0"/>
        <v>7.5992</v>
      </c>
      <c r="G39" s="18">
        <v>3</v>
      </c>
      <c r="H39" s="18">
        <v>1</v>
      </c>
      <c r="I39" s="18">
        <v>1</v>
      </c>
      <c r="J39" s="18">
        <f t="shared" si="1"/>
        <v>2</v>
      </c>
      <c r="K39" s="30">
        <f t="shared" si="2"/>
        <v>4</v>
      </c>
      <c r="L39" s="30">
        <f t="shared" si="6"/>
        <v>3.3333333333333335</v>
      </c>
      <c r="M39" s="25">
        <f t="shared" si="3"/>
        <v>25</v>
      </c>
      <c r="N39" s="90">
        <f t="shared" si="4"/>
        <v>3</v>
      </c>
      <c r="O39" s="18"/>
      <c r="P39" s="90">
        <f t="shared" si="5"/>
        <v>0</v>
      </c>
    </row>
    <row r="40" spans="1:16" s="19" customFormat="1" ht="15.75">
      <c r="A40" s="38" t="s">
        <v>328</v>
      </c>
      <c r="B40" s="93" t="s">
        <v>213</v>
      </c>
      <c r="C40" s="80">
        <v>1</v>
      </c>
      <c r="D40" s="80">
        <v>10.5</v>
      </c>
      <c r="E40" s="106">
        <v>38.7</v>
      </c>
      <c r="F40" s="107">
        <f t="shared" si="0"/>
        <v>8.901000000000002</v>
      </c>
      <c r="G40" s="80">
        <v>1</v>
      </c>
      <c r="H40" s="80">
        <v>0</v>
      </c>
      <c r="I40" s="80">
        <v>0</v>
      </c>
      <c r="J40" s="18">
        <f t="shared" si="1"/>
        <v>0</v>
      </c>
      <c r="K40" s="30">
        <f t="shared" si="2"/>
        <v>0</v>
      </c>
      <c r="L40" s="30">
        <f t="shared" si="6"/>
        <v>0</v>
      </c>
      <c r="M40" s="25">
        <f t="shared" si="3"/>
        <v>0</v>
      </c>
      <c r="N40" s="90">
        <f t="shared" si="4"/>
        <v>0</v>
      </c>
      <c r="O40" s="91"/>
      <c r="P40" s="90">
        <f t="shared" si="5"/>
        <v>0</v>
      </c>
    </row>
    <row r="41" spans="1:16" s="19" customFormat="1" ht="15.75">
      <c r="A41" s="60" t="s">
        <v>21</v>
      </c>
      <c r="B41" s="93" t="s">
        <v>222</v>
      </c>
      <c r="C41" s="18">
        <v>3</v>
      </c>
      <c r="D41" s="18">
        <v>51</v>
      </c>
      <c r="E41" s="18">
        <v>252.3</v>
      </c>
      <c r="F41" s="30">
        <f t="shared" si="0"/>
        <v>58.029</v>
      </c>
      <c r="G41" s="18">
        <v>11</v>
      </c>
      <c r="H41" s="18">
        <v>11</v>
      </c>
      <c r="I41" s="18">
        <v>1</v>
      </c>
      <c r="J41" s="18">
        <f aca="true" t="shared" si="7" ref="J41:J47">I41+H41</f>
        <v>12</v>
      </c>
      <c r="K41" s="30">
        <f t="shared" si="2"/>
        <v>2.3529411764705883</v>
      </c>
      <c r="L41" s="30">
        <f t="shared" si="6"/>
        <v>1.9607843137254903</v>
      </c>
      <c r="M41" s="25">
        <f t="shared" si="3"/>
        <v>113</v>
      </c>
      <c r="N41" s="90">
        <v>0</v>
      </c>
      <c r="O41" s="18"/>
      <c r="P41" s="90">
        <f t="shared" si="5"/>
        <v>0</v>
      </c>
    </row>
    <row r="42" spans="1:16" s="19" customFormat="1" ht="21" customHeight="1">
      <c r="A42" s="60" t="s">
        <v>20</v>
      </c>
      <c r="B42" s="93">
        <v>42944</v>
      </c>
      <c r="C42" s="18">
        <v>1</v>
      </c>
      <c r="D42" s="18">
        <v>12</v>
      </c>
      <c r="E42" s="18">
        <v>41.655</v>
      </c>
      <c r="F42" s="30">
        <f t="shared" si="0"/>
        <v>9.58065</v>
      </c>
      <c r="G42" s="18">
        <v>4</v>
      </c>
      <c r="H42" s="18">
        <v>3</v>
      </c>
      <c r="I42" s="18">
        <v>1</v>
      </c>
      <c r="J42" s="18">
        <f t="shared" si="7"/>
        <v>4</v>
      </c>
      <c r="K42" s="30">
        <f t="shared" si="2"/>
        <v>3.3333333333333335</v>
      </c>
      <c r="L42" s="30">
        <f t="shared" si="6"/>
        <v>2.777777777777778</v>
      </c>
      <c r="M42" s="25">
        <f t="shared" si="3"/>
        <v>26</v>
      </c>
      <c r="N42" s="90">
        <v>0</v>
      </c>
      <c r="O42" s="18"/>
      <c r="P42" s="90">
        <f t="shared" si="5"/>
        <v>0</v>
      </c>
    </row>
    <row r="43" spans="1:16" s="19" customFormat="1" ht="15.75">
      <c r="A43" s="60" t="s">
        <v>19</v>
      </c>
      <c r="B43" s="18" t="s">
        <v>231</v>
      </c>
      <c r="C43" s="18">
        <v>3</v>
      </c>
      <c r="D43" s="18">
        <v>35</v>
      </c>
      <c r="E43" s="18">
        <v>72.263</v>
      </c>
      <c r="F43" s="30">
        <f t="shared" si="0"/>
        <v>16.62049</v>
      </c>
      <c r="G43" s="18">
        <v>13</v>
      </c>
      <c r="H43" s="18">
        <v>13</v>
      </c>
      <c r="I43" s="18">
        <v>2</v>
      </c>
      <c r="J43" s="18">
        <f t="shared" si="7"/>
        <v>15</v>
      </c>
      <c r="K43" s="30">
        <f t="shared" si="2"/>
        <v>4.285714285714286</v>
      </c>
      <c r="L43" s="30">
        <f t="shared" si="6"/>
        <v>3.5714285714285716</v>
      </c>
      <c r="M43" s="25">
        <f t="shared" si="3"/>
        <v>59</v>
      </c>
      <c r="N43" s="90">
        <v>0</v>
      </c>
      <c r="O43" s="18"/>
      <c r="P43" s="90">
        <f t="shared" si="5"/>
        <v>0</v>
      </c>
    </row>
    <row r="44" spans="1:16" s="19" customFormat="1" ht="15.75">
      <c r="A44" s="38" t="s">
        <v>98</v>
      </c>
      <c r="B44" s="93">
        <v>42941</v>
      </c>
      <c r="C44" s="18">
        <v>1</v>
      </c>
      <c r="D44" s="18">
        <v>11</v>
      </c>
      <c r="E44" s="18">
        <v>55.213</v>
      </c>
      <c r="F44" s="30">
        <f t="shared" si="0"/>
        <v>12.69899</v>
      </c>
      <c r="G44" s="18">
        <v>0</v>
      </c>
      <c r="H44" s="18">
        <v>0</v>
      </c>
      <c r="I44" s="18">
        <v>4</v>
      </c>
      <c r="J44" s="18">
        <f t="shared" si="7"/>
        <v>4</v>
      </c>
      <c r="K44" s="30">
        <f t="shared" si="2"/>
        <v>3.6363636363636362</v>
      </c>
      <c r="L44" s="30">
        <f t="shared" si="6"/>
        <v>3.0303030303030303</v>
      </c>
      <c r="M44" s="25">
        <f t="shared" si="3"/>
        <v>38</v>
      </c>
      <c r="N44" s="90">
        <f>ROUNDDOWN(IF(M44&lt;$R$5,"0",M44*15/100),0)</f>
        <v>5</v>
      </c>
      <c r="O44" s="18"/>
      <c r="P44" s="90">
        <f t="shared" si="5"/>
        <v>0</v>
      </c>
    </row>
    <row r="45" spans="1:16" s="19" customFormat="1" ht="15.75">
      <c r="A45" s="38" t="s">
        <v>205</v>
      </c>
      <c r="B45" s="54" t="s">
        <v>206</v>
      </c>
      <c r="C45" s="6">
        <v>2</v>
      </c>
      <c r="D45" s="6">
        <v>45</v>
      </c>
      <c r="E45" s="6">
        <v>236.7</v>
      </c>
      <c r="F45" s="30">
        <f t="shared" si="0"/>
        <v>54.441</v>
      </c>
      <c r="G45" s="6">
        <v>0</v>
      </c>
      <c r="H45" s="6">
        <v>0</v>
      </c>
      <c r="I45" s="6">
        <v>0</v>
      </c>
      <c r="J45" s="6">
        <v>7</v>
      </c>
      <c r="K45" s="13">
        <f t="shared" si="2"/>
        <v>1.5555555555555556</v>
      </c>
      <c r="L45" s="13">
        <f t="shared" si="6"/>
        <v>1.2962962962962963</v>
      </c>
      <c r="M45" s="25">
        <f t="shared" si="3"/>
        <v>70</v>
      </c>
      <c r="N45" s="14">
        <f>ROUNDDOWN(IF(M45&lt;$R$5,"0",M45*15/100),0)</f>
        <v>10</v>
      </c>
      <c r="O45" s="6"/>
      <c r="P45" s="90">
        <f t="shared" si="5"/>
        <v>0</v>
      </c>
    </row>
    <row r="46" spans="1:16" s="19" customFormat="1" ht="15.75">
      <c r="A46" s="38" t="s">
        <v>207</v>
      </c>
      <c r="B46" s="54" t="s">
        <v>177</v>
      </c>
      <c r="C46" s="6">
        <v>3</v>
      </c>
      <c r="D46" s="6">
        <v>35.8</v>
      </c>
      <c r="E46" s="6">
        <v>148.9</v>
      </c>
      <c r="F46" s="30">
        <f t="shared" si="0"/>
        <v>34.247</v>
      </c>
      <c r="G46" s="6">
        <v>12</v>
      </c>
      <c r="H46" s="6">
        <v>11</v>
      </c>
      <c r="I46" s="6">
        <v>4</v>
      </c>
      <c r="J46" s="6">
        <v>7</v>
      </c>
      <c r="K46" s="13">
        <f t="shared" si="2"/>
        <v>1.9553072625698324</v>
      </c>
      <c r="L46" s="13">
        <f t="shared" si="6"/>
        <v>1.6294227188081938</v>
      </c>
      <c r="M46" s="25">
        <f t="shared" si="3"/>
        <v>55</v>
      </c>
      <c r="N46" s="14">
        <f>ROUNDDOWN(IF(M46&lt;$R$5,"0",M46*15/100),0)</f>
        <v>8</v>
      </c>
      <c r="O46" s="6"/>
      <c r="P46" s="90">
        <f t="shared" si="5"/>
        <v>0</v>
      </c>
    </row>
    <row r="47" spans="1:16" s="19" customFormat="1" ht="15.75">
      <c r="A47" s="38" t="s">
        <v>100</v>
      </c>
      <c r="B47" s="54" t="s">
        <v>208</v>
      </c>
      <c r="C47" s="6">
        <v>3</v>
      </c>
      <c r="D47" s="6">
        <v>39</v>
      </c>
      <c r="E47" s="6">
        <v>173.413</v>
      </c>
      <c r="F47" s="30">
        <f t="shared" si="0"/>
        <v>39.88499</v>
      </c>
      <c r="G47" s="6">
        <v>5</v>
      </c>
      <c r="H47" s="6">
        <v>5</v>
      </c>
      <c r="I47" s="6">
        <v>0</v>
      </c>
      <c r="J47" s="6">
        <f t="shared" si="7"/>
        <v>5</v>
      </c>
      <c r="K47" s="13">
        <f t="shared" si="2"/>
        <v>1.2820512820512822</v>
      </c>
      <c r="L47" s="13">
        <f t="shared" si="6"/>
        <v>1.0683760683760686</v>
      </c>
      <c r="M47" s="25">
        <f t="shared" si="3"/>
        <v>42</v>
      </c>
      <c r="N47" s="14">
        <f>ROUNDDOWN(IF(M47&lt;$R$5,"0",M47*15/100),0)</f>
        <v>6</v>
      </c>
      <c r="O47" s="6"/>
      <c r="P47" s="90">
        <f t="shared" si="5"/>
        <v>0</v>
      </c>
    </row>
    <row r="48" spans="1:16" s="19" customFormat="1" ht="16.5" customHeight="1">
      <c r="A48" s="66" t="s">
        <v>120</v>
      </c>
      <c r="B48" s="18" t="s">
        <v>34</v>
      </c>
      <c r="C48" s="91"/>
      <c r="D48" s="91"/>
      <c r="E48" s="18"/>
      <c r="F48" s="30"/>
      <c r="G48" s="91"/>
      <c r="H48" s="91"/>
      <c r="I48" s="91"/>
      <c r="J48" s="18"/>
      <c r="K48" s="30"/>
      <c r="L48" s="30"/>
      <c r="M48" s="90"/>
      <c r="N48" s="90"/>
      <c r="O48" s="91"/>
      <c r="P48" s="90"/>
    </row>
    <row r="49" spans="1:16" s="19" customFormat="1" ht="16.5" customHeight="1">
      <c r="A49" s="34" t="s">
        <v>130</v>
      </c>
      <c r="B49" s="35"/>
      <c r="C49" s="35">
        <f aca="true" t="shared" si="8" ref="C49:J49">SUM(C6:C48)</f>
        <v>81</v>
      </c>
      <c r="D49" s="35">
        <f t="shared" si="8"/>
        <v>1072.2</v>
      </c>
      <c r="E49" s="35">
        <f t="shared" si="8"/>
        <v>5053.657999999999</v>
      </c>
      <c r="F49" s="35">
        <f t="shared" si="8"/>
        <v>1162.3413400000004</v>
      </c>
      <c r="G49" s="35">
        <f t="shared" si="8"/>
        <v>226</v>
      </c>
      <c r="H49" s="35">
        <f t="shared" si="8"/>
        <v>171</v>
      </c>
      <c r="I49" s="35">
        <f t="shared" si="8"/>
        <v>80</v>
      </c>
      <c r="J49" s="35">
        <f t="shared" si="8"/>
        <v>250</v>
      </c>
      <c r="K49" s="99">
        <f>J49*10/D49</f>
        <v>2.3316545420630477</v>
      </c>
      <c r="L49" s="99">
        <f t="shared" si="6"/>
        <v>1.9430454517192064</v>
      </c>
      <c r="M49" s="36">
        <f>SUM(M6:M48)</f>
        <v>2082</v>
      </c>
      <c r="N49" s="36">
        <f>SUM(N6:N48)</f>
        <v>272</v>
      </c>
      <c r="O49" s="36">
        <f>SUM(O6:O48)</f>
        <v>0</v>
      </c>
      <c r="P49" s="36">
        <f>SUM(P6:P48)</f>
        <v>0</v>
      </c>
    </row>
    <row r="50" spans="1:16" s="19" customFormat="1" ht="20.25">
      <c r="A50" s="21" t="s">
        <v>121</v>
      </c>
      <c r="B50" s="6"/>
      <c r="C50" s="6"/>
      <c r="D50" s="6"/>
      <c r="E50" s="6"/>
      <c r="F50" s="30"/>
      <c r="G50" s="6"/>
      <c r="H50" s="6"/>
      <c r="I50" s="6"/>
      <c r="J50" s="6"/>
      <c r="K50" s="13"/>
      <c r="L50" s="6"/>
      <c r="M50" s="25">
        <f>ROUNDDOWN(L50*F50,0)</f>
        <v>0</v>
      </c>
      <c r="N50" s="6"/>
      <c r="O50" s="6"/>
      <c r="P50" s="6"/>
    </row>
    <row r="51" spans="1:16" s="19" customFormat="1" ht="15.75">
      <c r="A51" s="38" t="s">
        <v>51</v>
      </c>
      <c r="B51" s="18" t="s">
        <v>202</v>
      </c>
      <c r="C51" s="6">
        <v>15</v>
      </c>
      <c r="D51" s="6">
        <v>138</v>
      </c>
      <c r="E51" s="6">
        <v>1679</v>
      </c>
      <c r="F51" s="30">
        <f>E51*$S$14</f>
        <v>386.17</v>
      </c>
      <c r="G51" s="6">
        <v>11</v>
      </c>
      <c r="H51" s="6">
        <v>6</v>
      </c>
      <c r="I51" s="6">
        <v>4</v>
      </c>
      <c r="J51" s="6">
        <f>I51+H51</f>
        <v>10</v>
      </c>
      <c r="K51" s="13">
        <f>J51*10/D51</f>
        <v>0.7246376811594203</v>
      </c>
      <c r="L51" s="13">
        <f>K51*$R$14</f>
        <v>0.6038647342995169</v>
      </c>
      <c r="M51" s="25">
        <f>ROUNDDOWN(L51*F51,0)</f>
        <v>233</v>
      </c>
      <c r="N51" s="14">
        <f>ROUNDDOWN(IF(M51&lt;$R$5,"0",M51*15/100),0)</f>
        <v>34</v>
      </c>
      <c r="O51" s="6"/>
      <c r="P51" s="90">
        <f>ROUNDDOWN(IF(O51&lt;N51,O51,N51),0)</f>
        <v>0</v>
      </c>
    </row>
    <row r="52" spans="1:16" s="19" customFormat="1" ht="15.75">
      <c r="A52" s="38" t="s">
        <v>52</v>
      </c>
      <c r="B52" s="11" t="s">
        <v>216</v>
      </c>
      <c r="C52" s="6">
        <v>4</v>
      </c>
      <c r="D52" s="6">
        <v>54</v>
      </c>
      <c r="E52" s="6">
        <v>239.73</v>
      </c>
      <c r="F52" s="30">
        <f>E52*$S$14</f>
        <v>55.1379</v>
      </c>
      <c r="G52" s="6">
        <v>9</v>
      </c>
      <c r="H52" s="6">
        <v>7</v>
      </c>
      <c r="I52" s="6">
        <v>3</v>
      </c>
      <c r="J52" s="6">
        <f>I52+H52</f>
        <v>10</v>
      </c>
      <c r="K52" s="13">
        <f>J52*10/D52</f>
        <v>1.8518518518518519</v>
      </c>
      <c r="L52" s="13">
        <f>K52*$R$14</f>
        <v>1.5432098765432098</v>
      </c>
      <c r="M52" s="25">
        <f>ROUNDDOWN(L52*F52,0)</f>
        <v>85</v>
      </c>
      <c r="N52" s="14">
        <f>ROUNDDOWN(IF(M52&lt;$R$5,"0",M52*15/100),0)</f>
        <v>12</v>
      </c>
      <c r="O52" s="6"/>
      <c r="P52" s="90">
        <f>ROUNDDOWN(IF(O52&lt;N52,O52,N52),0)</f>
        <v>0</v>
      </c>
    </row>
    <row r="53" spans="1:16" s="19" customFormat="1" ht="18.75">
      <c r="A53" s="34" t="s">
        <v>130</v>
      </c>
      <c r="B53" s="35"/>
      <c r="C53" s="35">
        <f aca="true" t="shared" si="9" ref="C53:J53">SUM(C51:C52)</f>
        <v>19</v>
      </c>
      <c r="D53" s="35">
        <f t="shared" si="9"/>
        <v>192</v>
      </c>
      <c r="E53" s="35">
        <f t="shared" si="9"/>
        <v>1918.73</v>
      </c>
      <c r="F53" s="35">
        <f t="shared" si="9"/>
        <v>441.3079</v>
      </c>
      <c r="G53" s="35">
        <f t="shared" si="9"/>
        <v>20</v>
      </c>
      <c r="H53" s="35">
        <f t="shared" si="9"/>
        <v>13</v>
      </c>
      <c r="I53" s="35">
        <f t="shared" si="9"/>
        <v>7</v>
      </c>
      <c r="J53" s="35">
        <f t="shared" si="9"/>
        <v>20</v>
      </c>
      <c r="K53" s="98">
        <f>J53*10/D53</f>
        <v>1.0416666666666667</v>
      </c>
      <c r="L53" s="37">
        <f>AVERAGE(L51:L52)</f>
        <v>1.0735373054213633</v>
      </c>
      <c r="M53" s="36">
        <f>SUM(M51:M52)</f>
        <v>318</v>
      </c>
      <c r="N53" s="36">
        <f>SUM(N51:N52)</f>
        <v>46</v>
      </c>
      <c r="O53" s="36">
        <f>SUM(O51:O52)</f>
        <v>0</v>
      </c>
      <c r="P53" s="36">
        <f>SUM(P51:P52)</f>
        <v>0</v>
      </c>
    </row>
    <row r="54" spans="1:16" s="19" customFormat="1" ht="20.25">
      <c r="A54" s="22" t="s">
        <v>298</v>
      </c>
      <c r="B54" s="6"/>
      <c r="C54" s="6"/>
      <c r="D54" s="6"/>
      <c r="E54" s="6"/>
      <c r="F54" s="30"/>
      <c r="G54" s="6"/>
      <c r="H54" s="6"/>
      <c r="I54" s="6"/>
      <c r="J54" s="6"/>
      <c r="K54" s="13"/>
      <c r="L54" s="6"/>
      <c r="M54" s="24"/>
      <c r="N54" s="6"/>
      <c r="O54" s="6"/>
      <c r="P54" s="6"/>
    </row>
    <row r="55" spans="1:16" s="19" customFormat="1" ht="15.75">
      <c r="A55" s="66" t="s">
        <v>39</v>
      </c>
      <c r="B55" s="18" t="s">
        <v>34</v>
      </c>
      <c r="C55" s="18"/>
      <c r="D55" s="18"/>
      <c r="E55" s="18"/>
      <c r="F55" s="30"/>
      <c r="G55" s="18"/>
      <c r="H55" s="18"/>
      <c r="I55" s="18"/>
      <c r="J55" s="18">
        <f aca="true" t="shared" si="10" ref="J55:J60">I55+H55</f>
        <v>0</v>
      </c>
      <c r="K55" s="30"/>
      <c r="L55" s="30"/>
      <c r="M55" s="90"/>
      <c r="N55" s="90"/>
      <c r="O55" s="18"/>
      <c r="P55" s="90"/>
    </row>
    <row r="56" spans="1:16" s="19" customFormat="1" ht="15.75">
      <c r="A56" s="38" t="s">
        <v>22</v>
      </c>
      <c r="B56" s="18" t="s">
        <v>219</v>
      </c>
      <c r="C56" s="18">
        <v>3</v>
      </c>
      <c r="D56" s="18">
        <v>36</v>
      </c>
      <c r="E56" s="18">
        <v>46.194</v>
      </c>
      <c r="F56" s="30">
        <f aca="true" t="shared" si="11" ref="F56:F66">E56*$S$14</f>
        <v>10.62462</v>
      </c>
      <c r="G56" s="18">
        <v>14</v>
      </c>
      <c r="H56" s="18">
        <v>14</v>
      </c>
      <c r="I56" s="18">
        <v>4</v>
      </c>
      <c r="J56" s="18">
        <f t="shared" si="10"/>
        <v>18</v>
      </c>
      <c r="K56" s="30">
        <f aca="true" t="shared" si="12" ref="K56:K66">J56*10/D56</f>
        <v>5</v>
      </c>
      <c r="L56" s="30">
        <f>K56*$R$14</f>
        <v>4.166666666666667</v>
      </c>
      <c r="M56" s="25">
        <f aca="true" t="shared" si="13" ref="M56:M66">ROUNDDOWN(L56*F56,0)</f>
        <v>44</v>
      </c>
      <c r="N56" s="90">
        <f aca="true" t="shared" si="14" ref="N56:N66">ROUNDDOWN(IF(M56&lt;$R$5,"0",M56*15/100),0)</f>
        <v>6</v>
      </c>
      <c r="O56" s="18"/>
      <c r="P56" s="90">
        <f aca="true" t="shared" si="15" ref="P56:P61">ROUNDDOWN(IF(O56&lt;N56,O56,N56),0)</f>
        <v>0</v>
      </c>
    </row>
    <row r="57" spans="1:16" s="19" customFormat="1" ht="15.75">
      <c r="A57" s="38" t="s">
        <v>53</v>
      </c>
      <c r="B57" s="18" t="s">
        <v>195</v>
      </c>
      <c r="C57" s="18">
        <v>3</v>
      </c>
      <c r="D57" s="18">
        <v>34</v>
      </c>
      <c r="E57" s="18">
        <v>338.165</v>
      </c>
      <c r="F57" s="30">
        <f t="shared" si="11"/>
        <v>77.77795</v>
      </c>
      <c r="G57" s="18">
        <v>2</v>
      </c>
      <c r="H57" s="18">
        <v>0</v>
      </c>
      <c r="I57" s="18">
        <v>2</v>
      </c>
      <c r="J57" s="18">
        <f t="shared" si="10"/>
        <v>2</v>
      </c>
      <c r="K57" s="30">
        <f t="shared" si="12"/>
        <v>0.5882352941176471</v>
      </c>
      <c r="L57" s="30">
        <f>K57*$R$14</f>
        <v>0.4901960784313726</v>
      </c>
      <c r="M57" s="25">
        <f t="shared" si="13"/>
        <v>38</v>
      </c>
      <c r="N57" s="90">
        <f t="shared" si="14"/>
        <v>5</v>
      </c>
      <c r="O57" s="18"/>
      <c r="P57" s="90">
        <f t="shared" si="15"/>
        <v>0</v>
      </c>
    </row>
    <row r="58" spans="1:16" s="19" customFormat="1" ht="15.75">
      <c r="A58" s="38" t="s">
        <v>72</v>
      </c>
      <c r="B58" s="18" t="s">
        <v>196</v>
      </c>
      <c r="C58" s="18">
        <v>6</v>
      </c>
      <c r="D58" s="18">
        <v>61</v>
      </c>
      <c r="E58" s="18">
        <v>622.984</v>
      </c>
      <c r="F58" s="30">
        <f t="shared" si="11"/>
        <v>143.28632000000002</v>
      </c>
      <c r="G58" s="18">
        <v>5</v>
      </c>
      <c r="H58" s="18">
        <v>4</v>
      </c>
      <c r="I58" s="18">
        <v>3</v>
      </c>
      <c r="J58" s="18">
        <f t="shared" si="10"/>
        <v>7</v>
      </c>
      <c r="K58" s="30">
        <f t="shared" si="12"/>
        <v>1.1475409836065573</v>
      </c>
      <c r="L58" s="30">
        <f>K58*$R$14</f>
        <v>0.9562841530054644</v>
      </c>
      <c r="M58" s="25">
        <f t="shared" si="13"/>
        <v>137</v>
      </c>
      <c r="N58" s="90">
        <f t="shared" si="14"/>
        <v>20</v>
      </c>
      <c r="O58" s="18"/>
      <c r="P58" s="90">
        <f t="shared" si="15"/>
        <v>0</v>
      </c>
    </row>
    <row r="59" spans="1:16" s="19" customFormat="1" ht="24" customHeight="1">
      <c r="A59" s="38" t="s">
        <v>43</v>
      </c>
      <c r="B59" s="18" t="s">
        <v>239</v>
      </c>
      <c r="C59" s="18">
        <v>3</v>
      </c>
      <c r="D59" s="18">
        <v>41.1</v>
      </c>
      <c r="E59" s="18">
        <v>175.227</v>
      </c>
      <c r="F59" s="30">
        <f t="shared" si="11"/>
        <v>40.30221</v>
      </c>
      <c r="G59" s="18">
        <v>9</v>
      </c>
      <c r="H59" s="18">
        <v>5</v>
      </c>
      <c r="I59" s="18">
        <v>12</v>
      </c>
      <c r="J59" s="18">
        <f t="shared" si="10"/>
        <v>17</v>
      </c>
      <c r="K59" s="30">
        <f t="shared" si="12"/>
        <v>4.13625304136253</v>
      </c>
      <c r="L59" s="30">
        <f>K59*$R$14</f>
        <v>3.446877534468775</v>
      </c>
      <c r="M59" s="25">
        <f t="shared" si="13"/>
        <v>138</v>
      </c>
      <c r="N59" s="90">
        <f t="shared" si="14"/>
        <v>20</v>
      </c>
      <c r="O59" s="18"/>
      <c r="P59" s="90">
        <f t="shared" si="15"/>
        <v>0</v>
      </c>
    </row>
    <row r="60" spans="1:16" s="19" customFormat="1" ht="18" customHeight="1">
      <c r="A60" s="38" t="s">
        <v>38</v>
      </c>
      <c r="B60" s="18" t="s">
        <v>179</v>
      </c>
      <c r="C60" s="18">
        <v>4</v>
      </c>
      <c r="D60" s="18">
        <v>57.84</v>
      </c>
      <c r="E60" s="18">
        <v>165.121</v>
      </c>
      <c r="F60" s="30">
        <f t="shared" si="11"/>
        <v>37.977830000000004</v>
      </c>
      <c r="G60" s="18">
        <v>16</v>
      </c>
      <c r="H60" s="18">
        <v>14</v>
      </c>
      <c r="I60" s="18">
        <v>0</v>
      </c>
      <c r="J60" s="18">
        <f t="shared" si="10"/>
        <v>14</v>
      </c>
      <c r="K60" s="30">
        <f t="shared" si="12"/>
        <v>2.420470262793914</v>
      </c>
      <c r="L60" s="30">
        <f>K60*$R$14</f>
        <v>2.017058552328262</v>
      </c>
      <c r="M60" s="25">
        <f t="shared" si="13"/>
        <v>76</v>
      </c>
      <c r="N60" s="90">
        <f t="shared" si="14"/>
        <v>11</v>
      </c>
      <c r="O60" s="18"/>
      <c r="P60" s="90">
        <f t="shared" si="15"/>
        <v>0</v>
      </c>
    </row>
    <row r="61" spans="1:16" s="19" customFormat="1" ht="18" customHeight="1">
      <c r="A61" s="38" t="s">
        <v>42</v>
      </c>
      <c r="B61" s="93">
        <v>42941</v>
      </c>
      <c r="C61" s="18">
        <v>3</v>
      </c>
      <c r="D61" s="18">
        <v>36.9</v>
      </c>
      <c r="E61" s="18">
        <v>225.0354</v>
      </c>
      <c r="F61" s="30">
        <f t="shared" si="11"/>
        <v>51.75814200000001</v>
      </c>
      <c r="G61" s="18">
        <v>13</v>
      </c>
      <c r="H61" s="18">
        <v>13</v>
      </c>
      <c r="I61" s="18">
        <v>3</v>
      </c>
      <c r="J61" s="18">
        <f aca="true" t="shared" si="16" ref="J61:J66">I61+H61</f>
        <v>16</v>
      </c>
      <c r="K61" s="30">
        <f>J61*10/D61</f>
        <v>4.336043360433605</v>
      </c>
      <c r="L61" s="30">
        <f aca="true" t="shared" si="17" ref="L61:L66">K61*$R$14</f>
        <v>3.6133694670280043</v>
      </c>
      <c r="M61" s="25">
        <f t="shared" si="13"/>
        <v>187</v>
      </c>
      <c r="N61" s="90">
        <f t="shared" si="14"/>
        <v>28</v>
      </c>
      <c r="O61" s="18"/>
      <c r="P61" s="90">
        <f t="shared" si="15"/>
        <v>0</v>
      </c>
    </row>
    <row r="62" spans="1:16" s="19" customFormat="1" ht="15.75">
      <c r="A62" s="38" t="s">
        <v>77</v>
      </c>
      <c r="B62" s="93">
        <v>42933</v>
      </c>
      <c r="C62" s="18">
        <v>1</v>
      </c>
      <c r="D62" s="18">
        <v>11.5</v>
      </c>
      <c r="E62" s="18">
        <v>14.267</v>
      </c>
      <c r="F62" s="30">
        <f t="shared" si="11"/>
        <v>3.28141</v>
      </c>
      <c r="G62" s="18">
        <v>7</v>
      </c>
      <c r="H62" s="18">
        <v>7</v>
      </c>
      <c r="I62" s="18">
        <v>0</v>
      </c>
      <c r="J62" s="18">
        <f t="shared" si="16"/>
        <v>7</v>
      </c>
      <c r="K62" s="30">
        <f t="shared" si="12"/>
        <v>6.086956521739131</v>
      </c>
      <c r="L62" s="30">
        <f t="shared" si="17"/>
        <v>5.072463768115942</v>
      </c>
      <c r="M62" s="25">
        <f t="shared" si="13"/>
        <v>16</v>
      </c>
      <c r="N62" s="90">
        <f t="shared" si="14"/>
        <v>2</v>
      </c>
      <c r="O62" s="18"/>
      <c r="P62" s="90">
        <f>ROUNDDOWN(IF(O62&lt;N62,O62,N62),0)</f>
        <v>0</v>
      </c>
    </row>
    <row r="63" spans="1:16" s="19" customFormat="1" ht="15.75">
      <c r="A63" s="38" t="s">
        <v>23</v>
      </c>
      <c r="B63" s="18" t="s">
        <v>210</v>
      </c>
      <c r="C63" s="18">
        <v>4</v>
      </c>
      <c r="D63" s="18">
        <v>54</v>
      </c>
      <c r="E63" s="18">
        <v>1230.0175</v>
      </c>
      <c r="F63" s="30">
        <f t="shared" si="11"/>
        <v>282.904025</v>
      </c>
      <c r="G63" s="18">
        <v>13</v>
      </c>
      <c r="H63" s="18">
        <v>7</v>
      </c>
      <c r="I63" s="18">
        <v>4</v>
      </c>
      <c r="J63" s="18">
        <f t="shared" si="16"/>
        <v>11</v>
      </c>
      <c r="K63" s="30">
        <f t="shared" si="12"/>
        <v>2.037037037037037</v>
      </c>
      <c r="L63" s="30">
        <f t="shared" si="17"/>
        <v>1.697530864197531</v>
      </c>
      <c r="M63" s="25">
        <f t="shared" si="13"/>
        <v>480</v>
      </c>
      <c r="N63" s="90">
        <f t="shared" si="14"/>
        <v>72</v>
      </c>
      <c r="O63" s="18"/>
      <c r="P63" s="90">
        <f>ROUNDDOWN(IF(O63&lt;N63,O63,N63),0)</f>
        <v>0</v>
      </c>
    </row>
    <row r="64" spans="1:16" s="19" customFormat="1" ht="15.75">
      <c r="A64" s="38" t="s">
        <v>93</v>
      </c>
      <c r="B64" s="18" t="s">
        <v>226</v>
      </c>
      <c r="C64" s="18">
        <v>3</v>
      </c>
      <c r="D64" s="18">
        <v>40</v>
      </c>
      <c r="E64" s="18">
        <v>139.5626</v>
      </c>
      <c r="F64" s="30">
        <f t="shared" si="11"/>
        <v>32.099398</v>
      </c>
      <c r="G64" s="18">
        <v>14</v>
      </c>
      <c r="H64" s="18">
        <v>10</v>
      </c>
      <c r="I64" s="18">
        <v>1</v>
      </c>
      <c r="J64" s="18">
        <f t="shared" si="16"/>
        <v>11</v>
      </c>
      <c r="K64" s="30">
        <f t="shared" si="12"/>
        <v>2.75</v>
      </c>
      <c r="L64" s="30">
        <f t="shared" si="17"/>
        <v>2.291666666666667</v>
      </c>
      <c r="M64" s="25">
        <f t="shared" si="13"/>
        <v>73</v>
      </c>
      <c r="N64" s="90">
        <f t="shared" si="14"/>
        <v>10</v>
      </c>
      <c r="O64" s="18"/>
      <c r="P64" s="90">
        <f>ROUNDDOWN(IF(O64&lt;N64,O64,N64),0)</f>
        <v>0</v>
      </c>
    </row>
    <row r="65" spans="1:16" s="19" customFormat="1" ht="15.75">
      <c r="A65" s="38" t="s">
        <v>124</v>
      </c>
      <c r="B65" s="18" t="s">
        <v>245</v>
      </c>
      <c r="C65" s="18">
        <v>3</v>
      </c>
      <c r="D65" s="18">
        <v>41</v>
      </c>
      <c r="E65" s="18">
        <v>257.0065</v>
      </c>
      <c r="F65" s="30">
        <f t="shared" si="11"/>
        <v>59.111495000000005</v>
      </c>
      <c r="G65" s="18">
        <v>8</v>
      </c>
      <c r="H65" s="18">
        <v>3</v>
      </c>
      <c r="I65" s="18">
        <v>4</v>
      </c>
      <c r="J65" s="18">
        <f t="shared" si="16"/>
        <v>7</v>
      </c>
      <c r="K65" s="30">
        <f t="shared" si="12"/>
        <v>1.7073170731707317</v>
      </c>
      <c r="L65" s="30">
        <f t="shared" si="17"/>
        <v>1.4227642276422765</v>
      </c>
      <c r="M65" s="25">
        <f t="shared" si="13"/>
        <v>84</v>
      </c>
      <c r="N65" s="90">
        <f t="shared" si="14"/>
        <v>12</v>
      </c>
      <c r="O65" s="101"/>
      <c r="P65" s="90">
        <f>ROUNDDOWN(IF(O65&lt;N65,O65,N65),0)</f>
        <v>0</v>
      </c>
    </row>
    <row r="66" spans="1:16" s="19" customFormat="1" ht="15.75">
      <c r="A66" s="38" t="s">
        <v>183</v>
      </c>
      <c r="B66" s="18" t="s">
        <v>182</v>
      </c>
      <c r="C66" s="18">
        <v>2</v>
      </c>
      <c r="D66" s="18">
        <v>47</v>
      </c>
      <c r="E66" s="18">
        <v>296.7171</v>
      </c>
      <c r="F66" s="30">
        <f t="shared" si="11"/>
        <v>68.244933</v>
      </c>
      <c r="G66" s="18">
        <v>0</v>
      </c>
      <c r="H66" s="18">
        <v>0</v>
      </c>
      <c r="I66" s="18">
        <v>8</v>
      </c>
      <c r="J66" s="18">
        <f t="shared" si="16"/>
        <v>8</v>
      </c>
      <c r="K66" s="30">
        <f t="shared" si="12"/>
        <v>1.702127659574468</v>
      </c>
      <c r="L66" s="30">
        <f t="shared" si="17"/>
        <v>1.4184397163120568</v>
      </c>
      <c r="M66" s="25">
        <f t="shared" si="13"/>
        <v>96</v>
      </c>
      <c r="N66" s="90">
        <f t="shared" si="14"/>
        <v>14</v>
      </c>
      <c r="O66" s="101"/>
      <c r="P66" s="90">
        <f>ROUNDDOWN(IF(O66&lt;N66,O66,N66),0)</f>
        <v>0</v>
      </c>
    </row>
    <row r="67" spans="1:16" s="19" customFormat="1" ht="23.25" customHeight="1">
      <c r="A67" s="34" t="s">
        <v>130</v>
      </c>
      <c r="B67" s="35"/>
      <c r="C67" s="35">
        <f>SUM(C55:C66)</f>
        <v>35</v>
      </c>
      <c r="D67" s="35">
        <f>SUM(D55:D66)</f>
        <v>460.34</v>
      </c>
      <c r="E67" s="115">
        <f aca="true" t="shared" si="18" ref="E67:J67">SUM(E55:E66)</f>
        <v>3510.2971000000002</v>
      </c>
      <c r="F67" s="37">
        <f t="shared" si="18"/>
        <v>807.3683329999999</v>
      </c>
      <c r="G67" s="36">
        <f t="shared" si="18"/>
        <v>101</v>
      </c>
      <c r="H67" s="36">
        <f t="shared" si="18"/>
        <v>77</v>
      </c>
      <c r="I67" s="36">
        <f t="shared" si="18"/>
        <v>41</v>
      </c>
      <c r="J67" s="36">
        <f t="shared" si="18"/>
        <v>118</v>
      </c>
      <c r="K67" s="37">
        <f>J67*10/D67</f>
        <v>2.563322761437199</v>
      </c>
      <c r="L67" s="37">
        <f>AVERAGE(L55:L66)</f>
        <v>2.417574335896638</v>
      </c>
      <c r="M67" s="36">
        <f>SUM(M55:M66)</f>
        <v>1369</v>
      </c>
      <c r="N67" s="36">
        <f>SUM(N55:N66)</f>
        <v>200</v>
      </c>
      <c r="O67" s="36">
        <f>SUM(O55:O65)</f>
        <v>0</v>
      </c>
      <c r="P67" s="36">
        <f>SUM(P55:P66)</f>
        <v>0</v>
      </c>
    </row>
    <row r="68" spans="1:16" s="19" customFormat="1" ht="40.5">
      <c r="A68" s="42" t="s">
        <v>125</v>
      </c>
      <c r="B68" s="18"/>
      <c r="C68" s="18"/>
      <c r="D68" s="18"/>
      <c r="E68" s="18"/>
      <c r="F68" s="30"/>
      <c r="G68" s="18"/>
      <c r="H68" s="18"/>
      <c r="I68" s="18"/>
      <c r="J68" s="6">
        <f>I68+H68</f>
        <v>0</v>
      </c>
      <c r="K68" s="18"/>
      <c r="L68" s="18"/>
      <c r="M68" s="18"/>
      <c r="N68" s="18"/>
      <c r="O68" s="18"/>
      <c r="P68" s="18"/>
    </row>
    <row r="69" spans="1:16" s="19" customFormat="1" ht="15.75">
      <c r="A69" s="38" t="s">
        <v>24</v>
      </c>
      <c r="B69" s="93">
        <v>42935</v>
      </c>
      <c r="C69" s="18">
        <v>3</v>
      </c>
      <c r="D69" s="18">
        <v>43.1</v>
      </c>
      <c r="E69" s="18">
        <v>309.7</v>
      </c>
      <c r="F69" s="30">
        <f aca="true" t="shared" si="19" ref="F69:F79">E69*$S$14</f>
        <v>71.231</v>
      </c>
      <c r="G69" s="18">
        <v>12</v>
      </c>
      <c r="H69" s="18">
        <v>4</v>
      </c>
      <c r="I69" s="18">
        <v>2</v>
      </c>
      <c r="J69" s="18">
        <f>I69+H69</f>
        <v>6</v>
      </c>
      <c r="K69" s="30">
        <f>J69*10/D69</f>
        <v>1.3921113689095128</v>
      </c>
      <c r="L69" s="30">
        <f>K69*$R$14</f>
        <v>1.160092807424594</v>
      </c>
      <c r="M69" s="25">
        <f aca="true" t="shared" si="20" ref="M69:M79">ROUNDDOWN(L69*F69,0)</f>
        <v>82</v>
      </c>
      <c r="N69" s="90">
        <f aca="true" t="shared" si="21" ref="N69:N79">ROUNDDOWN(IF(M69&lt;$R$5,"0",M69*15/100),0)</f>
        <v>12</v>
      </c>
      <c r="O69" s="18"/>
      <c r="P69" s="90">
        <f aca="true" t="shared" si="22" ref="P69:P76">ROUNDDOWN(IF(O69&lt;N69,O69,N69),0)</f>
        <v>0</v>
      </c>
    </row>
    <row r="70" spans="1:16" s="19" customFormat="1" ht="15.75">
      <c r="A70" s="66" t="s">
        <v>54</v>
      </c>
      <c r="B70" s="18" t="s">
        <v>34</v>
      </c>
      <c r="C70" s="18"/>
      <c r="D70" s="18"/>
      <c r="E70" s="18"/>
      <c r="F70" s="30">
        <f t="shared" si="19"/>
        <v>0</v>
      </c>
      <c r="G70" s="18"/>
      <c r="H70" s="18"/>
      <c r="I70" s="18"/>
      <c r="J70" s="18">
        <f aca="true" t="shared" si="23" ref="J70:J76">I70+H70</f>
        <v>0</v>
      </c>
      <c r="K70" s="30"/>
      <c r="L70" s="30"/>
      <c r="M70" s="25"/>
      <c r="N70" s="90"/>
      <c r="O70" s="18"/>
      <c r="P70" s="90"/>
    </row>
    <row r="71" spans="1:16" s="19" customFormat="1" ht="15.75">
      <c r="A71" s="66" t="s">
        <v>55</v>
      </c>
      <c r="B71" s="18" t="s">
        <v>34</v>
      </c>
      <c r="C71" s="18"/>
      <c r="D71" s="18"/>
      <c r="E71" s="18"/>
      <c r="F71" s="30">
        <f t="shared" si="19"/>
        <v>0</v>
      </c>
      <c r="G71" s="18"/>
      <c r="H71" s="18"/>
      <c r="I71" s="18"/>
      <c r="J71" s="18">
        <f t="shared" si="23"/>
        <v>0</v>
      </c>
      <c r="K71" s="30"/>
      <c r="L71" s="30"/>
      <c r="M71" s="25"/>
      <c r="N71" s="90"/>
      <c r="O71" s="18"/>
      <c r="P71" s="90"/>
    </row>
    <row r="72" spans="1:16" s="19" customFormat="1" ht="15.75">
      <c r="A72" s="38" t="s">
        <v>131</v>
      </c>
      <c r="B72" s="18" t="s">
        <v>217</v>
      </c>
      <c r="C72" s="18">
        <v>5</v>
      </c>
      <c r="D72" s="18">
        <v>67.3</v>
      </c>
      <c r="E72" s="18">
        <v>662</v>
      </c>
      <c r="F72" s="30">
        <f t="shared" si="19"/>
        <v>152.26000000000002</v>
      </c>
      <c r="G72" s="18">
        <v>20</v>
      </c>
      <c r="H72" s="18">
        <v>20</v>
      </c>
      <c r="I72" s="18">
        <v>10</v>
      </c>
      <c r="J72" s="18">
        <f t="shared" si="23"/>
        <v>30</v>
      </c>
      <c r="K72" s="30">
        <f aca="true" t="shared" si="24" ref="K72:K79">J72*10/D72</f>
        <v>4.457652303120357</v>
      </c>
      <c r="L72" s="30">
        <f aca="true" t="shared" si="25" ref="L72:L79">K72*$R$14</f>
        <v>3.7147102526002973</v>
      </c>
      <c r="M72" s="25">
        <f t="shared" si="20"/>
        <v>565</v>
      </c>
      <c r="N72" s="90">
        <f t="shared" si="21"/>
        <v>84</v>
      </c>
      <c r="O72" s="18"/>
      <c r="P72" s="90">
        <f t="shared" si="22"/>
        <v>0</v>
      </c>
    </row>
    <row r="73" spans="1:16" s="19" customFormat="1" ht="15.75">
      <c r="A73" s="38" t="s">
        <v>132</v>
      </c>
      <c r="B73" s="18" t="s">
        <v>218</v>
      </c>
      <c r="C73" s="18">
        <v>5</v>
      </c>
      <c r="D73" s="18">
        <v>63.5</v>
      </c>
      <c r="E73" s="18">
        <v>265.423</v>
      </c>
      <c r="F73" s="30">
        <f t="shared" si="19"/>
        <v>61.047290000000004</v>
      </c>
      <c r="G73" s="18">
        <v>17</v>
      </c>
      <c r="H73" s="18">
        <v>15</v>
      </c>
      <c r="I73" s="18">
        <v>11</v>
      </c>
      <c r="J73" s="18">
        <f t="shared" si="23"/>
        <v>26</v>
      </c>
      <c r="K73" s="30">
        <f t="shared" si="24"/>
        <v>4.094488188976378</v>
      </c>
      <c r="L73" s="30">
        <f t="shared" si="25"/>
        <v>3.4120734908136483</v>
      </c>
      <c r="M73" s="25">
        <f t="shared" si="20"/>
        <v>208</v>
      </c>
      <c r="N73" s="90">
        <f t="shared" si="21"/>
        <v>31</v>
      </c>
      <c r="O73" s="18"/>
      <c r="P73" s="90">
        <f t="shared" si="22"/>
        <v>0</v>
      </c>
    </row>
    <row r="74" spans="1:16" s="19" customFormat="1" ht="15.75">
      <c r="A74" s="38" t="s">
        <v>36</v>
      </c>
      <c r="B74" s="18" t="s">
        <v>178</v>
      </c>
      <c r="C74" s="18">
        <v>2</v>
      </c>
      <c r="D74" s="18">
        <v>25</v>
      </c>
      <c r="E74" s="18">
        <v>245.077</v>
      </c>
      <c r="F74" s="30">
        <f t="shared" si="19"/>
        <v>56.36771</v>
      </c>
      <c r="G74" s="18">
        <v>6</v>
      </c>
      <c r="H74" s="18">
        <v>3</v>
      </c>
      <c r="I74" s="18">
        <v>0</v>
      </c>
      <c r="J74" s="18">
        <f t="shared" si="23"/>
        <v>3</v>
      </c>
      <c r="K74" s="30">
        <f t="shared" si="24"/>
        <v>1.2</v>
      </c>
      <c r="L74" s="30">
        <f t="shared" si="25"/>
        <v>1</v>
      </c>
      <c r="M74" s="25">
        <f t="shared" si="20"/>
        <v>56</v>
      </c>
      <c r="N74" s="90">
        <f t="shared" si="21"/>
        <v>8</v>
      </c>
      <c r="O74" s="18"/>
      <c r="P74" s="90">
        <f t="shared" si="22"/>
        <v>0</v>
      </c>
    </row>
    <row r="75" spans="1:16" s="19" customFormat="1" ht="31.5">
      <c r="A75" s="66" t="s">
        <v>25</v>
      </c>
      <c r="B75" s="18" t="s">
        <v>34</v>
      </c>
      <c r="C75" s="18"/>
      <c r="D75" s="18"/>
      <c r="E75" s="18"/>
      <c r="F75" s="30"/>
      <c r="G75" s="18"/>
      <c r="H75" s="18"/>
      <c r="I75" s="18"/>
      <c r="J75" s="18"/>
      <c r="K75" s="30"/>
      <c r="L75" s="30"/>
      <c r="M75" s="90"/>
      <c r="N75" s="90"/>
      <c r="O75" s="18"/>
      <c r="P75" s="90"/>
    </row>
    <row r="76" spans="1:16" s="19" customFormat="1" ht="15.75">
      <c r="A76" s="38" t="s">
        <v>79</v>
      </c>
      <c r="B76" s="18" t="s">
        <v>194</v>
      </c>
      <c r="C76" s="18">
        <v>5</v>
      </c>
      <c r="D76" s="18">
        <v>55.3</v>
      </c>
      <c r="E76" s="18">
        <v>2181.55455</v>
      </c>
      <c r="F76" s="30">
        <f t="shared" si="19"/>
        <v>501.7575465</v>
      </c>
      <c r="G76" s="18">
        <v>16</v>
      </c>
      <c r="H76" s="18">
        <v>14</v>
      </c>
      <c r="I76" s="18">
        <v>2</v>
      </c>
      <c r="J76" s="18">
        <f t="shared" si="23"/>
        <v>16</v>
      </c>
      <c r="K76" s="30">
        <f t="shared" si="24"/>
        <v>2.8933092224231465</v>
      </c>
      <c r="L76" s="30">
        <f t="shared" si="25"/>
        <v>2.4110910186859553</v>
      </c>
      <c r="M76" s="25">
        <f t="shared" si="20"/>
        <v>1209</v>
      </c>
      <c r="N76" s="90">
        <f t="shared" si="21"/>
        <v>181</v>
      </c>
      <c r="O76" s="18"/>
      <c r="P76" s="90">
        <f t="shared" si="22"/>
        <v>0</v>
      </c>
    </row>
    <row r="77" spans="1:16" s="19" customFormat="1" ht="15.75">
      <c r="A77" s="66" t="s">
        <v>78</v>
      </c>
      <c r="B77" s="18" t="s">
        <v>34</v>
      </c>
      <c r="C77" s="18"/>
      <c r="D77" s="18"/>
      <c r="E77" s="18"/>
      <c r="F77" s="30"/>
      <c r="G77" s="18"/>
      <c r="H77" s="18"/>
      <c r="I77" s="18"/>
      <c r="J77" s="18"/>
      <c r="K77" s="30"/>
      <c r="L77" s="30"/>
      <c r="M77" s="25"/>
      <c r="N77" s="90"/>
      <c r="O77" s="18"/>
      <c r="P77" s="90"/>
    </row>
    <row r="78" spans="1:16" s="19" customFormat="1" ht="15.75">
      <c r="A78" s="53" t="s">
        <v>133</v>
      </c>
      <c r="B78" s="18" t="s">
        <v>190</v>
      </c>
      <c r="C78" s="94">
        <v>1</v>
      </c>
      <c r="D78" s="94">
        <v>12.1</v>
      </c>
      <c r="E78" s="18">
        <v>303.961</v>
      </c>
      <c r="F78" s="30">
        <f t="shared" si="19"/>
        <v>69.91103000000001</v>
      </c>
      <c r="G78" s="94">
        <v>2</v>
      </c>
      <c r="H78" s="94">
        <v>2</v>
      </c>
      <c r="I78" s="94">
        <v>0</v>
      </c>
      <c r="J78" s="18">
        <f>I78+H78</f>
        <v>2</v>
      </c>
      <c r="K78" s="30">
        <f t="shared" si="24"/>
        <v>1.6528925619834711</v>
      </c>
      <c r="L78" s="30">
        <f t="shared" si="25"/>
        <v>1.3774104683195594</v>
      </c>
      <c r="M78" s="25">
        <f t="shared" si="20"/>
        <v>96</v>
      </c>
      <c r="N78" s="90">
        <f t="shared" si="21"/>
        <v>14</v>
      </c>
      <c r="O78" s="94"/>
      <c r="P78" s="94">
        <f>ROUNDDOWN(IF(O78&lt;N78,O78,N78),0)</f>
        <v>0</v>
      </c>
    </row>
    <row r="79" spans="1:16" s="19" customFormat="1" ht="15.75">
      <c r="A79" s="38" t="s">
        <v>134</v>
      </c>
      <c r="B79" s="18" t="s">
        <v>191</v>
      </c>
      <c r="C79" s="18">
        <v>3</v>
      </c>
      <c r="D79" s="18">
        <v>29.2</v>
      </c>
      <c r="E79" s="39">
        <v>54.16145</v>
      </c>
      <c r="F79" s="30">
        <f t="shared" si="19"/>
        <v>12.457133500000001</v>
      </c>
      <c r="G79" s="18">
        <v>10</v>
      </c>
      <c r="H79" s="18">
        <v>7</v>
      </c>
      <c r="I79" s="18">
        <v>1</v>
      </c>
      <c r="J79" s="18">
        <f>I79+H79</f>
        <v>8</v>
      </c>
      <c r="K79" s="30">
        <f t="shared" si="24"/>
        <v>2.73972602739726</v>
      </c>
      <c r="L79" s="30">
        <f t="shared" si="25"/>
        <v>2.2831050228310503</v>
      </c>
      <c r="M79" s="25">
        <f t="shared" si="20"/>
        <v>28</v>
      </c>
      <c r="N79" s="90">
        <f t="shared" si="21"/>
        <v>4</v>
      </c>
      <c r="O79" s="18"/>
      <c r="P79" s="90">
        <f>ROUNDDOWN(IF(O79&lt;N79,O79,N79),0)</f>
        <v>0</v>
      </c>
    </row>
    <row r="80" spans="1:16" s="19" customFormat="1" ht="22.5" customHeight="1">
      <c r="A80" s="34" t="s">
        <v>130</v>
      </c>
      <c r="B80" s="35"/>
      <c r="C80" s="35">
        <f aca="true" t="shared" si="26" ref="C80:J80">SUM(C69:C79)</f>
        <v>24</v>
      </c>
      <c r="D80" s="35">
        <f t="shared" si="26"/>
        <v>295.5</v>
      </c>
      <c r="E80" s="35">
        <f t="shared" si="26"/>
        <v>4021.877</v>
      </c>
      <c r="F80" s="37">
        <f t="shared" si="26"/>
        <v>925.03171</v>
      </c>
      <c r="G80" s="36">
        <f t="shared" si="26"/>
        <v>83</v>
      </c>
      <c r="H80" s="36">
        <f t="shared" si="26"/>
        <v>65</v>
      </c>
      <c r="I80" s="36">
        <f t="shared" si="26"/>
        <v>26</v>
      </c>
      <c r="J80" s="36">
        <f t="shared" si="26"/>
        <v>91</v>
      </c>
      <c r="K80" s="37">
        <f>J80*10/D80</f>
        <v>3.0795262267343486</v>
      </c>
      <c r="L80" s="37">
        <f>AVERAGE(L69:L79)</f>
        <v>2.194069008667872</v>
      </c>
      <c r="M80" s="36">
        <f>SUM(M69:M79)</f>
        <v>2244</v>
      </c>
      <c r="N80" s="36">
        <f>SUM(N69:N79)</f>
        <v>334</v>
      </c>
      <c r="O80" s="36">
        <f>SUM(O69:O79)</f>
        <v>0</v>
      </c>
      <c r="P80" s="36">
        <f>SUM(P69:P79)</f>
        <v>0</v>
      </c>
    </row>
    <row r="81" spans="1:16" s="19" customFormat="1" ht="20.25">
      <c r="A81" s="95" t="s">
        <v>126</v>
      </c>
      <c r="B81" s="18"/>
      <c r="C81" s="18"/>
      <c r="D81" s="18"/>
      <c r="E81" s="18"/>
      <c r="F81" s="30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s="19" customFormat="1" ht="15.75">
      <c r="A82" s="66" t="s">
        <v>66</v>
      </c>
      <c r="B82" s="18" t="s">
        <v>34</v>
      </c>
      <c r="C82" s="18"/>
      <c r="D82" s="18"/>
      <c r="E82" s="18"/>
      <c r="F82" s="30"/>
      <c r="G82" s="18"/>
      <c r="H82" s="18"/>
      <c r="I82" s="18"/>
      <c r="J82" s="18"/>
      <c r="K82" s="30"/>
      <c r="L82" s="30"/>
      <c r="M82" s="25"/>
      <c r="N82" s="90"/>
      <c r="O82" s="18"/>
      <c r="P82" s="90"/>
    </row>
    <row r="83" spans="1:16" s="19" customFormat="1" ht="15.75">
      <c r="A83" s="66" t="s">
        <v>67</v>
      </c>
      <c r="B83" s="18" t="s">
        <v>34</v>
      </c>
      <c r="C83" s="18"/>
      <c r="D83" s="18"/>
      <c r="E83" s="18"/>
      <c r="F83" s="30"/>
      <c r="G83" s="18"/>
      <c r="H83" s="18"/>
      <c r="I83" s="18"/>
      <c r="J83" s="18"/>
      <c r="K83" s="30"/>
      <c r="L83" s="30"/>
      <c r="M83" s="25"/>
      <c r="N83" s="90"/>
      <c r="O83" s="18"/>
      <c r="P83" s="90"/>
    </row>
    <row r="84" spans="1:16" s="19" customFormat="1" ht="15.75">
      <c r="A84" s="38" t="s">
        <v>69</v>
      </c>
      <c r="B84" s="18" t="s">
        <v>203</v>
      </c>
      <c r="C84" s="18">
        <v>9</v>
      </c>
      <c r="D84" s="18">
        <v>110</v>
      </c>
      <c r="E84" s="18">
        <v>2256</v>
      </c>
      <c r="F84" s="30">
        <f>E84*$S$14</f>
        <v>518.88</v>
      </c>
      <c r="G84" s="18">
        <v>9</v>
      </c>
      <c r="H84" s="18">
        <v>9</v>
      </c>
      <c r="I84" s="18">
        <v>0</v>
      </c>
      <c r="J84" s="18">
        <f>I84+H84</f>
        <v>9</v>
      </c>
      <c r="K84" s="30">
        <f>J84*10/D84</f>
        <v>0.8181818181818182</v>
      </c>
      <c r="L84" s="30">
        <f>K84*$R$14</f>
        <v>0.6818181818181819</v>
      </c>
      <c r="M84" s="25">
        <f aca="true" t="shared" si="27" ref="M84:M90">ROUNDDOWN(L84*F84,0)</f>
        <v>353</v>
      </c>
      <c r="N84" s="90">
        <f aca="true" t="shared" si="28" ref="N84:N90">ROUNDDOWN(IF(M84&lt;$R$5,"0",M84*15/100),0)</f>
        <v>52</v>
      </c>
      <c r="O84" s="18"/>
      <c r="P84" s="90">
        <f>ROUNDDOWN(IF(O84&lt;N84,O84,N84),0)</f>
        <v>0</v>
      </c>
    </row>
    <row r="85" spans="1:16" s="19" customFormat="1" ht="15.75">
      <c r="A85" s="66" t="s">
        <v>68</v>
      </c>
      <c r="B85" s="18" t="s">
        <v>34</v>
      </c>
      <c r="C85" s="18"/>
      <c r="D85" s="18"/>
      <c r="E85" s="18"/>
      <c r="F85" s="30"/>
      <c r="G85" s="18"/>
      <c r="H85" s="18"/>
      <c r="I85" s="18"/>
      <c r="J85" s="18">
        <f>I85+H85</f>
        <v>0</v>
      </c>
      <c r="K85" s="30"/>
      <c r="L85" s="30"/>
      <c r="M85" s="25"/>
      <c r="N85" s="90"/>
      <c r="O85" s="18"/>
      <c r="P85" s="90"/>
    </row>
    <row r="86" spans="1:16" s="19" customFormat="1" ht="23.25" customHeight="1">
      <c r="A86" s="38" t="s">
        <v>135</v>
      </c>
      <c r="B86" s="93">
        <v>42937</v>
      </c>
      <c r="C86" s="18">
        <v>1</v>
      </c>
      <c r="D86" s="18">
        <v>10.7</v>
      </c>
      <c r="E86" s="18">
        <v>1294.273</v>
      </c>
      <c r="F86" s="30">
        <f>E86*$S$14</f>
        <v>297.68279</v>
      </c>
      <c r="G86" s="18">
        <v>2</v>
      </c>
      <c r="H86" s="18">
        <v>1</v>
      </c>
      <c r="I86" s="18">
        <v>1</v>
      </c>
      <c r="J86" s="18">
        <f>I86+H86</f>
        <v>2</v>
      </c>
      <c r="K86" s="30">
        <f>J86*10/D86</f>
        <v>1.869158878504673</v>
      </c>
      <c r="L86" s="30">
        <f>K86*$R$14</f>
        <v>1.5576323987538943</v>
      </c>
      <c r="M86" s="25">
        <f t="shared" si="27"/>
        <v>463</v>
      </c>
      <c r="N86" s="90">
        <f t="shared" si="28"/>
        <v>69</v>
      </c>
      <c r="O86" s="18"/>
      <c r="P86" s="90">
        <f>ROUNDDOWN(IF(O86&lt;N86,O86,N86),0)</f>
        <v>0</v>
      </c>
    </row>
    <row r="87" spans="1:16" s="19" customFormat="1" ht="15.75">
      <c r="A87" s="66" t="s">
        <v>136</v>
      </c>
      <c r="B87" s="18" t="s">
        <v>34</v>
      </c>
      <c r="C87" s="18"/>
      <c r="D87" s="18"/>
      <c r="E87" s="18"/>
      <c r="F87" s="30"/>
      <c r="G87" s="18"/>
      <c r="H87" s="18"/>
      <c r="I87" s="18"/>
      <c r="J87" s="18"/>
      <c r="K87" s="30"/>
      <c r="L87" s="30"/>
      <c r="M87" s="25"/>
      <c r="N87" s="90"/>
      <c r="O87" s="18"/>
      <c r="P87" s="90"/>
    </row>
    <row r="88" spans="1:16" s="19" customFormat="1" ht="15.75">
      <c r="A88" s="66" t="s">
        <v>26</v>
      </c>
      <c r="B88" s="18" t="s">
        <v>34</v>
      </c>
      <c r="C88" s="18"/>
      <c r="D88" s="18"/>
      <c r="E88" s="18"/>
      <c r="F88" s="30"/>
      <c r="G88" s="18"/>
      <c r="H88" s="18"/>
      <c r="I88" s="18"/>
      <c r="J88" s="18"/>
      <c r="K88" s="30"/>
      <c r="L88" s="30"/>
      <c r="M88" s="90"/>
      <c r="N88" s="90"/>
      <c r="O88" s="18"/>
      <c r="P88" s="90"/>
    </row>
    <row r="89" spans="1:16" s="19" customFormat="1" ht="15.75">
      <c r="A89" s="66" t="s">
        <v>71</v>
      </c>
      <c r="B89" s="18" t="s">
        <v>34</v>
      </c>
      <c r="C89" s="18"/>
      <c r="D89" s="18"/>
      <c r="E89" s="18"/>
      <c r="F89" s="30"/>
      <c r="G89" s="18"/>
      <c r="H89" s="18"/>
      <c r="I89" s="18"/>
      <c r="J89" s="18"/>
      <c r="K89" s="30"/>
      <c r="L89" s="30"/>
      <c r="M89" s="90"/>
      <c r="N89" s="90"/>
      <c r="O89" s="18"/>
      <c r="P89" s="90"/>
    </row>
    <row r="90" spans="1:16" s="19" customFormat="1" ht="15.75">
      <c r="A90" s="38" t="s">
        <v>70</v>
      </c>
      <c r="B90" s="93">
        <v>42938</v>
      </c>
      <c r="C90" s="18">
        <v>3</v>
      </c>
      <c r="D90" s="18">
        <v>38</v>
      </c>
      <c r="E90" s="18">
        <v>156.031</v>
      </c>
      <c r="F90" s="30">
        <f>E90*$S$14</f>
        <v>35.887130000000006</v>
      </c>
      <c r="G90" s="18">
        <v>10</v>
      </c>
      <c r="H90" s="18">
        <v>10</v>
      </c>
      <c r="I90" s="18">
        <v>9</v>
      </c>
      <c r="J90" s="18">
        <f>I90+H90</f>
        <v>19</v>
      </c>
      <c r="K90" s="30">
        <f>J90*10/D90</f>
        <v>5</v>
      </c>
      <c r="L90" s="30">
        <f>K90*$R$14</f>
        <v>4.166666666666667</v>
      </c>
      <c r="M90" s="25">
        <f t="shared" si="27"/>
        <v>149</v>
      </c>
      <c r="N90" s="90">
        <f t="shared" si="28"/>
        <v>22</v>
      </c>
      <c r="O90" s="18"/>
      <c r="P90" s="90">
        <f>ROUNDDOWN(IF(O90&lt;N90,O90,N90),0)</f>
        <v>0</v>
      </c>
    </row>
    <row r="91" spans="1:16" s="19" customFormat="1" ht="15.75">
      <c r="A91" s="71" t="s">
        <v>137</v>
      </c>
      <c r="B91" s="18" t="s">
        <v>34</v>
      </c>
      <c r="C91" s="91"/>
      <c r="D91" s="91"/>
      <c r="E91" s="18"/>
      <c r="F91" s="30"/>
      <c r="G91" s="91"/>
      <c r="H91" s="91"/>
      <c r="I91" s="91"/>
      <c r="J91" s="18"/>
      <c r="K91" s="30"/>
      <c r="L91" s="30"/>
      <c r="M91" s="25"/>
      <c r="N91" s="90"/>
      <c r="O91" s="91"/>
      <c r="P91" s="90"/>
    </row>
    <row r="92" spans="1:16" s="19" customFormat="1" ht="15.75">
      <c r="A92" s="38" t="s">
        <v>138</v>
      </c>
      <c r="B92" s="93">
        <v>42930</v>
      </c>
      <c r="C92" s="18">
        <v>1</v>
      </c>
      <c r="D92" s="18">
        <v>12</v>
      </c>
      <c r="E92" s="18">
        <v>555</v>
      </c>
      <c r="F92" s="30">
        <f>E92*$S$14</f>
        <v>127.65</v>
      </c>
      <c r="G92" s="18">
        <v>3</v>
      </c>
      <c r="H92" s="18">
        <v>1</v>
      </c>
      <c r="I92" s="18">
        <v>0</v>
      </c>
      <c r="J92" s="18">
        <f>I92+H92</f>
        <v>1</v>
      </c>
      <c r="K92" s="30">
        <f>J92*10/D92</f>
        <v>0.8333333333333334</v>
      </c>
      <c r="L92" s="30">
        <f>K92*$R$14</f>
        <v>0.6944444444444445</v>
      </c>
      <c r="M92" s="25">
        <f>ROUNDDOWN(L92*F92,0)</f>
        <v>88</v>
      </c>
      <c r="N92" s="90">
        <f>ROUNDDOWN(IF(M92&lt;$R$5,"0",M92*15/100),0)</f>
        <v>13</v>
      </c>
      <c r="O92" s="18"/>
      <c r="P92" s="90">
        <f>ROUNDDOWN(IF(O92&lt;N92,O92,N92),0)</f>
        <v>0</v>
      </c>
    </row>
    <row r="93" spans="1:16" s="19" customFormat="1" ht="15.75">
      <c r="A93" s="38" t="s">
        <v>139</v>
      </c>
      <c r="B93" s="93">
        <v>42931</v>
      </c>
      <c r="C93" s="18">
        <v>1</v>
      </c>
      <c r="D93" s="18">
        <v>11.2</v>
      </c>
      <c r="E93" s="18">
        <v>235.4</v>
      </c>
      <c r="F93" s="30">
        <f>E93*$S$14</f>
        <v>54.142</v>
      </c>
      <c r="G93" s="18">
        <v>3</v>
      </c>
      <c r="H93" s="18">
        <v>2</v>
      </c>
      <c r="I93" s="18">
        <v>0</v>
      </c>
      <c r="J93" s="18">
        <f>I93+H93</f>
        <v>2</v>
      </c>
      <c r="K93" s="30">
        <f>J93*10/D93</f>
        <v>1.7857142857142858</v>
      </c>
      <c r="L93" s="30">
        <f>K93*$R$14</f>
        <v>1.4880952380952381</v>
      </c>
      <c r="M93" s="25">
        <f>ROUNDDOWN(L93*F93,0)</f>
        <v>80</v>
      </c>
      <c r="N93" s="90">
        <f>ROUNDDOWN(IF(M93&lt;$R$5,"0",M93*15/100),0)</f>
        <v>12</v>
      </c>
      <c r="O93" s="18"/>
      <c r="P93" s="90">
        <f>ROUNDDOWN(IF(O93&lt;N93,O93,N93),0)</f>
        <v>0</v>
      </c>
    </row>
    <row r="94" spans="1:16" s="19" customFormat="1" ht="15.75">
      <c r="A94" s="60" t="s">
        <v>27</v>
      </c>
      <c r="B94" s="93">
        <v>42923</v>
      </c>
      <c r="C94" s="18">
        <v>1</v>
      </c>
      <c r="D94" s="18">
        <v>10.3</v>
      </c>
      <c r="E94" s="18">
        <v>526.4</v>
      </c>
      <c r="F94" s="30">
        <f>E94*$S$14</f>
        <v>121.072</v>
      </c>
      <c r="G94" s="18">
        <v>3</v>
      </c>
      <c r="H94" s="18">
        <v>3</v>
      </c>
      <c r="I94" s="18">
        <v>0</v>
      </c>
      <c r="J94" s="18">
        <f>I94+H94</f>
        <v>3</v>
      </c>
      <c r="K94" s="30">
        <f>J94*10/D94</f>
        <v>2.9126213592233006</v>
      </c>
      <c r="L94" s="30">
        <f>K94*$R$14</f>
        <v>2.4271844660194173</v>
      </c>
      <c r="M94" s="90">
        <f>ROUNDDOWN(L94*F94,0)</f>
        <v>293</v>
      </c>
      <c r="N94" s="90">
        <v>0</v>
      </c>
      <c r="O94" s="18"/>
      <c r="P94" s="90">
        <f>ROUNDDOWN(IF(O94&lt;N94,O94,N94),0)</f>
        <v>0</v>
      </c>
    </row>
    <row r="95" spans="1:16" s="19" customFormat="1" ht="15.75">
      <c r="A95" s="66" t="s">
        <v>140</v>
      </c>
      <c r="B95" s="18" t="s">
        <v>34</v>
      </c>
      <c r="C95" s="91"/>
      <c r="D95" s="91"/>
      <c r="E95" s="18"/>
      <c r="F95" s="30"/>
      <c r="G95" s="91"/>
      <c r="H95" s="91"/>
      <c r="I95" s="91"/>
      <c r="J95" s="18"/>
      <c r="K95" s="30"/>
      <c r="L95" s="30"/>
      <c r="M95" s="25"/>
      <c r="N95" s="90"/>
      <c r="O95" s="91"/>
      <c r="P95" s="90"/>
    </row>
    <row r="96" spans="1:16" s="19" customFormat="1" ht="23.25" customHeight="1">
      <c r="A96" s="34" t="s">
        <v>130</v>
      </c>
      <c r="B96" s="31"/>
      <c r="C96" s="31">
        <f aca="true" t="shared" si="29" ref="C96:J96">SUM(C82:C95)</f>
        <v>16</v>
      </c>
      <c r="D96" s="31">
        <f t="shared" si="29"/>
        <v>192.2</v>
      </c>
      <c r="E96" s="31">
        <f t="shared" si="29"/>
        <v>5023.103999999999</v>
      </c>
      <c r="F96" s="35">
        <f t="shared" si="29"/>
        <v>1155.31392</v>
      </c>
      <c r="G96" s="31">
        <f t="shared" si="29"/>
        <v>30</v>
      </c>
      <c r="H96" s="31">
        <f t="shared" si="29"/>
        <v>26</v>
      </c>
      <c r="I96" s="31">
        <f t="shared" si="29"/>
        <v>10</v>
      </c>
      <c r="J96" s="31">
        <f t="shared" si="29"/>
        <v>36</v>
      </c>
      <c r="K96" s="37">
        <f>J96*10/D96</f>
        <v>1.8730489073881376</v>
      </c>
      <c r="L96" s="37">
        <f>AVERAGE(L81:L95)</f>
        <v>1.8359735659663075</v>
      </c>
      <c r="M96" s="36">
        <f>SUM(M81:M95)</f>
        <v>1426</v>
      </c>
      <c r="N96" s="36">
        <f>SUM(N81:N95)</f>
        <v>168</v>
      </c>
      <c r="O96" s="36">
        <f>SUM(O81:O95)</f>
        <v>0</v>
      </c>
      <c r="P96" s="36">
        <f>SUM(P81:P95)</f>
        <v>0</v>
      </c>
    </row>
    <row r="97" spans="1:16" s="19" customFormat="1" ht="20.25">
      <c r="A97" s="21" t="s">
        <v>127</v>
      </c>
      <c r="B97" s="7"/>
      <c r="C97" s="6"/>
      <c r="D97" s="6"/>
      <c r="E97" s="6"/>
      <c r="F97" s="30"/>
      <c r="G97" s="6"/>
      <c r="H97" s="6"/>
      <c r="I97" s="6"/>
      <c r="J97" s="6"/>
      <c r="K97" s="45"/>
      <c r="L97" s="79"/>
      <c r="M97" s="24"/>
      <c r="N97" s="6"/>
      <c r="O97" s="6"/>
      <c r="P97" s="6"/>
    </row>
    <row r="98" spans="1:16" s="19" customFormat="1" ht="18.75">
      <c r="A98" s="38" t="s">
        <v>65</v>
      </c>
      <c r="B98" s="18" t="s">
        <v>204</v>
      </c>
      <c r="C98" s="18">
        <v>16</v>
      </c>
      <c r="D98" s="18">
        <v>248</v>
      </c>
      <c r="E98" s="18">
        <v>2316</v>
      </c>
      <c r="F98" s="30">
        <f>E98*$S$14</f>
        <v>532.6800000000001</v>
      </c>
      <c r="G98" s="18">
        <v>19</v>
      </c>
      <c r="H98" s="18">
        <v>17</v>
      </c>
      <c r="I98" s="18">
        <v>0</v>
      </c>
      <c r="J98" s="18">
        <f>I98+H98</f>
        <v>17</v>
      </c>
      <c r="K98" s="96">
        <f>J98*10/D98</f>
        <v>0.6854838709677419</v>
      </c>
      <c r="L98" s="30">
        <f>K98*$R$14</f>
        <v>0.5712365591397849</v>
      </c>
      <c r="M98" s="25">
        <f>ROUNDDOWN(L98*F98,0)</f>
        <v>304</v>
      </c>
      <c r="N98" s="90">
        <f>ROUNDDOWN(IF(M98&lt;$R$5,"0",M98*15/100),0)</f>
        <v>45</v>
      </c>
      <c r="O98" s="18"/>
      <c r="P98" s="90">
        <f>ROUNDDOWN(IF(O98&lt;N98,O98,N98),0)</f>
        <v>0</v>
      </c>
    </row>
    <row r="99" spans="1:16" s="19" customFormat="1" ht="18.75">
      <c r="A99" s="38" t="s">
        <v>73</v>
      </c>
      <c r="B99" s="18" t="s">
        <v>186</v>
      </c>
      <c r="C99" s="18">
        <v>2</v>
      </c>
      <c r="D99" s="18">
        <v>44</v>
      </c>
      <c r="E99" s="18">
        <v>529.2654</v>
      </c>
      <c r="F99" s="30">
        <f>E99*$S$14</f>
        <v>121.731042</v>
      </c>
      <c r="G99" s="18">
        <v>4</v>
      </c>
      <c r="H99" s="18">
        <v>4</v>
      </c>
      <c r="I99" s="18">
        <v>2</v>
      </c>
      <c r="J99" s="18">
        <f>I99+H99</f>
        <v>6</v>
      </c>
      <c r="K99" s="96">
        <f>J99*10/D99</f>
        <v>1.3636363636363635</v>
      </c>
      <c r="L99" s="30">
        <f>K99*$R$14</f>
        <v>1.1363636363636362</v>
      </c>
      <c r="M99" s="25">
        <f>ROUNDDOWN(L99*F99,0)</f>
        <v>138</v>
      </c>
      <c r="N99" s="90">
        <f>ROUNDDOWN(IF(M99&lt;$R$5,"0",M99*15/100),0)</f>
        <v>20</v>
      </c>
      <c r="O99" s="18"/>
      <c r="P99" s="90">
        <f>ROUNDDOWN(IF(O99&lt;N99,O99,N99),0)</f>
        <v>0</v>
      </c>
    </row>
    <row r="100" spans="1:16" s="19" customFormat="1" ht="18.75">
      <c r="A100" s="38" t="s">
        <v>141</v>
      </c>
      <c r="B100" s="93">
        <v>42964</v>
      </c>
      <c r="C100" s="18">
        <v>1</v>
      </c>
      <c r="D100" s="18">
        <v>14</v>
      </c>
      <c r="E100" s="18">
        <v>61.5416</v>
      </c>
      <c r="F100" s="30">
        <f>E100*$S$14</f>
        <v>14.154568000000001</v>
      </c>
      <c r="G100" s="18">
        <v>3</v>
      </c>
      <c r="H100" s="18">
        <v>2</v>
      </c>
      <c r="I100" s="18">
        <v>0</v>
      </c>
      <c r="J100" s="18">
        <f>I100+H100</f>
        <v>2</v>
      </c>
      <c r="K100" s="96">
        <f>J100*10/D100</f>
        <v>1.4285714285714286</v>
      </c>
      <c r="L100" s="30">
        <f>K100*$R$14</f>
        <v>1.1904761904761905</v>
      </c>
      <c r="M100" s="25">
        <f>ROUNDDOWN(L100*F100,0)</f>
        <v>16</v>
      </c>
      <c r="N100" s="90">
        <f>ROUNDDOWN(IF(M100&lt;$R$5,"0",M100*15/100),0)</f>
        <v>2</v>
      </c>
      <c r="O100" s="18"/>
      <c r="P100" s="90">
        <f>ROUNDDOWN(IF(O100&lt;N100,O100,N100),0)</f>
        <v>0</v>
      </c>
    </row>
    <row r="101" spans="1:16" s="19" customFormat="1" ht="18.75">
      <c r="A101" s="34" t="s">
        <v>130</v>
      </c>
      <c r="B101" s="35"/>
      <c r="C101" s="37">
        <f aca="true" t="shared" si="30" ref="C101:J101">SUM(C98:C100)</f>
        <v>19</v>
      </c>
      <c r="D101" s="37">
        <f t="shared" si="30"/>
        <v>306</v>
      </c>
      <c r="E101" s="37">
        <f t="shared" si="30"/>
        <v>2906.8070000000002</v>
      </c>
      <c r="F101" s="37">
        <f t="shared" si="30"/>
        <v>668.5656100000001</v>
      </c>
      <c r="G101" s="36">
        <f t="shared" si="30"/>
        <v>26</v>
      </c>
      <c r="H101" s="36">
        <f t="shared" si="30"/>
        <v>23</v>
      </c>
      <c r="I101" s="36">
        <f t="shared" si="30"/>
        <v>2</v>
      </c>
      <c r="J101" s="36">
        <f t="shared" si="30"/>
        <v>25</v>
      </c>
      <c r="K101" s="37">
        <f>J101*10/D101</f>
        <v>0.8169934640522876</v>
      </c>
      <c r="L101" s="37">
        <f>AVERAGE(L98:L100)</f>
        <v>0.9660254619932038</v>
      </c>
      <c r="M101" s="36">
        <f>SUM(M98:M100)</f>
        <v>458</v>
      </c>
      <c r="N101" s="36">
        <f>SUM(N98:N100)</f>
        <v>67</v>
      </c>
      <c r="O101" s="36">
        <f>SUM(O98:O100)</f>
        <v>0</v>
      </c>
      <c r="P101" s="36">
        <f>SUM(P98:P100)</f>
        <v>0</v>
      </c>
    </row>
    <row r="102" spans="1:16" s="19" customFormat="1" ht="25.5" customHeight="1">
      <c r="A102" s="21" t="s">
        <v>128</v>
      </c>
      <c r="B102" s="6"/>
      <c r="C102" s="6"/>
      <c r="D102" s="6"/>
      <c r="E102" s="6"/>
      <c r="F102" s="30"/>
      <c r="G102" s="6"/>
      <c r="H102" s="6"/>
      <c r="I102" s="6"/>
      <c r="J102" s="6"/>
      <c r="K102" s="6"/>
      <c r="L102" s="6"/>
      <c r="M102" s="24"/>
      <c r="N102" s="6"/>
      <c r="O102" s="6"/>
      <c r="P102" s="6"/>
    </row>
    <row r="103" spans="1:16" s="19" customFormat="1" ht="15.75">
      <c r="A103" s="38" t="s">
        <v>62</v>
      </c>
      <c r="B103" s="11" t="s">
        <v>197</v>
      </c>
      <c r="C103" s="18">
        <v>3</v>
      </c>
      <c r="D103" s="18">
        <v>95</v>
      </c>
      <c r="E103" s="18">
        <v>2465</v>
      </c>
      <c r="F103" s="30">
        <f aca="true" t="shared" si="31" ref="F103:F108">E103*$S$14</f>
        <v>566.95</v>
      </c>
      <c r="G103" s="18">
        <v>3</v>
      </c>
      <c r="H103" s="18">
        <v>2</v>
      </c>
      <c r="I103" s="18">
        <v>0</v>
      </c>
      <c r="J103" s="18">
        <f aca="true" t="shared" si="32" ref="J103:J108">I103+H103</f>
        <v>2</v>
      </c>
      <c r="K103" s="30">
        <f aca="true" t="shared" si="33" ref="K103:K109">J103*10/D103</f>
        <v>0.21052631578947367</v>
      </c>
      <c r="L103" s="30">
        <f aca="true" t="shared" si="34" ref="L103:L108">K103*$R$14</f>
        <v>0.17543859649122806</v>
      </c>
      <c r="M103" s="25">
        <f aca="true" t="shared" si="35" ref="M103:M108">ROUNDDOWN(L103*F103,0)</f>
        <v>99</v>
      </c>
      <c r="N103" s="90">
        <f>ROUNDDOWN(IF(M103&lt;$R$5,"0",M103*15/100),0)</f>
        <v>14</v>
      </c>
      <c r="O103" s="18"/>
      <c r="P103" s="90">
        <f>ROUNDDOWN(IF(O103&lt;N103,O103,N103),0)</f>
        <v>0</v>
      </c>
    </row>
    <row r="104" spans="1:16" s="19" customFormat="1" ht="15.75">
      <c r="A104" s="38" t="s">
        <v>64</v>
      </c>
      <c r="B104" s="18" t="s">
        <v>185</v>
      </c>
      <c r="C104" s="18">
        <v>2</v>
      </c>
      <c r="D104" s="18">
        <v>52</v>
      </c>
      <c r="E104" s="18">
        <v>212.2506</v>
      </c>
      <c r="F104" s="30">
        <f t="shared" si="31"/>
        <v>48.817638</v>
      </c>
      <c r="G104" s="18">
        <v>3</v>
      </c>
      <c r="H104" s="18">
        <v>3</v>
      </c>
      <c r="I104" s="18">
        <v>2</v>
      </c>
      <c r="J104" s="18">
        <f t="shared" si="32"/>
        <v>5</v>
      </c>
      <c r="K104" s="30">
        <f t="shared" si="33"/>
        <v>0.9615384615384616</v>
      </c>
      <c r="L104" s="30">
        <f t="shared" si="34"/>
        <v>0.8012820512820513</v>
      </c>
      <c r="M104" s="25">
        <f t="shared" si="35"/>
        <v>39</v>
      </c>
      <c r="N104" s="90">
        <f>ROUNDDOWN(IF(M104&lt;$R$5,"0",M104*15/100),0)</f>
        <v>5</v>
      </c>
      <c r="O104" s="18"/>
      <c r="P104" s="90">
        <f>ROUNDDOWN(IF(O104&lt;N104,O104,N104),0)</f>
        <v>0</v>
      </c>
    </row>
    <row r="105" spans="1:16" s="19" customFormat="1" ht="15.75">
      <c r="A105" s="60" t="s">
        <v>28</v>
      </c>
      <c r="B105" s="18" t="s">
        <v>193</v>
      </c>
      <c r="C105" s="18">
        <v>3</v>
      </c>
      <c r="D105" s="18">
        <v>43</v>
      </c>
      <c r="E105" s="18">
        <v>370</v>
      </c>
      <c r="F105" s="30">
        <f t="shared" si="31"/>
        <v>85.10000000000001</v>
      </c>
      <c r="G105" s="18">
        <v>12</v>
      </c>
      <c r="H105" s="18">
        <v>4</v>
      </c>
      <c r="I105" s="18">
        <v>0</v>
      </c>
      <c r="J105" s="18">
        <f t="shared" si="32"/>
        <v>4</v>
      </c>
      <c r="K105" s="30">
        <f t="shared" si="33"/>
        <v>0.9302325581395349</v>
      </c>
      <c r="L105" s="30">
        <f t="shared" si="34"/>
        <v>0.7751937984496124</v>
      </c>
      <c r="M105" s="90">
        <f t="shared" si="35"/>
        <v>65</v>
      </c>
      <c r="N105" s="90">
        <v>0</v>
      </c>
      <c r="O105" s="18"/>
      <c r="P105" s="90"/>
    </row>
    <row r="106" spans="1:16" s="19" customFormat="1" ht="15.75">
      <c r="A106" s="38" t="s">
        <v>80</v>
      </c>
      <c r="B106" s="11" t="s">
        <v>192</v>
      </c>
      <c r="C106" s="6">
        <v>3</v>
      </c>
      <c r="D106" s="6">
        <v>40</v>
      </c>
      <c r="E106" s="6">
        <v>798.6244</v>
      </c>
      <c r="F106" s="30">
        <f t="shared" si="31"/>
        <v>183.683612</v>
      </c>
      <c r="G106" s="18">
        <v>12</v>
      </c>
      <c r="H106" s="18">
        <v>6</v>
      </c>
      <c r="I106" s="18">
        <v>0</v>
      </c>
      <c r="J106" s="6">
        <f t="shared" si="32"/>
        <v>6</v>
      </c>
      <c r="K106" s="13">
        <f t="shared" si="33"/>
        <v>1.5</v>
      </c>
      <c r="L106" s="13">
        <f t="shared" si="34"/>
        <v>1.25</v>
      </c>
      <c r="M106" s="25">
        <f t="shared" si="35"/>
        <v>229</v>
      </c>
      <c r="N106" s="14">
        <v>28</v>
      </c>
      <c r="O106" s="6"/>
      <c r="P106" s="90">
        <f>ROUNDDOWN(IF(O106&lt;N106,O106,N106),0)</f>
        <v>0</v>
      </c>
    </row>
    <row r="107" spans="1:16" s="19" customFormat="1" ht="15.75">
      <c r="A107" s="53" t="s">
        <v>248</v>
      </c>
      <c r="B107" s="90" t="s">
        <v>180</v>
      </c>
      <c r="C107" s="102">
        <v>2</v>
      </c>
      <c r="D107" s="43">
        <v>59</v>
      </c>
      <c r="E107" s="18">
        <v>656.354</v>
      </c>
      <c r="F107" s="30">
        <f t="shared" si="31"/>
        <v>150.96142</v>
      </c>
      <c r="G107" s="43">
        <v>5</v>
      </c>
      <c r="H107" s="43">
        <v>4</v>
      </c>
      <c r="I107" s="43">
        <v>2</v>
      </c>
      <c r="J107" s="6">
        <f t="shared" si="32"/>
        <v>6</v>
      </c>
      <c r="K107" s="13">
        <f t="shared" si="33"/>
        <v>1.0169491525423728</v>
      </c>
      <c r="L107" s="13">
        <f t="shared" si="34"/>
        <v>0.847457627118644</v>
      </c>
      <c r="M107" s="25">
        <f t="shared" si="35"/>
        <v>127</v>
      </c>
      <c r="N107" s="14">
        <v>18</v>
      </c>
      <c r="O107" s="85"/>
      <c r="P107" s="90">
        <f>ROUNDDOWN(IF(O107&lt;N107,O107,N107),0)</f>
        <v>0</v>
      </c>
    </row>
    <row r="108" spans="1:16" s="19" customFormat="1" ht="15.75">
      <c r="A108" s="38" t="s">
        <v>143</v>
      </c>
      <c r="B108" s="103">
        <v>42931</v>
      </c>
      <c r="C108" s="102">
        <v>1</v>
      </c>
      <c r="D108" s="43">
        <v>35</v>
      </c>
      <c r="E108" s="18">
        <v>160.95</v>
      </c>
      <c r="F108" s="30">
        <f t="shared" si="31"/>
        <v>37.018499999999996</v>
      </c>
      <c r="G108" s="43">
        <v>2</v>
      </c>
      <c r="H108" s="43">
        <v>2</v>
      </c>
      <c r="I108" s="43">
        <v>2</v>
      </c>
      <c r="J108" s="6">
        <f t="shared" si="32"/>
        <v>4</v>
      </c>
      <c r="K108" s="13">
        <f t="shared" si="33"/>
        <v>1.1428571428571428</v>
      </c>
      <c r="L108" s="13">
        <f t="shared" si="34"/>
        <v>0.9523809523809523</v>
      </c>
      <c r="M108" s="25">
        <f t="shared" si="35"/>
        <v>35</v>
      </c>
      <c r="N108" s="14">
        <v>8</v>
      </c>
      <c r="O108" s="85"/>
      <c r="P108" s="90">
        <f>ROUNDDOWN(IF(O108&lt;N108,O108,N108),0)</f>
        <v>0</v>
      </c>
    </row>
    <row r="109" spans="1:16" s="19" customFormat="1" ht="18.75">
      <c r="A109" s="34" t="s">
        <v>130</v>
      </c>
      <c r="B109" s="31"/>
      <c r="C109" s="31">
        <f aca="true" t="shared" si="36" ref="C109:J109">SUM(C103:C108)</f>
        <v>14</v>
      </c>
      <c r="D109" s="31">
        <f t="shared" si="36"/>
        <v>324</v>
      </c>
      <c r="E109" s="31">
        <f t="shared" si="36"/>
        <v>4663.179</v>
      </c>
      <c r="F109" s="35">
        <f t="shared" si="36"/>
        <v>1072.53117</v>
      </c>
      <c r="G109" s="31">
        <f t="shared" si="36"/>
        <v>37</v>
      </c>
      <c r="H109" s="31">
        <f t="shared" si="36"/>
        <v>21</v>
      </c>
      <c r="I109" s="31">
        <f t="shared" si="36"/>
        <v>6</v>
      </c>
      <c r="J109" s="31">
        <f t="shared" si="36"/>
        <v>27</v>
      </c>
      <c r="K109" s="37">
        <f t="shared" si="33"/>
        <v>0.8333333333333334</v>
      </c>
      <c r="L109" s="37">
        <f>AVERAGE(L103:L108)</f>
        <v>0.8002921709537479</v>
      </c>
      <c r="M109" s="36">
        <f>SUM(M103:M108)</f>
        <v>594</v>
      </c>
      <c r="N109" s="36">
        <f>SUM(N103:N108)</f>
        <v>73</v>
      </c>
      <c r="O109" s="36">
        <f>SUM(O103:O108)</f>
        <v>0</v>
      </c>
      <c r="P109" s="36">
        <f>SUM(P103:P108)</f>
        <v>0</v>
      </c>
    </row>
    <row r="110" spans="1:16" s="19" customFormat="1" ht="40.5">
      <c r="A110" s="95" t="s">
        <v>129</v>
      </c>
      <c r="B110" s="18"/>
      <c r="C110" s="18"/>
      <c r="D110" s="18"/>
      <c r="E110" s="18"/>
      <c r="F110" s="30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s="19" customFormat="1" ht="15.75">
      <c r="A111" s="38" t="s">
        <v>56</v>
      </c>
      <c r="B111" s="18" t="s">
        <v>238</v>
      </c>
      <c r="C111" s="18">
        <v>4</v>
      </c>
      <c r="D111" s="18">
        <v>61.6</v>
      </c>
      <c r="E111" s="18">
        <v>306.857</v>
      </c>
      <c r="F111" s="30">
        <f aca="true" t="shared" si="37" ref="F111:F127">E111*$S$14</f>
        <v>70.57711</v>
      </c>
      <c r="G111" s="18">
        <v>19</v>
      </c>
      <c r="H111" s="18">
        <v>9</v>
      </c>
      <c r="I111" s="18">
        <v>0</v>
      </c>
      <c r="J111" s="18">
        <f>I111+H111</f>
        <v>9</v>
      </c>
      <c r="K111" s="30">
        <f>J111*10/D111</f>
        <v>1.461038961038961</v>
      </c>
      <c r="L111" s="30">
        <f aca="true" t="shared" si="38" ref="L111:L127">K111*$R$14</f>
        <v>1.2175324675324675</v>
      </c>
      <c r="M111" s="25">
        <f aca="true" t="shared" si="39" ref="M111:M122">ROUNDDOWN(L111*F111,0)</f>
        <v>85</v>
      </c>
      <c r="N111" s="90">
        <f aca="true" t="shared" si="40" ref="N111:N127">ROUNDDOWN(IF(M111&lt;$R$5,"0",M111*15/100),0)</f>
        <v>12</v>
      </c>
      <c r="O111" s="18"/>
      <c r="P111" s="90">
        <f aca="true" t="shared" si="41" ref="P111:P127">ROUNDDOWN(IF(O111&lt;N111,O111,N111),0)</f>
        <v>0</v>
      </c>
    </row>
    <row r="112" spans="1:16" s="19" customFormat="1" ht="15.75">
      <c r="A112" s="38" t="s">
        <v>57</v>
      </c>
      <c r="B112" s="18" t="s">
        <v>237</v>
      </c>
      <c r="C112" s="18">
        <v>3</v>
      </c>
      <c r="D112" s="18">
        <v>44.1</v>
      </c>
      <c r="E112" s="18">
        <v>176.707</v>
      </c>
      <c r="F112" s="30">
        <f t="shared" si="37"/>
        <v>40.64261</v>
      </c>
      <c r="G112" s="18">
        <v>16</v>
      </c>
      <c r="H112" s="18">
        <v>10</v>
      </c>
      <c r="I112" s="18">
        <v>8</v>
      </c>
      <c r="J112" s="18">
        <f>I112+H112</f>
        <v>18</v>
      </c>
      <c r="K112" s="30">
        <f>J112*10/D112</f>
        <v>4.081632653061225</v>
      </c>
      <c r="L112" s="30">
        <f t="shared" si="38"/>
        <v>3.4013605442176873</v>
      </c>
      <c r="M112" s="25">
        <f t="shared" si="39"/>
        <v>138</v>
      </c>
      <c r="N112" s="90">
        <f t="shared" si="40"/>
        <v>20</v>
      </c>
      <c r="O112" s="18"/>
      <c r="P112" s="90">
        <f t="shared" si="41"/>
        <v>0</v>
      </c>
    </row>
    <row r="113" spans="1:16" s="19" customFormat="1" ht="15.75">
      <c r="A113" s="38" t="s">
        <v>58</v>
      </c>
      <c r="B113" s="18" t="s">
        <v>229</v>
      </c>
      <c r="C113" s="18">
        <v>3</v>
      </c>
      <c r="D113" s="18">
        <v>36</v>
      </c>
      <c r="E113" s="18">
        <v>344.676</v>
      </c>
      <c r="F113" s="30">
        <f t="shared" si="37"/>
        <v>79.27548</v>
      </c>
      <c r="G113" s="18">
        <v>11</v>
      </c>
      <c r="H113" s="18">
        <v>11</v>
      </c>
      <c r="I113" s="18">
        <v>6</v>
      </c>
      <c r="J113" s="18">
        <f>I113+H113</f>
        <v>17</v>
      </c>
      <c r="K113" s="30">
        <f>J113*10/D113</f>
        <v>4.722222222222222</v>
      </c>
      <c r="L113" s="30">
        <f t="shared" si="38"/>
        <v>3.9351851851851856</v>
      </c>
      <c r="M113" s="25">
        <f t="shared" si="39"/>
        <v>311</v>
      </c>
      <c r="N113" s="90">
        <f t="shared" si="40"/>
        <v>46</v>
      </c>
      <c r="O113" s="18"/>
      <c r="P113" s="90">
        <f t="shared" si="41"/>
        <v>0</v>
      </c>
    </row>
    <row r="114" spans="1:16" s="19" customFormat="1" ht="15.75">
      <c r="A114" s="38" t="s">
        <v>59</v>
      </c>
      <c r="B114" s="18" t="s">
        <v>228</v>
      </c>
      <c r="C114" s="18">
        <v>4</v>
      </c>
      <c r="D114" s="18">
        <v>52</v>
      </c>
      <c r="E114" s="18">
        <v>474.722</v>
      </c>
      <c r="F114" s="30">
        <f t="shared" si="37"/>
        <v>109.18606</v>
      </c>
      <c r="G114" s="18">
        <v>14</v>
      </c>
      <c r="H114" s="18">
        <v>13</v>
      </c>
      <c r="I114" s="18">
        <v>10</v>
      </c>
      <c r="J114" s="18">
        <f>I114+H114</f>
        <v>23</v>
      </c>
      <c r="K114" s="30">
        <f>J114*10/D114</f>
        <v>4.423076923076923</v>
      </c>
      <c r="L114" s="30">
        <f t="shared" si="38"/>
        <v>3.685897435897436</v>
      </c>
      <c r="M114" s="25">
        <f t="shared" si="39"/>
        <v>402</v>
      </c>
      <c r="N114" s="90">
        <f t="shared" si="40"/>
        <v>60</v>
      </c>
      <c r="O114" s="18"/>
      <c r="P114" s="90">
        <f t="shared" si="41"/>
        <v>0</v>
      </c>
    </row>
    <row r="115" spans="1:16" s="19" customFormat="1" ht="15.75">
      <c r="A115" s="38" t="s">
        <v>63</v>
      </c>
      <c r="B115" s="18" t="s">
        <v>181</v>
      </c>
      <c r="C115" s="18">
        <v>5</v>
      </c>
      <c r="D115" s="18">
        <v>56</v>
      </c>
      <c r="E115" s="18">
        <v>75.842</v>
      </c>
      <c r="F115" s="30">
        <f t="shared" si="37"/>
        <v>17.44366</v>
      </c>
      <c r="G115" s="18">
        <v>13</v>
      </c>
      <c r="H115" s="18">
        <v>0</v>
      </c>
      <c r="I115" s="18">
        <v>2</v>
      </c>
      <c r="J115" s="18">
        <f aca="true" t="shared" si="42" ref="J115:J127">I115+H115</f>
        <v>2</v>
      </c>
      <c r="K115" s="30">
        <f aca="true" t="shared" si="43" ref="K115:K127">J115*10/D115</f>
        <v>0.35714285714285715</v>
      </c>
      <c r="L115" s="30">
        <f t="shared" si="38"/>
        <v>0.2976190476190476</v>
      </c>
      <c r="M115" s="25">
        <f t="shared" si="39"/>
        <v>5</v>
      </c>
      <c r="N115" s="90">
        <f t="shared" si="40"/>
        <v>0</v>
      </c>
      <c r="O115" s="18"/>
      <c r="P115" s="90">
        <f t="shared" si="41"/>
        <v>0</v>
      </c>
    </row>
    <row r="116" spans="1:16" s="19" customFormat="1" ht="15.75">
      <c r="A116" s="38" t="s">
        <v>60</v>
      </c>
      <c r="B116" s="18" t="s">
        <v>188</v>
      </c>
      <c r="C116" s="18">
        <v>5</v>
      </c>
      <c r="D116" s="18">
        <v>78.7</v>
      </c>
      <c r="E116" s="18">
        <v>190.214</v>
      </c>
      <c r="F116" s="30">
        <f t="shared" si="37"/>
        <v>43.74922</v>
      </c>
      <c r="G116" s="18">
        <v>12</v>
      </c>
      <c r="H116" s="18">
        <v>12</v>
      </c>
      <c r="I116" s="18">
        <v>0</v>
      </c>
      <c r="J116" s="18">
        <f t="shared" si="42"/>
        <v>12</v>
      </c>
      <c r="K116" s="30">
        <f t="shared" si="43"/>
        <v>1.5247776365946633</v>
      </c>
      <c r="L116" s="30">
        <f t="shared" si="38"/>
        <v>1.2706480304955527</v>
      </c>
      <c r="M116" s="25">
        <f t="shared" si="39"/>
        <v>55</v>
      </c>
      <c r="N116" s="90">
        <f t="shared" si="40"/>
        <v>8</v>
      </c>
      <c r="O116" s="18"/>
      <c r="P116" s="90">
        <f t="shared" si="41"/>
        <v>0</v>
      </c>
    </row>
    <row r="117" spans="1:16" s="19" customFormat="1" ht="15.75">
      <c r="A117" s="38" t="s">
        <v>61</v>
      </c>
      <c r="B117" s="18" t="s">
        <v>187</v>
      </c>
      <c r="C117" s="18">
        <v>4</v>
      </c>
      <c r="D117" s="18">
        <v>86.5</v>
      </c>
      <c r="E117" s="18">
        <v>263.685</v>
      </c>
      <c r="F117" s="30">
        <f t="shared" si="37"/>
        <v>60.64755</v>
      </c>
      <c r="G117" s="18">
        <v>12</v>
      </c>
      <c r="H117" s="18">
        <v>12</v>
      </c>
      <c r="I117" s="18">
        <v>0</v>
      </c>
      <c r="J117" s="18">
        <f t="shared" si="42"/>
        <v>12</v>
      </c>
      <c r="K117" s="30">
        <f t="shared" si="43"/>
        <v>1.3872832369942196</v>
      </c>
      <c r="L117" s="30">
        <f t="shared" si="38"/>
        <v>1.1560693641618498</v>
      </c>
      <c r="M117" s="25">
        <f t="shared" si="39"/>
        <v>70</v>
      </c>
      <c r="N117" s="90">
        <f t="shared" si="40"/>
        <v>10</v>
      </c>
      <c r="O117" s="18"/>
      <c r="P117" s="90">
        <f t="shared" si="41"/>
        <v>0</v>
      </c>
    </row>
    <row r="118" spans="1:16" s="19" customFormat="1" ht="15.75">
      <c r="A118" s="66" t="s">
        <v>285</v>
      </c>
      <c r="B118" s="18" t="s">
        <v>34</v>
      </c>
      <c r="C118" s="18"/>
      <c r="D118" s="18"/>
      <c r="E118" s="18"/>
      <c r="F118" s="30"/>
      <c r="G118" s="18"/>
      <c r="H118" s="18"/>
      <c r="I118" s="18"/>
      <c r="J118" s="18"/>
      <c r="K118" s="30"/>
      <c r="L118" s="30"/>
      <c r="M118" s="90"/>
      <c r="N118" s="90"/>
      <c r="O118" s="18"/>
      <c r="P118" s="90"/>
    </row>
    <row r="119" spans="1:16" s="19" customFormat="1" ht="31.5">
      <c r="A119" s="38" t="s">
        <v>35</v>
      </c>
      <c r="B119" s="11" t="s">
        <v>231</v>
      </c>
      <c r="C119" s="18">
        <v>4</v>
      </c>
      <c r="D119" s="18">
        <v>56.6</v>
      </c>
      <c r="E119" s="18">
        <v>243.367</v>
      </c>
      <c r="F119" s="30">
        <f t="shared" si="37"/>
        <v>55.97441</v>
      </c>
      <c r="G119" s="18">
        <v>14</v>
      </c>
      <c r="H119" s="18">
        <v>14</v>
      </c>
      <c r="I119" s="18">
        <v>7</v>
      </c>
      <c r="J119" s="18">
        <f t="shared" si="42"/>
        <v>21</v>
      </c>
      <c r="K119" s="30">
        <f t="shared" si="43"/>
        <v>3.7102473498233213</v>
      </c>
      <c r="L119" s="30">
        <f t="shared" si="38"/>
        <v>3.0918727915194344</v>
      </c>
      <c r="M119" s="25">
        <f t="shared" si="39"/>
        <v>173</v>
      </c>
      <c r="N119" s="90">
        <f t="shared" si="40"/>
        <v>25</v>
      </c>
      <c r="O119" s="18"/>
      <c r="P119" s="90">
        <f t="shared" si="41"/>
        <v>0</v>
      </c>
    </row>
    <row r="120" spans="1:16" s="19" customFormat="1" ht="15.75">
      <c r="A120" s="66" t="s">
        <v>144</v>
      </c>
      <c r="B120" s="18" t="s">
        <v>34</v>
      </c>
      <c r="C120" s="18"/>
      <c r="D120" s="18"/>
      <c r="E120" s="18"/>
      <c r="F120" s="30">
        <f t="shared" si="37"/>
        <v>0</v>
      </c>
      <c r="G120" s="18"/>
      <c r="H120" s="18"/>
      <c r="I120" s="18"/>
      <c r="J120" s="18">
        <f t="shared" si="42"/>
        <v>0</v>
      </c>
      <c r="K120" s="30"/>
      <c r="L120" s="30"/>
      <c r="M120" s="25"/>
      <c r="N120" s="90"/>
      <c r="O120" s="18"/>
      <c r="P120" s="90"/>
    </row>
    <row r="121" spans="1:16" s="19" customFormat="1" ht="15.75">
      <c r="A121" s="38" t="s">
        <v>145</v>
      </c>
      <c r="B121" s="90" t="s">
        <v>198</v>
      </c>
      <c r="C121" s="18">
        <v>3</v>
      </c>
      <c r="D121" s="18">
        <v>80</v>
      </c>
      <c r="E121" s="18">
        <v>255.665</v>
      </c>
      <c r="F121" s="30">
        <f t="shared" si="37"/>
        <v>58.80295</v>
      </c>
      <c r="G121" s="18">
        <v>14</v>
      </c>
      <c r="H121" s="18">
        <v>12</v>
      </c>
      <c r="I121" s="18">
        <v>0</v>
      </c>
      <c r="J121" s="18">
        <f t="shared" si="42"/>
        <v>12</v>
      </c>
      <c r="K121" s="30">
        <f t="shared" si="43"/>
        <v>1.5</v>
      </c>
      <c r="L121" s="30">
        <f t="shared" si="38"/>
        <v>1.25</v>
      </c>
      <c r="M121" s="25">
        <f t="shared" si="39"/>
        <v>73</v>
      </c>
      <c r="N121" s="90">
        <f t="shared" si="40"/>
        <v>10</v>
      </c>
      <c r="O121" s="18"/>
      <c r="P121" s="90">
        <f t="shared" si="41"/>
        <v>0</v>
      </c>
    </row>
    <row r="122" spans="1:16" s="19" customFormat="1" ht="15.75">
      <c r="A122" s="60" t="s">
        <v>29</v>
      </c>
      <c r="B122" s="18" t="s">
        <v>189</v>
      </c>
      <c r="C122" s="18">
        <v>2</v>
      </c>
      <c r="D122" s="18">
        <v>36.1</v>
      </c>
      <c r="E122" s="18">
        <v>350</v>
      </c>
      <c r="F122" s="30">
        <f t="shared" si="37"/>
        <v>80.5</v>
      </c>
      <c r="G122" s="18">
        <v>13</v>
      </c>
      <c r="H122" s="18">
        <v>8</v>
      </c>
      <c r="I122" s="18">
        <v>0</v>
      </c>
      <c r="J122" s="18">
        <f t="shared" si="42"/>
        <v>8</v>
      </c>
      <c r="K122" s="30">
        <f t="shared" si="43"/>
        <v>2.2160664819944595</v>
      </c>
      <c r="L122" s="30">
        <f t="shared" si="38"/>
        <v>1.8467220683287164</v>
      </c>
      <c r="M122" s="90">
        <f t="shared" si="39"/>
        <v>148</v>
      </c>
      <c r="N122" s="90"/>
      <c r="O122" s="18"/>
      <c r="P122" s="90">
        <f t="shared" si="41"/>
        <v>0</v>
      </c>
    </row>
    <row r="123" spans="1:16" s="19" customFormat="1" ht="15.75">
      <c r="A123" s="38" t="s">
        <v>146</v>
      </c>
      <c r="B123" s="11" t="s">
        <v>221</v>
      </c>
      <c r="C123" s="6">
        <v>6</v>
      </c>
      <c r="D123" s="6">
        <v>91</v>
      </c>
      <c r="E123" s="6">
        <v>5845.118</v>
      </c>
      <c r="F123" s="30">
        <f t="shared" si="37"/>
        <v>1344.37714</v>
      </c>
      <c r="G123" s="18">
        <v>23</v>
      </c>
      <c r="H123" s="18">
        <v>23</v>
      </c>
      <c r="I123" s="18">
        <v>0</v>
      </c>
      <c r="J123" s="6">
        <f t="shared" si="42"/>
        <v>23</v>
      </c>
      <c r="K123" s="13">
        <f t="shared" si="43"/>
        <v>2.5274725274725274</v>
      </c>
      <c r="L123" s="13">
        <f t="shared" si="38"/>
        <v>2.1062271062271063</v>
      </c>
      <c r="M123" s="25">
        <f>ROUNDDOWN(L123*F123,0)</f>
        <v>2831</v>
      </c>
      <c r="N123" s="90">
        <f t="shared" si="40"/>
        <v>424</v>
      </c>
      <c r="O123" s="6"/>
      <c r="P123" s="14">
        <f t="shared" si="41"/>
        <v>0</v>
      </c>
    </row>
    <row r="124" spans="1:16" s="19" customFormat="1" ht="15.75">
      <c r="A124" s="66" t="s">
        <v>284</v>
      </c>
      <c r="B124" s="18" t="s">
        <v>34</v>
      </c>
      <c r="C124" s="18"/>
      <c r="D124" s="18"/>
      <c r="E124" s="18"/>
      <c r="F124" s="30"/>
      <c r="G124" s="18"/>
      <c r="H124" s="18"/>
      <c r="I124" s="18"/>
      <c r="J124" s="18"/>
      <c r="K124" s="30"/>
      <c r="L124" s="30"/>
      <c r="M124" s="90"/>
      <c r="N124" s="90">
        <f t="shared" si="40"/>
        <v>0</v>
      </c>
      <c r="O124" s="18"/>
      <c r="P124" s="90"/>
    </row>
    <row r="125" spans="1:16" s="19" customFormat="1" ht="15.75">
      <c r="A125" s="38" t="s">
        <v>143</v>
      </c>
      <c r="B125" s="103">
        <v>42929</v>
      </c>
      <c r="C125" s="102">
        <v>1</v>
      </c>
      <c r="D125" s="43">
        <v>25</v>
      </c>
      <c r="E125" s="6">
        <v>114.4</v>
      </c>
      <c r="F125" s="30">
        <f t="shared" si="37"/>
        <v>26.312</v>
      </c>
      <c r="G125" s="43">
        <v>1</v>
      </c>
      <c r="H125" s="43">
        <v>1</v>
      </c>
      <c r="I125" s="43">
        <v>3</v>
      </c>
      <c r="J125" s="6">
        <f t="shared" si="42"/>
        <v>4</v>
      </c>
      <c r="K125" s="13">
        <f t="shared" si="43"/>
        <v>1.6</v>
      </c>
      <c r="L125" s="13">
        <f t="shared" si="38"/>
        <v>1.3333333333333335</v>
      </c>
      <c r="M125" s="25">
        <f>ROUNDDOWN(L125*F125,0)</f>
        <v>35</v>
      </c>
      <c r="N125" s="90">
        <f t="shared" si="40"/>
        <v>5</v>
      </c>
      <c r="O125" s="6"/>
      <c r="P125" s="14">
        <f t="shared" si="41"/>
        <v>0</v>
      </c>
    </row>
    <row r="126" spans="1:16" s="19" customFormat="1" ht="31.5">
      <c r="A126" s="38" t="s">
        <v>167</v>
      </c>
      <c r="B126" s="105" t="s">
        <v>184</v>
      </c>
      <c r="C126" s="104">
        <v>2</v>
      </c>
      <c r="D126" s="104">
        <v>44</v>
      </c>
      <c r="E126" s="6">
        <v>117.21</v>
      </c>
      <c r="F126" s="30">
        <f t="shared" si="37"/>
        <v>26.9583</v>
      </c>
      <c r="G126" s="6">
        <v>0</v>
      </c>
      <c r="H126" s="6">
        <v>0</v>
      </c>
      <c r="I126" s="6">
        <v>6</v>
      </c>
      <c r="J126" s="6">
        <f t="shared" si="42"/>
        <v>6</v>
      </c>
      <c r="K126" s="13">
        <f t="shared" si="43"/>
        <v>1.3636363636363635</v>
      </c>
      <c r="L126" s="13">
        <f t="shared" si="38"/>
        <v>1.1363636363636362</v>
      </c>
      <c r="M126" s="25">
        <f>ROUNDDOWN(L126*F126,0)</f>
        <v>30</v>
      </c>
      <c r="N126" s="90">
        <f t="shared" si="40"/>
        <v>4</v>
      </c>
      <c r="O126" s="6"/>
      <c r="P126" s="14">
        <f t="shared" si="41"/>
        <v>0</v>
      </c>
    </row>
    <row r="127" spans="1:16" s="19" customFormat="1" ht="15.75">
      <c r="A127" s="53" t="s">
        <v>148</v>
      </c>
      <c r="B127" s="105" t="s">
        <v>244</v>
      </c>
      <c r="C127" s="43">
        <v>2</v>
      </c>
      <c r="D127" s="43">
        <v>60</v>
      </c>
      <c r="E127" s="43">
        <v>397.07</v>
      </c>
      <c r="F127" s="30">
        <f t="shared" si="37"/>
        <v>91.3261</v>
      </c>
      <c r="G127" s="43">
        <v>4</v>
      </c>
      <c r="H127" s="43">
        <v>4</v>
      </c>
      <c r="I127" s="43">
        <v>6</v>
      </c>
      <c r="J127" s="6">
        <f t="shared" si="42"/>
        <v>10</v>
      </c>
      <c r="K127" s="13">
        <f t="shared" si="43"/>
        <v>1.6666666666666667</v>
      </c>
      <c r="L127" s="13">
        <f t="shared" si="38"/>
        <v>1.388888888888889</v>
      </c>
      <c r="M127" s="25">
        <f>ROUNDDOWN(L127*F127,0)</f>
        <v>126</v>
      </c>
      <c r="N127" s="90">
        <f t="shared" si="40"/>
        <v>18</v>
      </c>
      <c r="O127" s="85"/>
      <c r="P127" s="14">
        <f t="shared" si="41"/>
        <v>0</v>
      </c>
    </row>
    <row r="128" spans="1:16" s="19" customFormat="1" ht="20.25" customHeight="1">
      <c r="A128" s="34" t="s">
        <v>130</v>
      </c>
      <c r="B128" s="35"/>
      <c r="C128" s="35">
        <f aca="true" t="shared" si="44" ref="C128:J128">SUM(C111:C127)</f>
        <v>48</v>
      </c>
      <c r="D128" s="35">
        <f t="shared" si="44"/>
        <v>807.6</v>
      </c>
      <c r="E128" s="35">
        <f t="shared" si="44"/>
        <v>9155.533</v>
      </c>
      <c r="F128" s="35">
        <f t="shared" si="44"/>
        <v>2105.77259</v>
      </c>
      <c r="G128" s="35">
        <f t="shared" si="44"/>
        <v>166</v>
      </c>
      <c r="H128" s="35">
        <f t="shared" si="44"/>
        <v>129</v>
      </c>
      <c r="I128" s="35">
        <f t="shared" si="44"/>
        <v>48</v>
      </c>
      <c r="J128" s="35">
        <f t="shared" si="44"/>
        <v>177</v>
      </c>
      <c r="K128" s="37">
        <f>J128*10/D128</f>
        <v>2.191679049034175</v>
      </c>
      <c r="L128" s="37">
        <f>AVERAGE(L111:L127)</f>
        <v>1.9369799928407385</v>
      </c>
      <c r="M128" s="32">
        <f>SUM(M111:M127)</f>
        <v>4482</v>
      </c>
      <c r="N128" s="36">
        <f>SUM(N111:N127)</f>
        <v>642</v>
      </c>
      <c r="O128" s="36">
        <f>SUM(O111:O127)</f>
        <v>0</v>
      </c>
      <c r="P128" s="36">
        <f>SUM(P111:P127)</f>
        <v>0</v>
      </c>
    </row>
    <row r="129" spans="1:16" s="89" customFormat="1" ht="20.25">
      <c r="A129" s="21" t="s">
        <v>169</v>
      </c>
      <c r="B129" s="22"/>
      <c r="C129" s="22">
        <f aca="true" t="shared" si="45" ref="C129:J129">C128+C109+C101+C96+C80+C67+C53+C49</f>
        <v>256</v>
      </c>
      <c r="D129" s="22">
        <f t="shared" si="45"/>
        <v>3649.84</v>
      </c>
      <c r="E129" s="22">
        <f t="shared" si="45"/>
        <v>36253.1851</v>
      </c>
      <c r="F129" s="42">
        <f t="shared" si="45"/>
        <v>8338.232573000001</v>
      </c>
      <c r="G129" s="22">
        <f t="shared" si="45"/>
        <v>689</v>
      </c>
      <c r="H129" s="22">
        <f t="shared" si="45"/>
        <v>525</v>
      </c>
      <c r="I129" s="22">
        <f t="shared" si="45"/>
        <v>220</v>
      </c>
      <c r="J129" s="22">
        <f t="shared" si="45"/>
        <v>744</v>
      </c>
      <c r="K129" s="29">
        <f>J129*10/D129</f>
        <v>2.038445520899546</v>
      </c>
      <c r="L129" s="29">
        <f>K129*$R$14</f>
        <v>1.6987046007496218</v>
      </c>
      <c r="M129" s="26">
        <f>M128+M109+M101+M96+M80+M53+M67+M49</f>
        <v>12973</v>
      </c>
      <c r="N129" s="97">
        <f>N128+N109+N101+N96+N80+N67+N53+N49</f>
        <v>1802</v>
      </c>
      <c r="O129" s="97">
        <f>O128+O109+O101+O96+O80+O67+O53+O49</f>
        <v>0</v>
      </c>
      <c r="P129" s="97">
        <f>P128+P109+P101+P96+P80+P67+P53+P49</f>
        <v>0</v>
      </c>
    </row>
    <row r="130" spans="1:16" s="89" customFormat="1" ht="34.5" customHeight="1">
      <c r="A130" s="21" t="s">
        <v>30</v>
      </c>
      <c r="B130" s="22"/>
      <c r="C130" s="22">
        <f>C129+C110+C102+C97+C81+C68+C54+C50</f>
        <v>256</v>
      </c>
      <c r="D130" s="22">
        <f>D129</f>
        <v>3649.84</v>
      </c>
      <c r="E130" s="22">
        <v>46246</v>
      </c>
      <c r="F130" s="79">
        <f>E130*$S$14</f>
        <v>10636.58</v>
      </c>
      <c r="G130" s="22">
        <f>G129</f>
        <v>689</v>
      </c>
      <c r="H130" s="22">
        <f>H129</f>
        <v>525</v>
      </c>
      <c r="I130" s="22">
        <f>I129</f>
        <v>220</v>
      </c>
      <c r="J130" s="22">
        <f>J129</f>
        <v>744</v>
      </c>
      <c r="K130" s="29">
        <f>J129*10/D130</f>
        <v>2.038445520899546</v>
      </c>
      <c r="L130" s="29">
        <f>K130*$R$14</f>
        <v>1.6987046007496218</v>
      </c>
      <c r="M130" s="26">
        <f>M129+M110+M102+M97+M81+M54+M68+M50</f>
        <v>12973</v>
      </c>
      <c r="N130" s="97">
        <f>N129</f>
        <v>1802</v>
      </c>
      <c r="O130" s="97">
        <f>O129</f>
        <v>0</v>
      </c>
      <c r="P130" s="97">
        <f>P129</f>
        <v>0</v>
      </c>
    </row>
    <row r="131" spans="1:16" s="19" customFormat="1" ht="15.75">
      <c r="A131" s="5"/>
      <c r="B131" s="2"/>
      <c r="C131" s="2"/>
      <c r="D131" s="2"/>
      <c r="E131" s="2"/>
      <c r="F131" s="81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8.75">
      <c r="A132" s="27"/>
      <c r="B132" s="27"/>
      <c r="C132" s="27"/>
      <c r="D132" s="27"/>
      <c r="E132" s="27"/>
      <c r="F132" s="82"/>
      <c r="G132" s="27"/>
      <c r="H132" s="27"/>
      <c r="I132" s="27"/>
      <c r="J132" s="27"/>
      <c r="K132" s="27"/>
      <c r="L132" s="27"/>
      <c r="M132" s="27"/>
      <c r="N132" s="27"/>
      <c r="O132" s="2"/>
      <c r="P132" s="2"/>
    </row>
    <row r="133" spans="1:16" ht="15.75">
      <c r="A133" s="2"/>
      <c r="B133" s="2"/>
      <c r="C133" s="2"/>
      <c r="D133" s="2"/>
      <c r="E133" s="2"/>
      <c r="F133" s="81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>
      <c r="A134" s="2"/>
      <c r="B134" s="2"/>
      <c r="C134" s="2"/>
      <c r="D134" s="2"/>
      <c r="E134" s="2"/>
      <c r="F134" s="81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>
      <c r="A135" s="2"/>
      <c r="B135" s="2"/>
      <c r="C135" s="2"/>
      <c r="D135" s="2"/>
      <c r="E135" s="2"/>
      <c r="F135" s="81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>
      <c r="A136" s="2"/>
      <c r="B136" s="2"/>
      <c r="C136" s="2"/>
      <c r="D136" s="2"/>
      <c r="E136" s="2"/>
      <c r="F136" s="81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2"/>
      <c r="B137" s="2"/>
      <c r="C137" s="2"/>
      <c r="D137" s="2"/>
      <c r="E137" s="2"/>
      <c r="F137" s="81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>
      <c r="A138" s="2"/>
      <c r="B138" s="2"/>
      <c r="C138" s="2"/>
      <c r="D138" s="2"/>
      <c r="E138" s="2"/>
      <c r="F138" s="81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>
      <c r="A139" s="2"/>
      <c r="B139" s="2"/>
      <c r="C139" s="2"/>
      <c r="D139" s="2"/>
      <c r="E139" s="2"/>
      <c r="F139" s="81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>
      <c r="A140" s="2"/>
      <c r="B140" s="2"/>
      <c r="C140" s="2"/>
      <c r="D140" s="2"/>
      <c r="E140" s="2"/>
      <c r="F140" s="81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>
      <c r="A141" s="2"/>
      <c r="B141" s="2"/>
      <c r="C141" s="2"/>
      <c r="D141" s="2"/>
      <c r="E141" s="2"/>
      <c r="F141" s="81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>
      <c r="A142" s="2"/>
      <c r="B142" s="2"/>
      <c r="C142" s="2"/>
      <c r="D142" s="2"/>
      <c r="E142" s="2"/>
      <c r="F142" s="81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.75">
      <c r="A143" s="2"/>
      <c r="B143" s="2"/>
      <c r="C143" s="2"/>
      <c r="D143" s="2"/>
      <c r="E143" s="2"/>
      <c r="F143" s="81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>
      <c r="A144" s="2"/>
      <c r="B144" s="2"/>
      <c r="C144" s="2"/>
      <c r="D144" s="2"/>
      <c r="E144" s="2"/>
      <c r="F144" s="81"/>
      <c r="G144" s="2"/>
      <c r="H144" s="2"/>
      <c r="I144" s="2"/>
      <c r="J144" s="2"/>
      <c r="K144" s="2"/>
      <c r="L144" s="2"/>
      <c r="M144" s="2"/>
      <c r="N144" s="3"/>
      <c r="O144" s="2"/>
      <c r="P144" s="2"/>
    </row>
    <row r="145" spans="1:16" ht="15.75">
      <c r="A145" s="2"/>
      <c r="B145" s="2"/>
      <c r="C145" s="2"/>
      <c r="D145" s="2"/>
      <c r="E145" s="2"/>
      <c r="F145" s="81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>
      <c r="A146" s="2"/>
      <c r="B146" s="2"/>
      <c r="C146" s="2"/>
      <c r="D146" s="2"/>
      <c r="E146" s="2"/>
      <c r="F146" s="81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>
      <c r="A147" s="2"/>
      <c r="B147" s="2"/>
      <c r="C147" s="2"/>
      <c r="D147" s="2"/>
      <c r="E147" s="2"/>
      <c r="F147" s="81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>
      <c r="A148" s="2"/>
      <c r="B148" s="2"/>
      <c r="C148" s="2"/>
      <c r="D148" s="2"/>
      <c r="E148" s="2"/>
      <c r="F148" s="81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>
      <c r="A149" s="2"/>
      <c r="B149" s="2"/>
      <c r="C149" s="2"/>
      <c r="D149" s="2"/>
      <c r="E149" s="2"/>
      <c r="F149" s="81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>
      <c r="A150" s="2"/>
      <c r="B150" s="2"/>
      <c r="C150" s="2"/>
      <c r="D150" s="2"/>
      <c r="E150" s="2"/>
      <c r="F150" s="81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>
      <c r="A151" s="2"/>
      <c r="B151" s="2"/>
      <c r="C151" s="2"/>
      <c r="D151" s="2"/>
      <c r="E151" s="2"/>
      <c r="F151" s="81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>
      <c r="A152" s="2"/>
      <c r="B152" s="2"/>
      <c r="C152" s="2"/>
      <c r="D152" s="2"/>
      <c r="E152" s="2"/>
      <c r="F152" s="81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>
      <c r="A153" s="2"/>
      <c r="B153" s="2"/>
      <c r="C153" s="2"/>
      <c r="D153" s="2"/>
      <c r="E153" s="2"/>
      <c r="F153" s="81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>
      <c r="A154" s="2"/>
      <c r="B154" s="2"/>
      <c r="C154" s="2"/>
      <c r="D154" s="2"/>
      <c r="E154" s="2"/>
      <c r="F154" s="81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>
      <c r="A155" s="2"/>
      <c r="B155" s="2"/>
      <c r="C155" s="2"/>
      <c r="D155" s="2"/>
      <c r="E155" s="2"/>
      <c r="F155" s="81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>
      <c r="A156" s="2"/>
      <c r="B156" s="2"/>
      <c r="C156" s="2"/>
      <c r="D156" s="2"/>
      <c r="E156" s="2"/>
      <c r="F156" s="81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>
      <c r="A157" s="2"/>
      <c r="B157" s="2"/>
      <c r="C157" s="2"/>
      <c r="D157" s="2"/>
      <c r="E157" s="2"/>
      <c r="F157" s="81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>
      <c r="A158" s="2"/>
      <c r="B158" s="2"/>
      <c r="C158" s="2"/>
      <c r="D158" s="2"/>
      <c r="E158" s="2"/>
      <c r="F158" s="81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>
      <c r="A159" s="2"/>
      <c r="B159" s="2"/>
      <c r="C159" s="2"/>
      <c r="D159" s="2"/>
      <c r="E159" s="2"/>
      <c r="F159" s="81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>
      <c r="A160" s="2"/>
      <c r="B160" s="2"/>
      <c r="C160" s="2"/>
      <c r="D160" s="2"/>
      <c r="E160" s="2"/>
      <c r="F160" s="81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>
      <c r="A161" s="2"/>
      <c r="B161" s="2"/>
      <c r="C161" s="2"/>
      <c r="D161" s="2"/>
      <c r="E161" s="2"/>
      <c r="F161" s="81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>
      <c r="A162" s="2"/>
      <c r="B162" s="2"/>
      <c r="C162" s="2"/>
      <c r="D162" s="2"/>
      <c r="E162" s="2"/>
      <c r="F162" s="81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>
      <c r="A163" s="2"/>
      <c r="B163" s="2"/>
      <c r="C163" s="2"/>
      <c r="D163" s="2"/>
      <c r="E163" s="2"/>
      <c r="F163" s="81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>
      <c r="A164" s="2"/>
      <c r="B164" s="2"/>
      <c r="C164" s="2"/>
      <c r="D164" s="2"/>
      <c r="E164" s="2"/>
      <c r="F164" s="81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>
      <c r="A165" s="2"/>
      <c r="B165" s="2"/>
      <c r="C165" s="2"/>
      <c r="D165" s="2"/>
      <c r="E165" s="2"/>
      <c r="F165" s="81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>
      <c r="A166" s="2"/>
      <c r="B166" s="2"/>
      <c r="C166" s="2"/>
      <c r="D166" s="2"/>
      <c r="E166" s="2"/>
      <c r="F166" s="81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>
      <c r="A167" s="2"/>
      <c r="B167" s="2"/>
      <c r="C167" s="2"/>
      <c r="D167" s="2"/>
      <c r="E167" s="2"/>
      <c r="F167" s="81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>
      <c r="A168" s="2"/>
      <c r="B168" s="2"/>
      <c r="C168" s="2"/>
      <c r="D168" s="2"/>
      <c r="E168" s="2"/>
      <c r="F168" s="81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>
      <c r="A169" s="2"/>
      <c r="B169" s="2"/>
      <c r="C169" s="2"/>
      <c r="D169" s="2"/>
      <c r="E169" s="2"/>
      <c r="F169" s="81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>
      <c r="A170" s="2"/>
      <c r="B170" s="4"/>
      <c r="C170" s="2"/>
      <c r="D170" s="2"/>
      <c r="E170" s="2"/>
      <c r="F170" s="81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>
      <c r="A171" s="2"/>
      <c r="B171" s="2"/>
      <c r="C171" s="2"/>
      <c r="D171" s="2"/>
      <c r="E171" s="2"/>
      <c r="F171" s="81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>
      <c r="A172" s="2"/>
      <c r="B172" s="2"/>
      <c r="C172" s="2"/>
      <c r="D172" s="2"/>
      <c r="E172" s="2"/>
      <c r="F172" s="81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.75">
      <c r="A173" s="2"/>
      <c r="B173" s="2"/>
      <c r="C173" s="2"/>
      <c r="D173" s="2"/>
      <c r="E173" s="2"/>
      <c r="F173" s="81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.75">
      <c r="A174" s="2"/>
      <c r="B174" s="2"/>
      <c r="C174" s="2"/>
      <c r="D174" s="2"/>
      <c r="E174" s="2"/>
      <c r="F174" s="81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8.75">
      <c r="A175" s="1"/>
      <c r="B175" s="1"/>
      <c r="C175" s="1"/>
      <c r="D175" s="1"/>
      <c r="E175" s="1"/>
      <c r="F175" s="77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8.75">
      <c r="A176" s="1"/>
      <c r="B176" s="1"/>
      <c r="C176" s="1"/>
      <c r="D176" s="1"/>
      <c r="E176" s="1"/>
      <c r="F176" s="77"/>
      <c r="G176" s="1"/>
      <c r="H176" s="1"/>
      <c r="I176" s="1"/>
      <c r="J176" s="1"/>
      <c r="K176" s="1"/>
      <c r="L176" s="1"/>
      <c r="M176" s="1"/>
      <c r="N176" s="1"/>
      <c r="O176" s="1"/>
      <c r="P176" s="1"/>
    </row>
  </sheetData>
  <sheetProtection password="C75E" sheet="1" selectLockedCells="1" selectUnlockedCells="1"/>
  <mergeCells count="1">
    <mergeCell ref="A2:P2"/>
  </mergeCells>
  <printOptions/>
  <pageMargins left="0.5511811023622047" right="0" top="0.3937007874015748" bottom="0.1968503937007874" header="0" footer="0"/>
  <pageSetup orientation="landscape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74"/>
  <sheetViews>
    <sheetView zoomScale="75" zoomScaleNormal="75" zoomScalePageLayoutView="0" workbookViewId="0" topLeftCell="A13">
      <selection activeCell="F91" sqref="F91"/>
    </sheetView>
  </sheetViews>
  <sheetFormatPr defaultColWidth="9.33203125" defaultRowHeight="12.75"/>
  <cols>
    <col min="1" max="1" width="65" style="0" customWidth="1"/>
    <col min="2" max="2" width="22.5" style="0" customWidth="1"/>
    <col min="3" max="3" width="10" style="0" customWidth="1"/>
    <col min="4" max="4" width="17.83203125" style="0" customWidth="1"/>
    <col min="5" max="5" width="18" style="0" customWidth="1"/>
    <col min="6" max="6" width="16.5" style="19" customWidth="1"/>
    <col min="7" max="8" width="12.83203125" style="0" customWidth="1"/>
    <col min="9" max="9" width="10.5" style="0" customWidth="1"/>
    <col min="10" max="10" width="12.5" style="9" customWidth="1"/>
    <col min="11" max="11" width="12.5" style="0" customWidth="1"/>
    <col min="12" max="12" width="14.66015625" style="0" customWidth="1"/>
    <col min="13" max="13" width="15.83203125" style="0" bestFit="1" customWidth="1"/>
    <col min="14" max="14" width="11.66015625" style="0" customWidth="1"/>
    <col min="15" max="15" width="9.5" style="0" bestFit="1" customWidth="1"/>
    <col min="16" max="16" width="11.83203125" style="0" bestFit="1" customWidth="1"/>
    <col min="18" max="19" width="9.5" style="0" bestFit="1" customWidth="1"/>
  </cols>
  <sheetData>
    <row r="1" ht="12.75"/>
    <row r="2" spans="1:13" ht="18.75">
      <c r="A2" t="s">
        <v>0</v>
      </c>
      <c r="B2" s="1"/>
      <c r="C2" s="1"/>
      <c r="D2" s="1"/>
      <c r="E2" s="1"/>
      <c r="F2" s="77"/>
      <c r="G2" s="1"/>
      <c r="H2" s="1"/>
      <c r="I2" s="1"/>
      <c r="J2" s="1"/>
      <c r="K2" s="1"/>
      <c r="L2" s="1"/>
      <c r="M2" s="1"/>
    </row>
    <row r="3" ht="12.75"/>
    <row r="4" spans="1:17" ht="68.25" customHeight="1">
      <c r="A4" s="125" t="s">
        <v>174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87"/>
    </row>
    <row r="5" ht="12.75"/>
    <row r="6" spans="1:16" ht="126">
      <c r="A6" s="6" t="s">
        <v>1</v>
      </c>
      <c r="B6" s="6" t="s">
        <v>2</v>
      </c>
      <c r="C6" s="6" t="s">
        <v>3</v>
      </c>
      <c r="D6" s="6" t="s">
        <v>4</v>
      </c>
      <c r="E6" s="6" t="s">
        <v>168</v>
      </c>
      <c r="F6" s="18" t="s">
        <v>74</v>
      </c>
      <c r="G6" s="6" t="s">
        <v>5</v>
      </c>
      <c r="H6" s="6" t="s">
        <v>6</v>
      </c>
      <c r="I6" s="6" t="s">
        <v>7</v>
      </c>
      <c r="J6" s="6" t="s">
        <v>31</v>
      </c>
      <c r="K6" s="6" t="s">
        <v>8</v>
      </c>
      <c r="L6" s="6" t="s">
        <v>9</v>
      </c>
      <c r="M6" s="24" t="s">
        <v>10</v>
      </c>
      <c r="N6" s="6" t="s">
        <v>11</v>
      </c>
      <c r="O6" s="6" t="s">
        <v>12</v>
      </c>
      <c r="P6" s="6" t="s">
        <v>13</v>
      </c>
    </row>
    <row r="7" spans="1:19" ht="40.5">
      <c r="A7" s="22" t="s">
        <v>109</v>
      </c>
      <c r="B7" s="6"/>
      <c r="C7" s="6"/>
      <c r="D7" s="6"/>
      <c r="E7" s="6"/>
      <c r="F7" s="18"/>
      <c r="G7" s="6"/>
      <c r="H7" s="6"/>
      <c r="I7" s="6"/>
      <c r="J7" s="6"/>
      <c r="K7" s="6"/>
      <c r="L7" s="6"/>
      <c r="M7" s="24"/>
      <c r="N7" s="6"/>
      <c r="O7" s="6"/>
      <c r="P7" s="6"/>
      <c r="R7" s="58">
        <v>6</v>
      </c>
      <c r="S7" s="59"/>
    </row>
    <row r="8" spans="1:16" s="70" customFormat="1" ht="15.75">
      <c r="A8" s="66" t="s">
        <v>75</v>
      </c>
      <c r="B8" s="67" t="s">
        <v>34</v>
      </c>
      <c r="C8" s="67"/>
      <c r="D8" s="67"/>
      <c r="E8" s="67">
        <v>648.017</v>
      </c>
      <c r="F8" s="30">
        <f aca="true" t="shared" si="0" ref="F8:F46">E8*$S$16</f>
        <v>149.04391</v>
      </c>
      <c r="G8" s="67"/>
      <c r="H8" s="67"/>
      <c r="I8" s="67"/>
      <c r="J8" s="67"/>
      <c r="K8" s="68"/>
      <c r="L8" s="68"/>
      <c r="M8" s="69">
        <f aca="true" t="shared" si="1" ref="M8:M37">ROUNDDOWN(L8*F8,0)</f>
        <v>0</v>
      </c>
      <c r="N8" s="69">
        <f aca="true" t="shared" si="2" ref="N8:N37">ROUNDDOWN(IF(M8&lt;$R$7,"0",M8*15/100),0)</f>
        <v>0</v>
      </c>
      <c r="O8" s="67">
        <v>36</v>
      </c>
      <c r="P8" s="69">
        <f aca="true" t="shared" si="3" ref="P8:P36">ROUNDDOWN(IF(O8&lt;N8,O8,N8),0)</f>
        <v>0</v>
      </c>
    </row>
    <row r="9" spans="1:16" s="70" customFormat="1" ht="15.75">
      <c r="A9" s="66" t="s">
        <v>46</v>
      </c>
      <c r="B9" s="67" t="s">
        <v>34</v>
      </c>
      <c r="C9" s="67"/>
      <c r="D9" s="67"/>
      <c r="E9" s="67">
        <v>566</v>
      </c>
      <c r="F9" s="30">
        <f t="shared" si="0"/>
        <v>130.18</v>
      </c>
      <c r="G9" s="67"/>
      <c r="H9" s="67"/>
      <c r="I9" s="67"/>
      <c r="J9" s="67"/>
      <c r="K9" s="68"/>
      <c r="L9" s="68"/>
      <c r="M9" s="69">
        <f t="shared" si="1"/>
        <v>0</v>
      </c>
      <c r="N9" s="69">
        <f t="shared" si="2"/>
        <v>0</v>
      </c>
      <c r="O9" s="67">
        <v>27</v>
      </c>
      <c r="P9" s="69">
        <f t="shared" si="3"/>
        <v>0</v>
      </c>
    </row>
    <row r="10" spans="1:16" s="70" customFormat="1" ht="15.75">
      <c r="A10" s="66" t="s">
        <v>48</v>
      </c>
      <c r="B10" s="67" t="s">
        <v>34</v>
      </c>
      <c r="C10" s="67"/>
      <c r="D10" s="67"/>
      <c r="E10" s="67">
        <v>144</v>
      </c>
      <c r="F10" s="30">
        <f t="shared" si="0"/>
        <v>33.120000000000005</v>
      </c>
      <c r="G10" s="67"/>
      <c r="H10" s="67"/>
      <c r="I10" s="67"/>
      <c r="J10" s="67"/>
      <c r="K10" s="68"/>
      <c r="L10" s="68"/>
      <c r="M10" s="69">
        <f t="shared" si="1"/>
        <v>0</v>
      </c>
      <c r="N10" s="69">
        <f t="shared" si="2"/>
        <v>0</v>
      </c>
      <c r="O10" s="67">
        <v>5</v>
      </c>
      <c r="P10" s="69">
        <f t="shared" si="3"/>
        <v>0</v>
      </c>
    </row>
    <row r="11" spans="1:16" s="70" customFormat="1" ht="15.75">
      <c r="A11" s="66" t="s">
        <v>47</v>
      </c>
      <c r="B11" s="67" t="s">
        <v>34</v>
      </c>
      <c r="C11" s="67"/>
      <c r="D11" s="67"/>
      <c r="E11" s="67">
        <v>47.5</v>
      </c>
      <c r="F11" s="30">
        <f t="shared" si="0"/>
        <v>10.925</v>
      </c>
      <c r="G11" s="67"/>
      <c r="H11" s="67"/>
      <c r="I11" s="67"/>
      <c r="J11" s="67"/>
      <c r="K11" s="68"/>
      <c r="L11" s="68"/>
      <c r="M11" s="69">
        <f t="shared" si="1"/>
        <v>0</v>
      </c>
      <c r="N11" s="69">
        <f t="shared" si="2"/>
        <v>0</v>
      </c>
      <c r="O11" s="67">
        <v>1</v>
      </c>
      <c r="P11" s="69">
        <f t="shared" si="3"/>
        <v>0</v>
      </c>
    </row>
    <row r="12" spans="1:16" s="70" customFormat="1" ht="15.75">
      <c r="A12" s="66" t="s">
        <v>44</v>
      </c>
      <c r="B12" s="67" t="s">
        <v>34</v>
      </c>
      <c r="C12" s="67"/>
      <c r="D12" s="67"/>
      <c r="E12" s="67">
        <v>40</v>
      </c>
      <c r="F12" s="30">
        <f t="shared" si="0"/>
        <v>9.200000000000001</v>
      </c>
      <c r="G12" s="67"/>
      <c r="H12" s="67"/>
      <c r="I12" s="67"/>
      <c r="J12" s="67"/>
      <c r="K12" s="68"/>
      <c r="L12" s="68"/>
      <c r="M12" s="69">
        <f t="shared" si="1"/>
        <v>0</v>
      </c>
      <c r="N12" s="69">
        <f t="shared" si="2"/>
        <v>0</v>
      </c>
      <c r="O12" s="67">
        <v>3</v>
      </c>
      <c r="P12" s="69">
        <f t="shared" si="3"/>
        <v>0</v>
      </c>
    </row>
    <row r="13" spans="1:16" s="70" customFormat="1" ht="15.75">
      <c r="A13" s="66" t="s">
        <v>45</v>
      </c>
      <c r="B13" s="67" t="s">
        <v>34</v>
      </c>
      <c r="C13" s="67"/>
      <c r="D13" s="67"/>
      <c r="E13" s="67">
        <v>85</v>
      </c>
      <c r="F13" s="30">
        <f t="shared" si="0"/>
        <v>19.55</v>
      </c>
      <c r="G13" s="67"/>
      <c r="H13" s="67"/>
      <c r="I13" s="67"/>
      <c r="J13" s="67"/>
      <c r="K13" s="68"/>
      <c r="L13" s="68"/>
      <c r="M13" s="69">
        <f t="shared" si="1"/>
        <v>0</v>
      </c>
      <c r="N13" s="69">
        <f t="shared" si="2"/>
        <v>0</v>
      </c>
      <c r="O13" s="67">
        <v>5</v>
      </c>
      <c r="P13" s="69">
        <f t="shared" si="3"/>
        <v>0</v>
      </c>
    </row>
    <row r="14" spans="1:16" s="70" customFormat="1" ht="15.75">
      <c r="A14" s="66" t="s">
        <v>76</v>
      </c>
      <c r="B14" s="67" t="s">
        <v>34</v>
      </c>
      <c r="C14" s="67"/>
      <c r="D14" s="67"/>
      <c r="E14" s="67">
        <v>75.4</v>
      </c>
      <c r="F14" s="30">
        <f t="shared" si="0"/>
        <v>17.342000000000002</v>
      </c>
      <c r="G14" s="67"/>
      <c r="H14" s="67"/>
      <c r="I14" s="67"/>
      <c r="J14" s="67"/>
      <c r="K14" s="68"/>
      <c r="L14" s="68"/>
      <c r="M14" s="69">
        <f t="shared" si="1"/>
        <v>0</v>
      </c>
      <c r="N14" s="69">
        <f t="shared" si="2"/>
        <v>0</v>
      </c>
      <c r="O14" s="67">
        <v>5</v>
      </c>
      <c r="P14" s="69">
        <f t="shared" si="3"/>
        <v>0</v>
      </c>
    </row>
    <row r="15" spans="1:16" ht="18" customHeight="1">
      <c r="A15" s="38" t="s">
        <v>49</v>
      </c>
      <c r="B15" s="11" t="s">
        <v>103</v>
      </c>
      <c r="C15" s="6">
        <v>3</v>
      </c>
      <c r="D15" s="6">
        <v>38.1</v>
      </c>
      <c r="E15" s="6">
        <v>136</v>
      </c>
      <c r="F15" s="30">
        <f t="shared" si="0"/>
        <v>31.28</v>
      </c>
      <c r="G15" s="6">
        <v>13</v>
      </c>
      <c r="H15" s="6">
        <v>8</v>
      </c>
      <c r="I15" s="6">
        <v>2</v>
      </c>
      <c r="J15" s="6">
        <f>I15+H15</f>
        <v>10</v>
      </c>
      <c r="K15" s="13">
        <f>J15*10/D15</f>
        <v>2.6246719160104988</v>
      </c>
      <c r="L15" s="13">
        <f>K15*$R$16</f>
        <v>2.1872265966754156</v>
      </c>
      <c r="M15" s="25">
        <f t="shared" si="1"/>
        <v>68</v>
      </c>
      <c r="N15" s="14">
        <f t="shared" si="2"/>
        <v>10</v>
      </c>
      <c r="O15" s="6">
        <v>10</v>
      </c>
      <c r="P15" s="14">
        <f t="shared" si="3"/>
        <v>10</v>
      </c>
    </row>
    <row r="16" spans="1:19" ht="19.5" customHeight="1">
      <c r="A16" s="38" t="s">
        <v>50</v>
      </c>
      <c r="B16" s="11" t="s">
        <v>104</v>
      </c>
      <c r="C16" s="6">
        <v>3</v>
      </c>
      <c r="D16" s="6">
        <v>40.6</v>
      </c>
      <c r="E16" s="6">
        <v>113</v>
      </c>
      <c r="F16" s="30">
        <f t="shared" si="0"/>
        <v>25.990000000000002</v>
      </c>
      <c r="G16" s="6">
        <v>11</v>
      </c>
      <c r="H16" s="6">
        <v>6</v>
      </c>
      <c r="I16" s="6">
        <v>2</v>
      </c>
      <c r="J16" s="6">
        <f aca="true" t="shared" si="4" ref="J16:J45">I16+H16</f>
        <v>8</v>
      </c>
      <c r="K16" s="13">
        <f>J16*10/D16</f>
        <v>1.9704433497536946</v>
      </c>
      <c r="L16" s="13">
        <f>K16*$R$16</f>
        <v>1.6420361247947455</v>
      </c>
      <c r="M16" s="25">
        <f t="shared" si="1"/>
        <v>42</v>
      </c>
      <c r="N16" s="14">
        <f t="shared" si="2"/>
        <v>6</v>
      </c>
      <c r="O16" s="6">
        <v>6</v>
      </c>
      <c r="P16" s="14">
        <f t="shared" si="3"/>
        <v>6</v>
      </c>
      <c r="R16" s="15">
        <f>500/600</f>
        <v>0.8333333333333334</v>
      </c>
      <c r="S16">
        <v>0.23</v>
      </c>
    </row>
    <row r="17" spans="1:16" s="70" customFormat="1" ht="33.75" customHeight="1">
      <c r="A17" s="66" t="s">
        <v>14</v>
      </c>
      <c r="B17" s="67" t="s">
        <v>34</v>
      </c>
      <c r="C17" s="67"/>
      <c r="D17" s="67"/>
      <c r="E17" s="67">
        <v>116.6</v>
      </c>
      <c r="F17" s="30">
        <f t="shared" si="0"/>
        <v>26.818</v>
      </c>
      <c r="G17" s="67"/>
      <c r="H17" s="67"/>
      <c r="I17" s="67"/>
      <c r="J17" s="67"/>
      <c r="K17" s="68"/>
      <c r="L17" s="68"/>
      <c r="M17" s="69">
        <f t="shared" si="1"/>
        <v>0</v>
      </c>
      <c r="N17" s="69">
        <f t="shared" si="2"/>
        <v>0</v>
      </c>
      <c r="O17" s="67"/>
      <c r="P17" s="69">
        <f t="shared" si="3"/>
        <v>0</v>
      </c>
    </row>
    <row r="18" spans="1:16" ht="23.25" customHeight="1">
      <c r="A18" s="38" t="s">
        <v>18</v>
      </c>
      <c r="B18" s="11" t="s">
        <v>160</v>
      </c>
      <c r="C18" s="6">
        <v>4</v>
      </c>
      <c r="D18" s="6">
        <v>72</v>
      </c>
      <c r="E18" s="6">
        <v>201.063</v>
      </c>
      <c r="F18" s="30">
        <f t="shared" si="0"/>
        <v>46.24449</v>
      </c>
      <c r="G18" s="6">
        <v>14</v>
      </c>
      <c r="H18" s="6">
        <v>10</v>
      </c>
      <c r="I18" s="6">
        <v>3</v>
      </c>
      <c r="J18" s="6">
        <f t="shared" si="4"/>
        <v>13</v>
      </c>
      <c r="K18" s="13">
        <f>J18*10/D18</f>
        <v>1.8055555555555556</v>
      </c>
      <c r="L18" s="13">
        <f>K18*$R$16</f>
        <v>1.5046296296296298</v>
      </c>
      <c r="M18" s="25">
        <f t="shared" si="1"/>
        <v>69</v>
      </c>
      <c r="N18" s="14">
        <f t="shared" si="2"/>
        <v>10</v>
      </c>
      <c r="O18" s="6">
        <v>10</v>
      </c>
      <c r="P18" s="14">
        <f t="shared" si="3"/>
        <v>10</v>
      </c>
    </row>
    <row r="19" spans="1:16" s="70" customFormat="1" ht="31.5">
      <c r="A19" s="66" t="s">
        <v>110</v>
      </c>
      <c r="B19" s="67" t="s">
        <v>91</v>
      </c>
      <c r="C19" s="67"/>
      <c r="D19" s="67"/>
      <c r="E19" s="67">
        <v>53.867</v>
      </c>
      <c r="F19" s="30">
        <f t="shared" si="0"/>
        <v>12.38941</v>
      </c>
      <c r="G19" s="67" t="s">
        <v>107</v>
      </c>
      <c r="H19" s="67"/>
      <c r="I19" s="67"/>
      <c r="J19" s="67"/>
      <c r="K19" s="68"/>
      <c r="L19" s="68"/>
      <c r="M19" s="69">
        <f t="shared" si="1"/>
        <v>0</v>
      </c>
      <c r="N19" s="69">
        <f t="shared" si="2"/>
        <v>0</v>
      </c>
      <c r="O19" s="67">
        <v>4</v>
      </c>
      <c r="P19" s="69">
        <f t="shared" si="3"/>
        <v>0</v>
      </c>
    </row>
    <row r="20" spans="1:16" s="70" customFormat="1" ht="31.5">
      <c r="A20" s="66" t="s">
        <v>81</v>
      </c>
      <c r="B20" s="67" t="s">
        <v>91</v>
      </c>
      <c r="C20" s="67"/>
      <c r="D20" s="67"/>
      <c r="E20" s="67">
        <v>100.78</v>
      </c>
      <c r="F20" s="30">
        <f t="shared" si="0"/>
        <v>23.1794</v>
      </c>
      <c r="G20" s="67"/>
      <c r="H20" s="67"/>
      <c r="I20" s="67"/>
      <c r="J20" s="67"/>
      <c r="K20" s="68"/>
      <c r="L20" s="68"/>
      <c r="M20" s="69">
        <f t="shared" si="1"/>
        <v>0</v>
      </c>
      <c r="N20" s="69">
        <f t="shared" si="2"/>
        <v>0</v>
      </c>
      <c r="O20" s="67">
        <v>6</v>
      </c>
      <c r="P20" s="69">
        <f t="shared" si="3"/>
        <v>0</v>
      </c>
    </row>
    <row r="21" spans="1:16" ht="15.75">
      <c r="A21" s="38" t="s">
        <v>82</v>
      </c>
      <c r="B21" s="11" t="s">
        <v>156</v>
      </c>
      <c r="C21" s="6">
        <v>2</v>
      </c>
      <c r="D21" s="6">
        <v>24</v>
      </c>
      <c r="E21" s="6">
        <v>34.42</v>
      </c>
      <c r="F21" s="30">
        <f t="shared" si="0"/>
        <v>7.916600000000001</v>
      </c>
      <c r="G21" s="6">
        <v>5</v>
      </c>
      <c r="H21" s="6">
        <v>4</v>
      </c>
      <c r="I21" s="6">
        <v>1</v>
      </c>
      <c r="J21" s="6">
        <f t="shared" si="4"/>
        <v>5</v>
      </c>
      <c r="K21" s="13">
        <f>J21*10/D21</f>
        <v>2.0833333333333335</v>
      </c>
      <c r="L21" s="13">
        <f>K21*$R$16</f>
        <v>1.7361111111111114</v>
      </c>
      <c r="M21" s="25">
        <f t="shared" si="1"/>
        <v>13</v>
      </c>
      <c r="N21" s="14">
        <f t="shared" si="2"/>
        <v>1</v>
      </c>
      <c r="O21" s="6"/>
      <c r="P21" s="14">
        <v>1</v>
      </c>
    </row>
    <row r="22" spans="1:16" s="70" customFormat="1" ht="15.75">
      <c r="A22" s="66" t="s">
        <v>15</v>
      </c>
      <c r="B22" s="67" t="s">
        <v>34</v>
      </c>
      <c r="C22" s="67"/>
      <c r="D22" s="67"/>
      <c r="E22" s="67">
        <v>161.327</v>
      </c>
      <c r="F22" s="30">
        <f t="shared" si="0"/>
        <v>37.10521</v>
      </c>
      <c r="G22" s="67"/>
      <c r="H22" s="67"/>
      <c r="I22" s="67"/>
      <c r="J22" s="67"/>
      <c r="K22" s="68"/>
      <c r="L22" s="68"/>
      <c r="M22" s="69">
        <f>ROUNDDOWN(L22*F22,0)</f>
        <v>0</v>
      </c>
      <c r="N22" s="69">
        <f t="shared" si="2"/>
        <v>0</v>
      </c>
      <c r="O22" s="67"/>
      <c r="P22" s="69">
        <f t="shared" si="3"/>
        <v>0</v>
      </c>
    </row>
    <row r="23" spans="1:16" s="70" customFormat="1" ht="31.5">
      <c r="A23" s="66" t="s">
        <v>33</v>
      </c>
      <c r="B23" s="67" t="s">
        <v>34</v>
      </c>
      <c r="C23" s="67"/>
      <c r="D23" s="67"/>
      <c r="E23" s="67">
        <v>681</v>
      </c>
      <c r="F23" s="30">
        <f t="shared" si="0"/>
        <v>156.63</v>
      </c>
      <c r="G23" s="67"/>
      <c r="H23" s="67"/>
      <c r="I23" s="67"/>
      <c r="J23" s="67"/>
      <c r="K23" s="68"/>
      <c r="L23" s="68"/>
      <c r="M23" s="69">
        <f>ROUNDDOWN(L23*F23,0)</f>
        <v>0</v>
      </c>
      <c r="N23" s="69">
        <f t="shared" si="2"/>
        <v>0</v>
      </c>
      <c r="O23" s="67"/>
      <c r="P23" s="69">
        <f t="shared" si="3"/>
        <v>0</v>
      </c>
    </row>
    <row r="24" spans="1:16" ht="15.75">
      <c r="A24" s="38" t="s">
        <v>40</v>
      </c>
      <c r="B24" s="11" t="s">
        <v>95</v>
      </c>
      <c r="C24" s="6">
        <v>3</v>
      </c>
      <c r="D24" s="6">
        <v>30</v>
      </c>
      <c r="E24" s="6">
        <v>240.043</v>
      </c>
      <c r="F24" s="30">
        <f t="shared" si="0"/>
        <v>55.20989</v>
      </c>
      <c r="G24" s="6">
        <v>14</v>
      </c>
      <c r="H24" s="11">
        <v>9</v>
      </c>
      <c r="I24" s="6">
        <v>0</v>
      </c>
      <c r="J24" s="6">
        <f t="shared" si="4"/>
        <v>9</v>
      </c>
      <c r="K24" s="13">
        <f>J24*10/D24</f>
        <v>3</v>
      </c>
      <c r="L24" s="13">
        <f>K24*$R$16</f>
        <v>2.5</v>
      </c>
      <c r="M24" s="25">
        <f t="shared" si="1"/>
        <v>138</v>
      </c>
      <c r="N24" s="14">
        <f t="shared" si="2"/>
        <v>20</v>
      </c>
      <c r="O24" s="6">
        <v>3</v>
      </c>
      <c r="P24" s="14">
        <f t="shared" si="3"/>
        <v>3</v>
      </c>
    </row>
    <row r="25" spans="1:16" s="70" customFormat="1" ht="31.5">
      <c r="A25" s="66" t="s">
        <v>111</v>
      </c>
      <c r="B25" s="67" t="s">
        <v>34</v>
      </c>
      <c r="C25" s="67"/>
      <c r="D25" s="67"/>
      <c r="E25" s="67">
        <v>11.59</v>
      </c>
      <c r="F25" s="30">
        <f t="shared" si="0"/>
        <v>2.6657</v>
      </c>
      <c r="G25" s="67"/>
      <c r="H25" s="67"/>
      <c r="I25" s="67"/>
      <c r="J25" s="67"/>
      <c r="K25" s="68"/>
      <c r="L25" s="68"/>
      <c r="M25" s="69">
        <f t="shared" si="1"/>
        <v>0</v>
      </c>
      <c r="N25" s="69">
        <f t="shared" si="2"/>
        <v>0</v>
      </c>
      <c r="O25" s="67"/>
      <c r="P25" s="69">
        <f t="shared" si="3"/>
        <v>0</v>
      </c>
    </row>
    <row r="26" spans="1:16" s="70" customFormat="1" ht="19.5" customHeight="1">
      <c r="A26" s="71" t="s">
        <v>112</v>
      </c>
      <c r="B26" s="67" t="s">
        <v>34</v>
      </c>
      <c r="E26" s="75">
        <v>209.208</v>
      </c>
      <c r="F26" s="50">
        <f t="shared" si="0"/>
        <v>48.11784</v>
      </c>
      <c r="J26" s="67"/>
      <c r="K26" s="68"/>
      <c r="L26" s="68"/>
      <c r="M26" s="76">
        <f t="shared" si="1"/>
        <v>0</v>
      </c>
      <c r="N26" s="76">
        <f t="shared" si="2"/>
        <v>0</v>
      </c>
      <c r="P26" s="76">
        <f t="shared" si="3"/>
        <v>0</v>
      </c>
    </row>
    <row r="27" spans="1:16" ht="18.75" customHeight="1">
      <c r="A27" s="38" t="s">
        <v>17</v>
      </c>
      <c r="B27" s="11" t="s">
        <v>162</v>
      </c>
      <c r="C27" s="6">
        <v>3</v>
      </c>
      <c r="D27" s="6">
        <v>38</v>
      </c>
      <c r="E27" s="6">
        <v>67.361</v>
      </c>
      <c r="F27" s="30">
        <f t="shared" si="0"/>
        <v>15.493030000000001</v>
      </c>
      <c r="G27" s="6">
        <v>9</v>
      </c>
      <c r="H27" s="6">
        <v>7</v>
      </c>
      <c r="I27" s="6">
        <v>1</v>
      </c>
      <c r="J27" s="6">
        <f t="shared" si="4"/>
        <v>8</v>
      </c>
      <c r="K27" s="13">
        <f>J27*10/D27</f>
        <v>2.1052631578947367</v>
      </c>
      <c r="L27" s="13">
        <f>K27*$R$16</f>
        <v>1.7543859649122806</v>
      </c>
      <c r="M27" s="25">
        <f t="shared" si="1"/>
        <v>27</v>
      </c>
      <c r="N27" s="14">
        <f t="shared" si="2"/>
        <v>4</v>
      </c>
      <c r="O27" s="6">
        <v>3</v>
      </c>
      <c r="P27" s="14">
        <f t="shared" si="3"/>
        <v>3</v>
      </c>
    </row>
    <row r="28" spans="1:16" s="70" customFormat="1" ht="18.75" customHeight="1">
      <c r="A28" s="38" t="s">
        <v>113</v>
      </c>
      <c r="B28" s="11" t="s">
        <v>170</v>
      </c>
      <c r="C28" s="11">
        <v>2</v>
      </c>
      <c r="D28" s="11">
        <v>27</v>
      </c>
      <c r="E28" s="11">
        <v>117.698</v>
      </c>
      <c r="F28" s="83">
        <f t="shared" si="0"/>
        <v>27.07054</v>
      </c>
      <c r="G28" s="11">
        <v>8</v>
      </c>
      <c r="H28" s="11">
        <v>6</v>
      </c>
      <c r="I28" s="11">
        <v>4</v>
      </c>
      <c r="J28" s="11">
        <f t="shared" si="4"/>
        <v>10</v>
      </c>
      <c r="K28" s="83">
        <f>J28*10/D28</f>
        <v>3.7037037037037037</v>
      </c>
      <c r="L28" s="83">
        <f>K28*$R$16</f>
        <v>3.0864197530864197</v>
      </c>
      <c r="M28" s="84">
        <f t="shared" si="1"/>
        <v>83</v>
      </c>
      <c r="N28" s="84">
        <f t="shared" si="2"/>
        <v>12</v>
      </c>
      <c r="O28" s="11">
        <v>12</v>
      </c>
      <c r="P28" s="84">
        <f t="shared" si="3"/>
        <v>12</v>
      </c>
    </row>
    <row r="29" spans="1:16" s="70" customFormat="1" ht="18.75" customHeight="1">
      <c r="A29" s="38" t="s">
        <v>114</v>
      </c>
      <c r="B29" s="11" t="s">
        <v>171</v>
      </c>
      <c r="C29" s="11">
        <v>3</v>
      </c>
      <c r="D29" s="11">
        <v>36</v>
      </c>
      <c r="E29" s="11">
        <v>282.278</v>
      </c>
      <c r="F29" s="83">
        <f t="shared" si="0"/>
        <v>64.92394</v>
      </c>
      <c r="G29" s="11">
        <v>10</v>
      </c>
      <c r="H29" s="11">
        <v>4</v>
      </c>
      <c r="I29" s="11">
        <v>3</v>
      </c>
      <c r="J29" s="11">
        <f t="shared" si="4"/>
        <v>7</v>
      </c>
      <c r="K29" s="83">
        <f>J29*10/D29</f>
        <v>1.9444444444444444</v>
      </c>
      <c r="L29" s="83">
        <f>K29*$R$16</f>
        <v>1.6203703703703705</v>
      </c>
      <c r="M29" s="84">
        <f t="shared" si="1"/>
        <v>105</v>
      </c>
      <c r="N29" s="84">
        <f t="shared" si="2"/>
        <v>15</v>
      </c>
      <c r="O29" s="11">
        <v>15</v>
      </c>
      <c r="P29" s="84">
        <f t="shared" si="3"/>
        <v>15</v>
      </c>
    </row>
    <row r="30" spans="1:16" s="70" customFormat="1" ht="18.75" customHeight="1">
      <c r="A30" s="66" t="s">
        <v>41</v>
      </c>
      <c r="B30" s="67" t="s">
        <v>34</v>
      </c>
      <c r="C30" s="67"/>
      <c r="D30" s="67"/>
      <c r="E30" s="67">
        <v>25.6365</v>
      </c>
      <c r="F30" s="30">
        <f t="shared" si="0"/>
        <v>5.896395000000001</v>
      </c>
      <c r="G30" s="67"/>
      <c r="H30" s="67"/>
      <c r="I30" s="67"/>
      <c r="J30" s="67"/>
      <c r="K30" s="68"/>
      <c r="L30" s="68"/>
      <c r="M30" s="69">
        <f t="shared" si="1"/>
        <v>0</v>
      </c>
      <c r="N30" s="69">
        <f t="shared" si="2"/>
        <v>0</v>
      </c>
      <c r="O30" s="67"/>
      <c r="P30" s="69">
        <f t="shared" si="3"/>
        <v>0</v>
      </c>
    </row>
    <row r="31" spans="1:16" ht="21.75" customHeight="1">
      <c r="A31" s="38" t="s">
        <v>32</v>
      </c>
      <c r="B31" s="11" t="s">
        <v>94</v>
      </c>
      <c r="C31" s="6">
        <v>3</v>
      </c>
      <c r="D31" s="6">
        <v>42.1</v>
      </c>
      <c r="E31" s="6">
        <v>103</v>
      </c>
      <c r="F31" s="30">
        <f t="shared" si="0"/>
        <v>23.69</v>
      </c>
      <c r="G31" s="6">
        <v>13</v>
      </c>
      <c r="H31" s="6">
        <v>8</v>
      </c>
      <c r="I31" s="6">
        <v>1</v>
      </c>
      <c r="J31" s="6">
        <f t="shared" si="4"/>
        <v>9</v>
      </c>
      <c r="K31" s="13">
        <f>J31*10/D31</f>
        <v>2.137767220902613</v>
      </c>
      <c r="L31" s="13">
        <f aca="true" t="shared" si="5" ref="L31:L37">K31*$R$16</f>
        <v>1.7814726840855108</v>
      </c>
      <c r="M31" s="25">
        <f t="shared" si="1"/>
        <v>42</v>
      </c>
      <c r="N31" s="14">
        <f t="shared" si="2"/>
        <v>6</v>
      </c>
      <c r="O31" s="6">
        <v>10</v>
      </c>
      <c r="P31" s="14">
        <f t="shared" si="3"/>
        <v>6</v>
      </c>
    </row>
    <row r="32" spans="1:16" ht="18.75" customHeight="1">
      <c r="A32" s="38" t="s">
        <v>16</v>
      </c>
      <c r="B32" s="11" t="s">
        <v>102</v>
      </c>
      <c r="C32" s="6">
        <v>3</v>
      </c>
      <c r="D32" s="6">
        <v>37</v>
      </c>
      <c r="E32" s="6">
        <v>48</v>
      </c>
      <c r="F32" s="30">
        <f t="shared" si="0"/>
        <v>11.040000000000001</v>
      </c>
      <c r="G32" s="6">
        <v>10</v>
      </c>
      <c r="H32" s="6">
        <v>8</v>
      </c>
      <c r="I32" s="6">
        <v>1</v>
      </c>
      <c r="J32" s="6">
        <f t="shared" si="4"/>
        <v>9</v>
      </c>
      <c r="K32" s="13">
        <f>J32*10/D32</f>
        <v>2.4324324324324325</v>
      </c>
      <c r="L32" s="13">
        <f t="shared" si="5"/>
        <v>2.027027027027027</v>
      </c>
      <c r="M32" s="25">
        <f t="shared" si="1"/>
        <v>22</v>
      </c>
      <c r="N32" s="14">
        <f t="shared" si="2"/>
        <v>3</v>
      </c>
      <c r="O32" s="6">
        <v>2</v>
      </c>
      <c r="P32" s="14">
        <f t="shared" si="3"/>
        <v>2</v>
      </c>
    </row>
    <row r="33" spans="1:16" ht="24.75" customHeight="1">
      <c r="A33" s="38" t="s">
        <v>85</v>
      </c>
      <c r="B33" s="11" t="s">
        <v>104</v>
      </c>
      <c r="C33" s="6">
        <v>3</v>
      </c>
      <c r="D33" s="6">
        <v>50.2</v>
      </c>
      <c r="E33" s="6">
        <v>205.097</v>
      </c>
      <c r="F33" s="30">
        <f t="shared" si="0"/>
        <v>47.17231</v>
      </c>
      <c r="G33" s="6">
        <v>14</v>
      </c>
      <c r="H33" s="6">
        <v>6</v>
      </c>
      <c r="I33" s="6">
        <v>4</v>
      </c>
      <c r="J33" s="6">
        <f t="shared" si="4"/>
        <v>10</v>
      </c>
      <c r="K33" s="13">
        <f>J33*10/D33</f>
        <v>1.99203187250996</v>
      </c>
      <c r="L33" s="13">
        <f t="shared" si="5"/>
        <v>1.6600265604249667</v>
      </c>
      <c r="M33" s="25">
        <f t="shared" si="1"/>
        <v>78</v>
      </c>
      <c r="N33" s="14">
        <f t="shared" si="2"/>
        <v>11</v>
      </c>
      <c r="O33" s="6">
        <v>8</v>
      </c>
      <c r="P33" s="14">
        <f t="shared" si="3"/>
        <v>8</v>
      </c>
    </row>
    <row r="34" spans="1:16" ht="15.75">
      <c r="A34" s="38" t="s">
        <v>115</v>
      </c>
      <c r="B34" s="11" t="s">
        <v>154</v>
      </c>
      <c r="C34" s="6">
        <v>3</v>
      </c>
      <c r="D34" s="6">
        <v>43.3</v>
      </c>
      <c r="E34" s="6">
        <v>237.32</v>
      </c>
      <c r="F34" s="30">
        <f t="shared" si="0"/>
        <v>54.583600000000004</v>
      </c>
      <c r="G34" s="6">
        <v>12</v>
      </c>
      <c r="H34" s="6">
        <v>12</v>
      </c>
      <c r="I34" s="6">
        <v>1</v>
      </c>
      <c r="J34" s="6">
        <f t="shared" si="4"/>
        <v>13</v>
      </c>
      <c r="K34" s="13">
        <f>J34*10/D34</f>
        <v>3.002309468822171</v>
      </c>
      <c r="L34" s="13">
        <f t="shared" si="5"/>
        <v>2.5019245573518094</v>
      </c>
      <c r="M34" s="25">
        <f t="shared" si="1"/>
        <v>136</v>
      </c>
      <c r="N34" s="14">
        <f t="shared" si="2"/>
        <v>20</v>
      </c>
      <c r="O34" s="6"/>
      <c r="P34" s="14">
        <v>20</v>
      </c>
    </row>
    <row r="35" spans="1:16" s="70" customFormat="1" ht="15.75">
      <c r="A35" s="66" t="s">
        <v>108</v>
      </c>
      <c r="B35" s="67" t="s">
        <v>34</v>
      </c>
      <c r="C35" s="67"/>
      <c r="D35" s="67"/>
      <c r="E35" s="67">
        <v>124.78</v>
      </c>
      <c r="F35" s="30">
        <f t="shared" si="0"/>
        <v>28.6994</v>
      </c>
      <c r="G35" s="67"/>
      <c r="H35" s="67"/>
      <c r="I35" s="67"/>
      <c r="J35" s="67"/>
      <c r="K35" s="68"/>
      <c r="L35" s="68"/>
      <c r="M35" s="69">
        <f t="shared" si="1"/>
        <v>0</v>
      </c>
      <c r="N35" s="69">
        <f t="shared" si="2"/>
        <v>0</v>
      </c>
      <c r="O35" s="67"/>
      <c r="P35" s="69">
        <f t="shared" si="3"/>
        <v>0</v>
      </c>
    </row>
    <row r="36" spans="1:16" s="70" customFormat="1" ht="15.75">
      <c r="A36" s="66" t="s">
        <v>116</v>
      </c>
      <c r="B36" s="67" t="s">
        <v>34</v>
      </c>
      <c r="C36" s="67"/>
      <c r="D36" s="67"/>
      <c r="E36" s="67">
        <v>317.5985</v>
      </c>
      <c r="F36" s="30">
        <f t="shared" si="0"/>
        <v>73.047655</v>
      </c>
      <c r="G36" s="67"/>
      <c r="H36" s="67"/>
      <c r="I36" s="67"/>
      <c r="J36" s="67"/>
      <c r="K36" s="68"/>
      <c r="L36" s="68"/>
      <c r="M36" s="69">
        <f t="shared" si="1"/>
        <v>0</v>
      </c>
      <c r="N36" s="69">
        <f t="shared" si="2"/>
        <v>0</v>
      </c>
      <c r="O36" s="67"/>
      <c r="P36" s="69">
        <f t="shared" si="3"/>
        <v>0</v>
      </c>
    </row>
    <row r="37" spans="1:16" ht="15.75">
      <c r="A37" s="53" t="s">
        <v>117</v>
      </c>
      <c r="B37" s="11" t="s">
        <v>149</v>
      </c>
      <c r="C37" s="43">
        <v>3</v>
      </c>
      <c r="D37" s="43">
        <v>38</v>
      </c>
      <c r="E37" s="18">
        <v>207</v>
      </c>
      <c r="F37" s="30">
        <f t="shared" si="0"/>
        <v>47.61</v>
      </c>
      <c r="G37" s="43">
        <v>12</v>
      </c>
      <c r="H37" s="43">
        <v>10</v>
      </c>
      <c r="I37" s="43">
        <v>2</v>
      </c>
      <c r="J37" s="6">
        <f t="shared" si="4"/>
        <v>12</v>
      </c>
      <c r="K37" s="46">
        <f>J37*10/D37</f>
        <v>3.1578947368421053</v>
      </c>
      <c r="L37" s="13">
        <f t="shared" si="5"/>
        <v>2.6315789473684212</v>
      </c>
      <c r="M37" s="56">
        <f t="shared" si="1"/>
        <v>125</v>
      </c>
      <c r="N37" s="43">
        <f t="shared" si="2"/>
        <v>18</v>
      </c>
      <c r="O37" s="40"/>
      <c r="P37" s="57">
        <v>18</v>
      </c>
    </row>
    <row r="38" spans="1:16" ht="15.75">
      <c r="A38" s="38" t="s">
        <v>92</v>
      </c>
      <c r="B38" s="11" t="s">
        <v>150</v>
      </c>
      <c r="C38" s="6">
        <v>2</v>
      </c>
      <c r="D38" s="8">
        <v>29</v>
      </c>
      <c r="E38" s="8">
        <v>166.5</v>
      </c>
      <c r="F38" s="30">
        <f t="shared" si="0"/>
        <v>38.295</v>
      </c>
      <c r="G38" s="6">
        <v>7</v>
      </c>
      <c r="H38" s="6">
        <v>7</v>
      </c>
      <c r="I38" s="6">
        <v>2</v>
      </c>
      <c r="J38" s="6">
        <f t="shared" si="4"/>
        <v>9</v>
      </c>
      <c r="K38" s="13">
        <f aca="true" t="shared" si="6" ref="K38:K43">J38*10/D38</f>
        <v>3.103448275862069</v>
      </c>
      <c r="L38" s="13">
        <f aca="true" t="shared" si="7" ref="L38:L45">K38*$R$16</f>
        <v>2.586206896551724</v>
      </c>
      <c r="M38" s="25">
        <f aca="true" t="shared" si="8" ref="M38:M45">ROUNDDOWN(L38*F38,0)</f>
        <v>99</v>
      </c>
      <c r="N38" s="14">
        <f>ROUNDDOWN(IF(M38&lt;$R$7,"0",M38*15/100),0)</f>
        <v>14</v>
      </c>
      <c r="O38" s="6"/>
      <c r="P38" s="14">
        <v>14</v>
      </c>
    </row>
    <row r="39" spans="1:16" ht="15.75">
      <c r="A39" s="38" t="s">
        <v>118</v>
      </c>
      <c r="B39" s="11" t="s">
        <v>153</v>
      </c>
      <c r="C39" s="6">
        <v>3</v>
      </c>
      <c r="D39" s="6">
        <v>35.8</v>
      </c>
      <c r="E39" s="6">
        <v>149.4</v>
      </c>
      <c r="F39" s="30">
        <f t="shared" si="0"/>
        <v>34.362</v>
      </c>
      <c r="G39" s="6">
        <v>12</v>
      </c>
      <c r="H39" s="6">
        <v>11</v>
      </c>
      <c r="I39" s="6">
        <v>4</v>
      </c>
      <c r="J39" s="6">
        <f t="shared" si="4"/>
        <v>15</v>
      </c>
      <c r="K39" s="13">
        <f t="shared" si="6"/>
        <v>4.189944134078212</v>
      </c>
      <c r="L39" s="13">
        <f t="shared" si="7"/>
        <v>3.4916201117318435</v>
      </c>
      <c r="M39" s="25">
        <f t="shared" si="8"/>
        <v>119</v>
      </c>
      <c r="N39" s="14">
        <f>ROUNDDOWN(IF(M39&lt;$R$7,"0",M39*15/100),0)</f>
        <v>17</v>
      </c>
      <c r="O39" s="6"/>
      <c r="P39" s="14">
        <v>17</v>
      </c>
    </row>
    <row r="40" spans="1:16" s="70" customFormat="1" ht="15.75">
      <c r="A40" s="71" t="s">
        <v>119</v>
      </c>
      <c r="B40" s="67" t="s">
        <v>34</v>
      </c>
      <c r="C40" s="72"/>
      <c r="D40" s="72"/>
      <c r="E40" s="67">
        <v>544.149</v>
      </c>
      <c r="F40" s="30">
        <f t="shared" si="0"/>
        <v>125.15427000000001</v>
      </c>
      <c r="G40" s="72"/>
      <c r="H40" s="72"/>
      <c r="I40" s="72"/>
      <c r="J40" s="67"/>
      <c r="K40" s="68"/>
      <c r="L40" s="68"/>
      <c r="M40" s="69">
        <f t="shared" si="8"/>
        <v>0</v>
      </c>
      <c r="N40" s="72"/>
      <c r="O40" s="72"/>
      <c r="P40" s="72"/>
    </row>
    <row r="41" spans="1:16" s="64" customFormat="1" ht="15.75">
      <c r="A41" s="60" t="s">
        <v>21</v>
      </c>
      <c r="B41" s="61" t="s">
        <v>151</v>
      </c>
      <c r="C41" s="61">
        <v>3</v>
      </c>
      <c r="D41" s="61">
        <v>45.8</v>
      </c>
      <c r="E41" s="61">
        <v>252.3</v>
      </c>
      <c r="F41" s="30">
        <f t="shared" si="0"/>
        <v>58.029</v>
      </c>
      <c r="G41" s="61">
        <v>9</v>
      </c>
      <c r="H41" s="61">
        <v>4</v>
      </c>
      <c r="I41" s="61">
        <v>3</v>
      </c>
      <c r="J41" s="61">
        <f t="shared" si="4"/>
        <v>7</v>
      </c>
      <c r="K41" s="62">
        <f t="shared" si="6"/>
        <v>1.5283842794759825</v>
      </c>
      <c r="L41" s="62">
        <f t="shared" si="7"/>
        <v>1.2736535662299855</v>
      </c>
      <c r="M41" s="63">
        <f t="shared" si="8"/>
        <v>73</v>
      </c>
      <c r="N41" s="63">
        <v>0</v>
      </c>
      <c r="O41" s="61"/>
      <c r="P41" s="63">
        <f>N41</f>
        <v>0</v>
      </c>
    </row>
    <row r="42" spans="1:16" s="64" customFormat="1" ht="15.75">
      <c r="A42" s="60" t="s">
        <v>20</v>
      </c>
      <c r="B42" s="61" t="s">
        <v>152</v>
      </c>
      <c r="C42" s="61">
        <v>4</v>
      </c>
      <c r="D42" s="61">
        <v>43.3</v>
      </c>
      <c r="E42" s="61">
        <v>41.655</v>
      </c>
      <c r="F42" s="30">
        <f t="shared" si="0"/>
        <v>9.58065</v>
      </c>
      <c r="G42" s="61">
        <v>11</v>
      </c>
      <c r="H42" s="61">
        <v>9</v>
      </c>
      <c r="I42" s="61">
        <v>4</v>
      </c>
      <c r="J42" s="61">
        <f t="shared" si="4"/>
        <v>13</v>
      </c>
      <c r="K42" s="62">
        <f t="shared" si="6"/>
        <v>3.002309468822171</v>
      </c>
      <c r="L42" s="62">
        <f t="shared" si="7"/>
        <v>2.5019245573518094</v>
      </c>
      <c r="M42" s="63">
        <f t="shared" si="8"/>
        <v>23</v>
      </c>
      <c r="N42" s="63">
        <v>0</v>
      </c>
      <c r="O42" s="61"/>
      <c r="P42" s="63">
        <v>0</v>
      </c>
    </row>
    <row r="43" spans="1:16" s="64" customFormat="1" ht="15.75">
      <c r="A43" s="60" t="s">
        <v>19</v>
      </c>
      <c r="B43" s="61" t="s">
        <v>155</v>
      </c>
      <c r="C43" s="61">
        <v>3</v>
      </c>
      <c r="D43" s="61">
        <v>35.3</v>
      </c>
      <c r="E43" s="61">
        <v>72.263</v>
      </c>
      <c r="F43" s="30">
        <f t="shared" si="0"/>
        <v>16.62049</v>
      </c>
      <c r="G43" s="61">
        <v>13</v>
      </c>
      <c r="H43" s="61">
        <v>12</v>
      </c>
      <c r="I43" s="61">
        <v>1</v>
      </c>
      <c r="J43" s="61">
        <f t="shared" si="4"/>
        <v>13</v>
      </c>
      <c r="K43" s="62">
        <f t="shared" si="6"/>
        <v>3.68271954674221</v>
      </c>
      <c r="L43" s="62">
        <f t="shared" si="7"/>
        <v>3.068932955618508</v>
      </c>
      <c r="M43" s="63">
        <f t="shared" si="8"/>
        <v>51</v>
      </c>
      <c r="N43" s="63">
        <v>0</v>
      </c>
      <c r="O43" s="61"/>
      <c r="P43" s="63">
        <v>0</v>
      </c>
    </row>
    <row r="44" spans="1:16" ht="15.75">
      <c r="A44" s="38" t="s">
        <v>98</v>
      </c>
      <c r="B44" s="54" t="s">
        <v>99</v>
      </c>
      <c r="C44" s="6">
        <v>2</v>
      </c>
      <c r="D44" s="6">
        <v>22</v>
      </c>
      <c r="E44" s="6">
        <v>55.213</v>
      </c>
      <c r="F44" s="30">
        <f t="shared" si="0"/>
        <v>12.69899</v>
      </c>
      <c r="G44" s="6">
        <v>3</v>
      </c>
      <c r="H44" s="6">
        <v>0</v>
      </c>
      <c r="I44" s="6">
        <v>1</v>
      </c>
      <c r="J44" s="6">
        <f t="shared" si="4"/>
        <v>1</v>
      </c>
      <c r="K44" s="13">
        <f>J44*10/D44</f>
        <v>0.45454545454545453</v>
      </c>
      <c r="L44" s="13">
        <f t="shared" si="7"/>
        <v>0.3787878787878788</v>
      </c>
      <c r="M44" s="25">
        <f t="shared" si="8"/>
        <v>4</v>
      </c>
      <c r="N44" s="14">
        <f>ROUNDDOWN(IF(M44&lt;$R$7,"0",M44*15/100),0)</f>
        <v>0</v>
      </c>
      <c r="O44" s="6"/>
      <c r="P44" s="14">
        <f>ROUNDDOWN(IF(O44&lt;N44,O44,N44),0)</f>
        <v>0</v>
      </c>
    </row>
    <row r="45" spans="1:16" ht="15.75">
      <c r="A45" s="38" t="s">
        <v>100</v>
      </c>
      <c r="B45" s="54" t="s">
        <v>101</v>
      </c>
      <c r="C45" s="6">
        <v>3</v>
      </c>
      <c r="D45" s="6">
        <v>29.5</v>
      </c>
      <c r="E45" s="6">
        <v>173.413</v>
      </c>
      <c r="F45" s="30">
        <f t="shared" si="0"/>
        <v>39.88499</v>
      </c>
      <c r="G45" s="6">
        <v>3</v>
      </c>
      <c r="H45" s="6">
        <v>3</v>
      </c>
      <c r="I45" s="6">
        <v>0</v>
      </c>
      <c r="J45" s="6">
        <f t="shared" si="4"/>
        <v>3</v>
      </c>
      <c r="K45" s="13">
        <f>J45*10/D45</f>
        <v>1.0169491525423728</v>
      </c>
      <c r="L45" s="13">
        <f t="shared" si="7"/>
        <v>0.847457627118644</v>
      </c>
      <c r="M45" s="25">
        <f t="shared" si="8"/>
        <v>33</v>
      </c>
      <c r="N45" s="14">
        <f>ROUNDDOWN(IF(M45&lt;$R$7,"0",M45*15/100),0)</f>
        <v>4</v>
      </c>
      <c r="O45" s="6"/>
      <c r="P45" s="14">
        <f>ROUNDDOWN(IF(O45&lt;N45,O45,N45),0)</f>
        <v>0</v>
      </c>
    </row>
    <row r="46" spans="1:16" s="70" customFormat="1" ht="16.5" customHeight="1">
      <c r="A46" s="66" t="s">
        <v>120</v>
      </c>
      <c r="B46" s="67" t="s">
        <v>34</v>
      </c>
      <c r="C46" s="72"/>
      <c r="D46" s="72"/>
      <c r="E46" s="67">
        <v>38.188</v>
      </c>
      <c r="F46" s="30">
        <f t="shared" si="0"/>
        <v>8.783240000000001</v>
      </c>
      <c r="G46" s="72"/>
      <c r="H46" s="72"/>
      <c r="I46" s="72"/>
      <c r="J46" s="74"/>
      <c r="K46" s="68"/>
      <c r="L46" s="72"/>
      <c r="M46" s="72"/>
      <c r="N46" s="72"/>
      <c r="O46" s="72"/>
      <c r="P46" s="72"/>
    </row>
    <row r="47" spans="1:16" s="10" customFormat="1" ht="16.5" customHeight="1">
      <c r="A47" s="34" t="s">
        <v>130</v>
      </c>
      <c r="B47" s="35"/>
      <c r="C47" s="35">
        <f>SUM(C8:C46)</f>
        <v>58</v>
      </c>
      <c r="D47" s="35">
        <f aca="true" t="shared" si="9" ref="D47:J47">SUM(D8:D46)</f>
        <v>756.9999999999998</v>
      </c>
      <c r="E47" s="35">
        <f t="shared" si="9"/>
        <v>6893.664999999999</v>
      </c>
      <c r="F47" s="78">
        <f t="shared" si="9"/>
        <v>1585.5429500000002</v>
      </c>
      <c r="G47" s="35">
        <f t="shared" si="9"/>
        <v>203</v>
      </c>
      <c r="H47" s="35">
        <f t="shared" si="9"/>
        <v>144</v>
      </c>
      <c r="I47" s="35">
        <f t="shared" si="9"/>
        <v>40</v>
      </c>
      <c r="J47" s="35">
        <f t="shared" si="9"/>
        <v>184</v>
      </c>
      <c r="K47" s="13">
        <f>J47*10/D47</f>
        <v>2.4306472919418765</v>
      </c>
      <c r="L47" s="37">
        <f>AVERAGE(L15:L46)</f>
        <v>2.039089646011405</v>
      </c>
      <c r="M47" s="32">
        <f>SUM(M8:M46)</f>
        <v>1350</v>
      </c>
      <c r="N47" s="36">
        <f>SUM(N8:N46)</f>
        <v>171</v>
      </c>
      <c r="O47" s="36">
        <f>SUM(O8:O46)</f>
        <v>171</v>
      </c>
      <c r="P47" s="36">
        <f>SUM(P8:P46)</f>
        <v>145</v>
      </c>
    </row>
    <row r="48" spans="1:16" ht="20.25">
      <c r="A48" s="21" t="s">
        <v>121</v>
      </c>
      <c r="B48" s="6"/>
      <c r="C48" s="6"/>
      <c r="D48" s="6"/>
      <c r="E48" s="6"/>
      <c r="F48" s="30"/>
      <c r="G48" s="6"/>
      <c r="H48" s="6"/>
      <c r="I48" s="6"/>
      <c r="J48" s="6"/>
      <c r="K48" s="6"/>
      <c r="L48" s="6"/>
      <c r="M48" s="24"/>
      <c r="N48" s="6"/>
      <c r="O48" s="6"/>
      <c r="P48" s="6"/>
    </row>
    <row r="49" spans="1:16" ht="15.75">
      <c r="A49" s="16" t="s">
        <v>51</v>
      </c>
      <c r="B49" s="11" t="s">
        <v>34</v>
      </c>
      <c r="C49" s="6"/>
      <c r="D49" s="6"/>
      <c r="E49" s="6">
        <v>1679</v>
      </c>
      <c r="F49" s="30">
        <f>E49*$S$16</f>
        <v>386.17</v>
      </c>
      <c r="G49" s="6"/>
      <c r="H49" s="6"/>
      <c r="I49" s="6"/>
      <c r="J49" s="6"/>
      <c r="K49" s="13"/>
      <c r="L49" s="13">
        <f>K49*$R$16</f>
        <v>0</v>
      </c>
      <c r="M49" s="25">
        <f>ROUNDDOWN(L49*F49,0)</f>
        <v>0</v>
      </c>
      <c r="N49" s="14">
        <f>ROUNDDOWN(IF(M49&lt;$R$7,"0",M49*15/100),0)</f>
        <v>0</v>
      </c>
      <c r="O49" s="6">
        <v>29</v>
      </c>
      <c r="P49" s="14">
        <f>ROUNDDOWN(IF(O49&lt;N49,O49,N49),0)</f>
        <v>0</v>
      </c>
    </row>
    <row r="50" spans="1:16" ht="15.75">
      <c r="A50" s="38" t="s">
        <v>52</v>
      </c>
      <c r="B50" s="11" t="s">
        <v>159</v>
      </c>
      <c r="C50" s="6">
        <v>4</v>
      </c>
      <c r="D50" s="6">
        <v>54</v>
      </c>
      <c r="E50" s="6">
        <v>239.73</v>
      </c>
      <c r="F50" s="30">
        <f>E50*$S$16</f>
        <v>55.1379</v>
      </c>
      <c r="G50" s="6">
        <v>9</v>
      </c>
      <c r="H50" s="6">
        <v>7</v>
      </c>
      <c r="I50" s="6">
        <v>3</v>
      </c>
      <c r="J50" s="6">
        <f>I50+H50</f>
        <v>10</v>
      </c>
      <c r="K50" s="13">
        <f>J50*10/D50</f>
        <v>1.8518518518518519</v>
      </c>
      <c r="L50" s="13">
        <f>K50*$R$16</f>
        <v>1.5432098765432098</v>
      </c>
      <c r="M50" s="25">
        <f>ROUNDDOWN(L50*F50,0)</f>
        <v>85</v>
      </c>
      <c r="N50" s="14">
        <f>ROUNDDOWN(IF(M50&lt;$R$7,"0",M50*15/100),0)</f>
        <v>12</v>
      </c>
      <c r="O50" s="6"/>
      <c r="P50" s="14">
        <v>12</v>
      </c>
    </row>
    <row r="51" spans="1:16" s="10" customFormat="1" ht="18.75">
      <c r="A51" s="34" t="s">
        <v>130</v>
      </c>
      <c r="B51" s="35"/>
      <c r="C51" s="35">
        <f>SUM(C49:C50)</f>
        <v>4</v>
      </c>
      <c r="D51" s="35">
        <f>SUM(D49:D50)</f>
        <v>54</v>
      </c>
      <c r="E51" s="35">
        <f aca="true" t="shared" si="10" ref="E51:J51">SUM(E49:E50)</f>
        <v>1918.73</v>
      </c>
      <c r="F51" s="78">
        <f t="shared" si="10"/>
        <v>441.3079</v>
      </c>
      <c r="G51" s="35">
        <f t="shared" si="10"/>
        <v>9</v>
      </c>
      <c r="H51" s="35">
        <f t="shared" si="10"/>
        <v>7</v>
      </c>
      <c r="I51" s="35">
        <f t="shared" si="10"/>
        <v>3</v>
      </c>
      <c r="J51" s="35">
        <f t="shared" si="10"/>
        <v>10</v>
      </c>
      <c r="K51" s="44">
        <f>J51*10/D51</f>
        <v>1.8518518518518519</v>
      </c>
      <c r="L51" s="37">
        <f>AVERAGE(L49:L50)</f>
        <v>0.7716049382716049</v>
      </c>
      <c r="M51" s="32">
        <f>SUM(M49:M50)</f>
        <v>85</v>
      </c>
      <c r="N51" s="36">
        <f>SUM(N49:N50)</f>
        <v>12</v>
      </c>
      <c r="O51" s="36">
        <f>SUM(O49:O50)</f>
        <v>29</v>
      </c>
      <c r="P51" s="36">
        <f>SUM(P49:P50)</f>
        <v>12</v>
      </c>
    </row>
    <row r="52" spans="1:16" ht="40.5">
      <c r="A52" s="22" t="s">
        <v>122</v>
      </c>
      <c r="B52" s="6"/>
      <c r="C52" s="6"/>
      <c r="D52" s="6"/>
      <c r="E52" s="6"/>
      <c r="F52" s="30"/>
      <c r="G52" s="6"/>
      <c r="H52" s="6"/>
      <c r="I52" s="6"/>
      <c r="J52" s="6"/>
      <c r="K52" s="6"/>
      <c r="L52" s="6"/>
      <c r="M52" s="24"/>
      <c r="N52" s="6"/>
      <c r="O52" s="6"/>
      <c r="P52" s="6"/>
    </row>
    <row r="53" spans="1:16" s="70" customFormat="1" ht="15.75">
      <c r="A53" s="66" t="s">
        <v>39</v>
      </c>
      <c r="B53" s="67" t="s">
        <v>34</v>
      </c>
      <c r="C53" s="67"/>
      <c r="D53" s="67"/>
      <c r="E53" s="67">
        <v>37</v>
      </c>
      <c r="F53" s="30">
        <f aca="true" t="shared" si="11" ref="F53:F64">E53*$S$16</f>
        <v>8.51</v>
      </c>
      <c r="G53" s="67"/>
      <c r="H53" s="67"/>
      <c r="I53" s="67"/>
      <c r="J53" s="67"/>
      <c r="K53" s="68"/>
      <c r="L53" s="68"/>
      <c r="M53" s="69">
        <f aca="true" t="shared" si="12" ref="M53:M59">ROUNDDOWN(L53*F53,0)</f>
        <v>0</v>
      </c>
      <c r="N53" s="69">
        <f aca="true" t="shared" si="13" ref="N53:N59">ROUNDDOWN(IF(M53&lt;$R$7,"0",M53*15/100),0)</f>
        <v>0</v>
      </c>
      <c r="O53" s="67"/>
      <c r="P53" s="69">
        <f aca="true" t="shared" si="14" ref="P53:P59">ROUNDDOWN(IF(O53&lt;N53,O53,N53),0)</f>
        <v>0</v>
      </c>
    </row>
    <row r="54" spans="1:16" s="70" customFormat="1" ht="15.75">
      <c r="A54" s="66" t="s">
        <v>22</v>
      </c>
      <c r="B54" s="67" t="s">
        <v>91</v>
      </c>
      <c r="C54" s="67"/>
      <c r="D54" s="67"/>
      <c r="E54" s="67">
        <v>46.194</v>
      </c>
      <c r="F54" s="30">
        <f t="shared" si="11"/>
        <v>10.62462</v>
      </c>
      <c r="G54" s="67"/>
      <c r="H54" s="67"/>
      <c r="I54" s="67"/>
      <c r="J54" s="67"/>
      <c r="K54" s="68"/>
      <c r="L54" s="68"/>
      <c r="M54" s="69">
        <f t="shared" si="12"/>
        <v>0</v>
      </c>
      <c r="N54" s="69">
        <f t="shared" si="13"/>
        <v>0</v>
      </c>
      <c r="O54" s="67">
        <v>2</v>
      </c>
      <c r="P54" s="69">
        <f t="shared" si="14"/>
        <v>0</v>
      </c>
    </row>
    <row r="55" spans="1:16" s="70" customFormat="1" ht="15.75">
      <c r="A55" s="66" t="s">
        <v>53</v>
      </c>
      <c r="B55" s="67" t="s">
        <v>34</v>
      </c>
      <c r="C55" s="67"/>
      <c r="D55" s="67"/>
      <c r="E55" s="67">
        <v>338.165</v>
      </c>
      <c r="F55" s="30">
        <f t="shared" si="11"/>
        <v>77.77795</v>
      </c>
      <c r="G55" s="67"/>
      <c r="H55" s="67"/>
      <c r="I55" s="67"/>
      <c r="J55" s="67"/>
      <c r="K55" s="68"/>
      <c r="L55" s="68"/>
      <c r="M55" s="69">
        <f t="shared" si="12"/>
        <v>0</v>
      </c>
      <c r="N55" s="69">
        <f t="shared" si="13"/>
        <v>0</v>
      </c>
      <c r="O55" s="67">
        <v>5</v>
      </c>
      <c r="P55" s="69">
        <f t="shared" si="14"/>
        <v>0</v>
      </c>
    </row>
    <row r="56" spans="1:16" s="70" customFormat="1" ht="15.75">
      <c r="A56" s="66" t="s">
        <v>72</v>
      </c>
      <c r="B56" s="67" t="s">
        <v>34</v>
      </c>
      <c r="C56" s="67"/>
      <c r="D56" s="67"/>
      <c r="E56" s="67">
        <v>622.984</v>
      </c>
      <c r="F56" s="30">
        <f t="shared" si="11"/>
        <v>143.28632000000002</v>
      </c>
      <c r="G56" s="67"/>
      <c r="H56" s="67"/>
      <c r="I56" s="67"/>
      <c r="J56" s="67"/>
      <c r="K56" s="68"/>
      <c r="L56" s="68"/>
      <c r="M56" s="69">
        <f t="shared" si="12"/>
        <v>0</v>
      </c>
      <c r="N56" s="69">
        <f t="shared" si="13"/>
        <v>0</v>
      </c>
      <c r="O56" s="67">
        <v>10</v>
      </c>
      <c r="P56" s="69">
        <f t="shared" si="14"/>
        <v>0</v>
      </c>
    </row>
    <row r="57" spans="1:16" s="70" customFormat="1" ht="24" customHeight="1">
      <c r="A57" s="66" t="s">
        <v>43</v>
      </c>
      <c r="B57" s="67" t="s">
        <v>91</v>
      </c>
      <c r="C57" s="67"/>
      <c r="D57" s="67"/>
      <c r="E57" s="67">
        <v>175.227</v>
      </c>
      <c r="F57" s="30">
        <f t="shared" si="11"/>
        <v>40.30221</v>
      </c>
      <c r="G57" s="67" t="s">
        <v>84</v>
      </c>
      <c r="H57" s="67"/>
      <c r="I57" s="67"/>
      <c r="J57" s="67"/>
      <c r="K57" s="68"/>
      <c r="L57" s="68"/>
      <c r="M57" s="69">
        <f t="shared" si="12"/>
        <v>0</v>
      </c>
      <c r="N57" s="69">
        <f t="shared" si="13"/>
        <v>0</v>
      </c>
      <c r="O57" s="67">
        <v>0</v>
      </c>
      <c r="P57" s="69">
        <f t="shared" si="14"/>
        <v>0</v>
      </c>
    </row>
    <row r="58" spans="1:16" s="70" customFormat="1" ht="18" customHeight="1">
      <c r="A58" s="66" t="s">
        <v>38</v>
      </c>
      <c r="B58" s="67" t="s">
        <v>91</v>
      </c>
      <c r="C58" s="67"/>
      <c r="D58" s="67"/>
      <c r="E58" s="67">
        <v>165.121</v>
      </c>
      <c r="F58" s="30">
        <f t="shared" si="11"/>
        <v>37.977830000000004</v>
      </c>
      <c r="G58" s="67"/>
      <c r="H58" s="67"/>
      <c r="I58" s="67"/>
      <c r="J58" s="67"/>
      <c r="K58" s="68"/>
      <c r="L58" s="68"/>
      <c r="M58" s="69">
        <f t="shared" si="12"/>
        <v>0</v>
      </c>
      <c r="N58" s="69">
        <f t="shared" si="13"/>
        <v>0</v>
      </c>
      <c r="O58" s="67">
        <v>7</v>
      </c>
      <c r="P58" s="69">
        <f t="shared" si="14"/>
        <v>0</v>
      </c>
    </row>
    <row r="59" spans="1:16" ht="18" customHeight="1">
      <c r="A59" s="38" t="s">
        <v>42</v>
      </c>
      <c r="B59" s="11" t="s">
        <v>161</v>
      </c>
      <c r="C59" s="6">
        <v>6</v>
      </c>
      <c r="D59" s="6">
        <v>74</v>
      </c>
      <c r="E59" s="6">
        <v>225.0354</v>
      </c>
      <c r="F59" s="30">
        <f t="shared" si="11"/>
        <v>51.75814200000001</v>
      </c>
      <c r="G59" s="6">
        <v>22</v>
      </c>
      <c r="H59" s="6">
        <v>19</v>
      </c>
      <c r="I59" s="6">
        <v>6</v>
      </c>
      <c r="J59" s="6">
        <f aca="true" t="shared" si="15" ref="J59:J64">I59+H59</f>
        <v>25</v>
      </c>
      <c r="K59" s="13">
        <f aca="true" t="shared" si="16" ref="K59:K65">J59*10/D59</f>
        <v>3.3783783783783785</v>
      </c>
      <c r="L59" s="13">
        <f>K59*$R$16</f>
        <v>2.8153153153153156</v>
      </c>
      <c r="M59" s="25">
        <f t="shared" si="12"/>
        <v>145</v>
      </c>
      <c r="N59" s="14">
        <f t="shared" si="13"/>
        <v>21</v>
      </c>
      <c r="O59" s="6">
        <v>22</v>
      </c>
      <c r="P59" s="14">
        <f t="shared" si="14"/>
        <v>21</v>
      </c>
    </row>
    <row r="60" spans="1:16" s="70" customFormat="1" ht="15.75">
      <c r="A60" s="71" t="s">
        <v>123</v>
      </c>
      <c r="B60" s="67" t="s">
        <v>34</v>
      </c>
      <c r="C60" s="72"/>
      <c r="D60" s="72"/>
      <c r="E60" s="117">
        <v>296.717</v>
      </c>
      <c r="F60" s="50">
        <f t="shared" si="11"/>
        <v>68.24491</v>
      </c>
      <c r="G60" s="72"/>
      <c r="H60" s="72"/>
      <c r="I60" s="72"/>
      <c r="J60" s="67"/>
      <c r="K60" s="68"/>
      <c r="L60" s="68"/>
      <c r="M60" s="72"/>
      <c r="N60" s="72"/>
      <c r="O60" s="72"/>
      <c r="P60" s="72"/>
    </row>
    <row r="61" spans="1:16" ht="15.75">
      <c r="A61" s="38" t="s">
        <v>77</v>
      </c>
      <c r="B61" s="54">
        <v>42573</v>
      </c>
      <c r="C61" s="6">
        <v>1</v>
      </c>
      <c r="D61" s="6">
        <v>11.5</v>
      </c>
      <c r="E61" s="6">
        <v>14.267</v>
      </c>
      <c r="F61" s="30">
        <f t="shared" si="11"/>
        <v>3.28141</v>
      </c>
      <c r="G61" s="6">
        <v>3</v>
      </c>
      <c r="H61" s="6">
        <v>3</v>
      </c>
      <c r="I61" s="6">
        <v>0</v>
      </c>
      <c r="J61" s="6">
        <f t="shared" si="15"/>
        <v>3</v>
      </c>
      <c r="K61" s="13">
        <f t="shared" si="16"/>
        <v>2.608695652173913</v>
      </c>
      <c r="L61" s="13">
        <f>K61*$R$16</f>
        <v>2.173913043478261</v>
      </c>
      <c r="M61" s="25">
        <f>ROUNDDOWN(L61*F61,0)</f>
        <v>7</v>
      </c>
      <c r="N61" s="14">
        <f>ROUNDDOWN(IF(M61&lt;$R$7,"0",M61*15/100),0)</f>
        <v>1</v>
      </c>
      <c r="O61" s="6"/>
      <c r="P61" s="14">
        <f>ROUNDDOWN(IF(O61&lt;N61,O61,N61),0)</f>
        <v>0</v>
      </c>
    </row>
    <row r="62" spans="1:16" ht="15.75">
      <c r="A62" s="38" t="s">
        <v>23</v>
      </c>
      <c r="B62" s="11" t="s">
        <v>154</v>
      </c>
      <c r="C62" s="6">
        <v>4</v>
      </c>
      <c r="D62" s="6">
        <v>53.5</v>
      </c>
      <c r="E62" s="116">
        <v>1230.0175</v>
      </c>
      <c r="F62" s="30">
        <f t="shared" si="11"/>
        <v>282.904025</v>
      </c>
      <c r="G62" s="6">
        <v>7</v>
      </c>
      <c r="H62" s="6">
        <v>6</v>
      </c>
      <c r="I62" s="6">
        <v>2</v>
      </c>
      <c r="J62" s="6">
        <f t="shared" si="15"/>
        <v>8</v>
      </c>
      <c r="K62" s="13">
        <f t="shared" si="16"/>
        <v>1.4953271028037383</v>
      </c>
      <c r="L62" s="13">
        <f>K62*$R$16</f>
        <v>1.2461059190031152</v>
      </c>
      <c r="M62" s="25">
        <f>ROUNDDOWN(L62*F62,0)</f>
        <v>352</v>
      </c>
      <c r="N62" s="14">
        <f>ROUNDDOWN(IF(M62&lt;$R$7,"0",M62*15/100),0)</f>
        <v>52</v>
      </c>
      <c r="O62" s="6"/>
      <c r="P62" s="14">
        <v>52</v>
      </c>
    </row>
    <row r="63" spans="1:16" ht="15.75">
      <c r="A63" s="38" t="s">
        <v>93</v>
      </c>
      <c r="B63" s="11" t="s">
        <v>96</v>
      </c>
      <c r="C63" s="6">
        <v>3</v>
      </c>
      <c r="D63" s="6">
        <v>30</v>
      </c>
      <c r="E63" s="6">
        <v>139.5626</v>
      </c>
      <c r="F63" s="30">
        <f t="shared" si="11"/>
        <v>32.099398</v>
      </c>
      <c r="G63" s="6">
        <v>11</v>
      </c>
      <c r="H63" s="6">
        <v>8</v>
      </c>
      <c r="I63" s="6">
        <v>2</v>
      </c>
      <c r="J63" s="6">
        <f t="shared" si="15"/>
        <v>10</v>
      </c>
      <c r="K63" s="13">
        <f t="shared" si="16"/>
        <v>3.3333333333333335</v>
      </c>
      <c r="L63" s="13">
        <f>K63*$R$16</f>
        <v>2.777777777777778</v>
      </c>
      <c r="M63" s="25">
        <f>ROUNDDOWN(L63*F63,0)</f>
        <v>89</v>
      </c>
      <c r="N63" s="14">
        <f>ROUNDDOWN(IF(M63&lt;$R$7,"0",M63*15/100),0)</f>
        <v>13</v>
      </c>
      <c r="O63" s="6">
        <v>9</v>
      </c>
      <c r="P63" s="14">
        <f>ROUNDDOWN(IF(O63&lt;N63,O63,N63),0)</f>
        <v>9</v>
      </c>
    </row>
    <row r="64" spans="1:16" ht="15.75">
      <c r="A64" s="53" t="s">
        <v>124</v>
      </c>
      <c r="B64" s="11" t="s">
        <v>163</v>
      </c>
      <c r="C64" s="47">
        <v>3</v>
      </c>
      <c r="D64" s="48">
        <v>41</v>
      </c>
      <c r="E64" s="39">
        <v>257.0065</v>
      </c>
      <c r="F64" s="50">
        <f t="shared" si="11"/>
        <v>59.111495000000005</v>
      </c>
      <c r="G64" s="49">
        <v>10</v>
      </c>
      <c r="H64" s="47">
        <v>8</v>
      </c>
      <c r="I64" s="47">
        <v>3</v>
      </c>
      <c r="J64" s="6">
        <f t="shared" si="15"/>
        <v>11</v>
      </c>
      <c r="K64" s="50">
        <f t="shared" si="16"/>
        <v>2.682926829268293</v>
      </c>
      <c r="L64" s="13">
        <f>K64*$R$16</f>
        <v>2.2357723577235773</v>
      </c>
      <c r="M64" s="25">
        <f>ROUNDDOWN(L64*F64,0)</f>
        <v>132</v>
      </c>
      <c r="N64" s="14">
        <f>ROUNDDOWN(IF(M64&lt;$R$7,"0",M64*15/100),0)</f>
        <v>19</v>
      </c>
      <c r="O64" s="86">
        <v>10</v>
      </c>
      <c r="P64" s="14">
        <f>ROUNDDOWN(IF(O64&lt;N64,O64,N64),0)</f>
        <v>10</v>
      </c>
    </row>
    <row r="65" spans="1:16" s="10" customFormat="1" ht="23.25" customHeight="1">
      <c r="A65" s="34" t="s">
        <v>130</v>
      </c>
      <c r="B65" s="35"/>
      <c r="C65" s="35">
        <f>SUM(C53:C64)</f>
        <v>17</v>
      </c>
      <c r="D65" s="35">
        <f>SUM(D53:D64)</f>
        <v>210</v>
      </c>
      <c r="E65" s="35">
        <f aca="true" t="shared" si="17" ref="E65:J65">SUM(E53:E64)</f>
        <v>3547.297</v>
      </c>
      <c r="F65" s="78">
        <f t="shared" si="17"/>
        <v>815.8783099999999</v>
      </c>
      <c r="G65" s="35">
        <f t="shared" si="17"/>
        <v>53</v>
      </c>
      <c r="H65" s="35">
        <f t="shared" si="17"/>
        <v>44</v>
      </c>
      <c r="I65" s="35">
        <f t="shared" si="17"/>
        <v>13</v>
      </c>
      <c r="J65" s="35">
        <f t="shared" si="17"/>
        <v>57</v>
      </c>
      <c r="K65" s="29">
        <f t="shared" si="16"/>
        <v>2.7142857142857144</v>
      </c>
      <c r="L65" s="37">
        <f>AVERAGE(L53:L64)</f>
        <v>2.2497768826596096</v>
      </c>
      <c r="M65" s="32">
        <f>SUM(M53:M64)</f>
        <v>725</v>
      </c>
      <c r="N65" s="32">
        <f>SUM(N53:N64)</f>
        <v>106</v>
      </c>
      <c r="O65" s="32">
        <f>SUM(O53:O64)</f>
        <v>65</v>
      </c>
      <c r="P65" s="32">
        <f>SUM(P53:P64)</f>
        <v>92</v>
      </c>
    </row>
    <row r="66" spans="1:16" s="19" customFormat="1" ht="40.5">
      <c r="A66" s="42" t="s">
        <v>125</v>
      </c>
      <c r="B66" s="18"/>
      <c r="C66" s="18"/>
      <c r="D66" s="18"/>
      <c r="E66" s="18"/>
      <c r="F66" s="30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5.75">
      <c r="A67" s="38" t="s">
        <v>24</v>
      </c>
      <c r="B67" s="11" t="s">
        <v>106</v>
      </c>
      <c r="C67" s="6">
        <v>3</v>
      </c>
      <c r="D67" s="6">
        <v>43.1</v>
      </c>
      <c r="E67" s="6">
        <v>309.7</v>
      </c>
      <c r="F67" s="30">
        <f aca="true" t="shared" si="18" ref="F67:F77">E67*$S$16</f>
        <v>71.231</v>
      </c>
      <c r="G67" s="18">
        <v>14</v>
      </c>
      <c r="H67" s="18">
        <v>7</v>
      </c>
      <c r="I67" s="18">
        <v>4</v>
      </c>
      <c r="J67" s="6">
        <f aca="true" t="shared" si="19" ref="J67:J77">I67+H67</f>
        <v>11</v>
      </c>
      <c r="K67" s="13">
        <f>J67*10/D67</f>
        <v>2.5522041763341066</v>
      </c>
      <c r="L67" s="13">
        <f>K67*$R$16</f>
        <v>2.1268368136117557</v>
      </c>
      <c r="M67" s="25">
        <f aca="true" t="shared" si="20" ref="M67:M76">ROUNDDOWN(L67*F67,0)</f>
        <v>151</v>
      </c>
      <c r="N67" s="14">
        <f aca="true" t="shared" si="21" ref="N67:N76">ROUNDDOWN(IF(M67&lt;$R$7,"0",M67*15/100),0)</f>
        <v>22</v>
      </c>
      <c r="O67" s="6">
        <v>15</v>
      </c>
      <c r="P67" s="14">
        <f aca="true" t="shared" si="22" ref="P67:P76">ROUNDDOWN(IF(O67&lt;N67,O67,N67),0)</f>
        <v>15</v>
      </c>
    </row>
    <row r="68" spans="1:16" s="70" customFormat="1" ht="15.75">
      <c r="A68" s="66" t="s">
        <v>54</v>
      </c>
      <c r="B68" s="67" t="s">
        <v>91</v>
      </c>
      <c r="C68" s="67"/>
      <c r="D68" s="67"/>
      <c r="E68" s="67">
        <v>246.336</v>
      </c>
      <c r="F68" s="30">
        <f t="shared" si="18"/>
        <v>56.65728000000001</v>
      </c>
      <c r="G68" s="67"/>
      <c r="H68" s="67"/>
      <c r="I68" s="67"/>
      <c r="J68" s="67"/>
      <c r="K68" s="68"/>
      <c r="L68" s="68"/>
      <c r="M68" s="69">
        <f t="shared" si="20"/>
        <v>0</v>
      </c>
      <c r="N68" s="69">
        <f t="shared" si="21"/>
        <v>0</v>
      </c>
      <c r="O68" s="67">
        <v>19</v>
      </c>
      <c r="P68" s="69">
        <f t="shared" si="22"/>
        <v>0</v>
      </c>
    </row>
    <row r="69" spans="1:16" s="70" customFormat="1" ht="15.75">
      <c r="A69" s="66" t="s">
        <v>55</v>
      </c>
      <c r="B69" s="67" t="s">
        <v>34</v>
      </c>
      <c r="C69" s="67"/>
      <c r="D69" s="67"/>
      <c r="E69" s="67">
        <v>1221.2</v>
      </c>
      <c r="F69" s="30">
        <f t="shared" si="18"/>
        <v>280.87600000000003</v>
      </c>
      <c r="G69" s="67"/>
      <c r="H69" s="67"/>
      <c r="I69" s="67"/>
      <c r="J69" s="67"/>
      <c r="K69" s="68"/>
      <c r="L69" s="68"/>
      <c r="M69" s="69">
        <f t="shared" si="20"/>
        <v>0</v>
      </c>
      <c r="N69" s="69">
        <f t="shared" si="21"/>
        <v>0</v>
      </c>
      <c r="O69" s="67">
        <v>6</v>
      </c>
      <c r="P69" s="69">
        <f t="shared" si="22"/>
        <v>0</v>
      </c>
    </row>
    <row r="70" spans="1:16" s="70" customFormat="1" ht="15.75">
      <c r="A70" s="66" t="s">
        <v>131</v>
      </c>
      <c r="B70" s="67" t="s">
        <v>91</v>
      </c>
      <c r="C70" s="67"/>
      <c r="D70" s="67"/>
      <c r="E70" s="67">
        <v>662</v>
      </c>
      <c r="F70" s="30">
        <f t="shared" si="18"/>
        <v>152.26000000000002</v>
      </c>
      <c r="G70" s="67"/>
      <c r="H70" s="67"/>
      <c r="I70" s="67"/>
      <c r="J70" s="67"/>
      <c r="K70" s="68"/>
      <c r="L70" s="68"/>
      <c r="M70" s="69">
        <f t="shared" si="20"/>
        <v>0</v>
      </c>
      <c r="N70" s="69">
        <f t="shared" si="21"/>
        <v>0</v>
      </c>
      <c r="O70" s="67">
        <v>3</v>
      </c>
      <c r="P70" s="69">
        <f t="shared" si="22"/>
        <v>0</v>
      </c>
    </row>
    <row r="71" spans="1:16" s="70" customFormat="1" ht="15.75">
      <c r="A71" s="66" t="s">
        <v>132</v>
      </c>
      <c r="B71" s="67" t="s">
        <v>91</v>
      </c>
      <c r="C71" s="67"/>
      <c r="D71" s="67"/>
      <c r="E71" s="67">
        <v>265.423</v>
      </c>
      <c r="F71" s="30">
        <f t="shared" si="18"/>
        <v>61.047290000000004</v>
      </c>
      <c r="G71" s="67"/>
      <c r="H71" s="67"/>
      <c r="I71" s="67"/>
      <c r="J71" s="67"/>
      <c r="K71" s="68"/>
      <c r="L71" s="68"/>
      <c r="M71" s="69">
        <f t="shared" si="20"/>
        <v>0</v>
      </c>
      <c r="N71" s="69">
        <f t="shared" si="21"/>
        <v>0</v>
      </c>
      <c r="O71" s="67">
        <v>2</v>
      </c>
      <c r="P71" s="69">
        <f t="shared" si="22"/>
        <v>0</v>
      </c>
    </row>
    <row r="72" spans="1:16" ht="15.75">
      <c r="A72" s="38" t="s">
        <v>36</v>
      </c>
      <c r="B72" s="11" t="s">
        <v>97</v>
      </c>
      <c r="C72" s="6">
        <v>3</v>
      </c>
      <c r="D72" s="6">
        <v>25</v>
      </c>
      <c r="E72" s="6">
        <v>245.077</v>
      </c>
      <c r="F72" s="30">
        <f t="shared" si="18"/>
        <v>56.36771</v>
      </c>
      <c r="G72" s="6">
        <v>8</v>
      </c>
      <c r="H72" s="6">
        <v>6</v>
      </c>
      <c r="I72" s="6">
        <v>0</v>
      </c>
      <c r="J72" s="6">
        <f t="shared" si="19"/>
        <v>6</v>
      </c>
      <c r="K72" s="13">
        <f>J72*10/D72</f>
        <v>2.4</v>
      </c>
      <c r="L72" s="13">
        <f>K72*$R$16</f>
        <v>2</v>
      </c>
      <c r="M72" s="25">
        <f t="shared" si="20"/>
        <v>112</v>
      </c>
      <c r="N72" s="14">
        <f t="shared" si="21"/>
        <v>16</v>
      </c>
      <c r="O72" s="6">
        <v>2</v>
      </c>
      <c r="P72" s="14">
        <f t="shared" si="22"/>
        <v>2</v>
      </c>
    </row>
    <row r="73" spans="1:16" s="70" customFormat="1" ht="31.5">
      <c r="A73" s="66" t="s">
        <v>25</v>
      </c>
      <c r="B73" s="67" t="s">
        <v>34</v>
      </c>
      <c r="C73" s="67"/>
      <c r="D73" s="67"/>
      <c r="E73" s="67">
        <v>45.173</v>
      </c>
      <c r="F73" s="30">
        <f t="shared" si="18"/>
        <v>10.389790000000001</v>
      </c>
      <c r="G73" s="67"/>
      <c r="H73" s="67"/>
      <c r="I73" s="67"/>
      <c r="J73" s="67"/>
      <c r="K73" s="68"/>
      <c r="L73" s="68"/>
      <c r="M73" s="69">
        <f t="shared" si="20"/>
        <v>0</v>
      </c>
      <c r="N73" s="69">
        <f t="shared" si="21"/>
        <v>0</v>
      </c>
      <c r="O73" s="67"/>
      <c r="P73" s="69">
        <f t="shared" si="22"/>
        <v>0</v>
      </c>
    </row>
    <row r="74" spans="1:16" ht="15.75">
      <c r="A74" s="38" t="s">
        <v>79</v>
      </c>
      <c r="B74" s="11" t="s">
        <v>86</v>
      </c>
      <c r="C74" s="6">
        <v>4</v>
      </c>
      <c r="D74" s="6">
        <v>49</v>
      </c>
      <c r="E74" s="6">
        <v>2181.55455</v>
      </c>
      <c r="F74" s="30">
        <f t="shared" si="18"/>
        <v>501.7575465</v>
      </c>
      <c r="G74" s="6">
        <v>14</v>
      </c>
      <c r="H74" s="6">
        <v>13</v>
      </c>
      <c r="I74" s="6">
        <v>0</v>
      </c>
      <c r="J74" s="6">
        <f t="shared" si="19"/>
        <v>13</v>
      </c>
      <c r="K74" s="13">
        <f>J74*10/D74</f>
        <v>2.6530612244897958</v>
      </c>
      <c r="L74" s="13">
        <f>K74*$R$16</f>
        <v>2.2108843537414966</v>
      </c>
      <c r="M74" s="25">
        <f t="shared" si="20"/>
        <v>1109</v>
      </c>
      <c r="N74" s="14">
        <f t="shared" si="21"/>
        <v>166</v>
      </c>
      <c r="O74" s="6"/>
      <c r="P74" s="14">
        <v>166</v>
      </c>
    </row>
    <row r="75" spans="1:16" s="70" customFormat="1" ht="15.75">
      <c r="A75" s="66" t="s">
        <v>78</v>
      </c>
      <c r="B75" s="67" t="s">
        <v>91</v>
      </c>
      <c r="C75" s="67"/>
      <c r="D75" s="67"/>
      <c r="E75" s="67">
        <v>500.249</v>
      </c>
      <c r="F75" s="30">
        <f t="shared" si="18"/>
        <v>115.05727000000002</v>
      </c>
      <c r="G75" s="67"/>
      <c r="H75" s="67"/>
      <c r="I75" s="67"/>
      <c r="J75" s="67"/>
      <c r="K75" s="68"/>
      <c r="L75" s="68"/>
      <c r="M75" s="69">
        <f t="shared" si="20"/>
        <v>0</v>
      </c>
      <c r="N75" s="69">
        <f t="shared" si="21"/>
        <v>0</v>
      </c>
      <c r="O75" s="67">
        <v>21</v>
      </c>
      <c r="P75" s="69">
        <f t="shared" si="22"/>
        <v>0</v>
      </c>
    </row>
    <row r="76" spans="1:16" ht="15.75">
      <c r="A76" s="53" t="s">
        <v>133</v>
      </c>
      <c r="B76" s="11" t="s">
        <v>88</v>
      </c>
      <c r="C76" s="51">
        <v>3</v>
      </c>
      <c r="D76" s="51">
        <v>32.5</v>
      </c>
      <c r="E76" s="6">
        <v>303.961</v>
      </c>
      <c r="F76" s="30">
        <f t="shared" si="18"/>
        <v>69.91103000000001</v>
      </c>
      <c r="G76" s="51">
        <v>5</v>
      </c>
      <c r="H76" s="51">
        <v>5</v>
      </c>
      <c r="I76" s="51">
        <v>0</v>
      </c>
      <c r="J76" s="6">
        <f t="shared" si="19"/>
        <v>5</v>
      </c>
      <c r="K76" s="13">
        <f>J76*10/D76</f>
        <v>1.5384615384615385</v>
      </c>
      <c r="L76" s="13">
        <f>K76*$R$16</f>
        <v>1.2820512820512822</v>
      </c>
      <c r="M76" s="25">
        <f t="shared" si="20"/>
        <v>89</v>
      </c>
      <c r="N76" s="14">
        <f t="shared" si="21"/>
        <v>13</v>
      </c>
      <c r="O76" s="51">
        <v>0</v>
      </c>
      <c r="P76" s="51">
        <f t="shared" si="22"/>
        <v>0</v>
      </c>
    </row>
    <row r="77" spans="1:16" ht="15.75">
      <c r="A77" s="38" t="s">
        <v>134</v>
      </c>
      <c r="B77" s="11" t="s">
        <v>164</v>
      </c>
      <c r="C77" s="6">
        <v>2</v>
      </c>
      <c r="D77" s="6">
        <v>20.7</v>
      </c>
      <c r="E77" s="39">
        <v>54.16145</v>
      </c>
      <c r="F77" s="30">
        <f t="shared" si="18"/>
        <v>12.457133500000001</v>
      </c>
      <c r="G77" s="6">
        <v>13</v>
      </c>
      <c r="H77" s="6">
        <v>8</v>
      </c>
      <c r="I77" s="6">
        <v>0</v>
      </c>
      <c r="J77" s="6">
        <f t="shared" si="19"/>
        <v>8</v>
      </c>
      <c r="K77" s="13">
        <f>J77*10/D77</f>
        <v>3.8647342995169085</v>
      </c>
      <c r="L77" s="13">
        <f>K77*$R$16</f>
        <v>3.2206119162640907</v>
      </c>
      <c r="M77" s="25">
        <f>ROUNDDOWN(L77*F77,0)</f>
        <v>40</v>
      </c>
      <c r="N77" s="14">
        <f>ROUNDDOWN(IF(M77&lt;$R$7,"0",M77*15/100),0)</f>
        <v>6</v>
      </c>
      <c r="O77" s="6">
        <v>0</v>
      </c>
      <c r="P77" s="14">
        <f>ROUNDDOWN(IF(O77&lt;N77,O77,N77),0)</f>
        <v>0</v>
      </c>
    </row>
    <row r="78" spans="1:16" s="20" customFormat="1" ht="22.5" customHeight="1">
      <c r="A78" s="34" t="s">
        <v>130</v>
      </c>
      <c r="B78" s="31"/>
      <c r="C78" s="31">
        <f aca="true" t="shared" si="23" ref="C78:J78">SUM(C67:C77)</f>
        <v>15</v>
      </c>
      <c r="D78" s="31">
        <f t="shared" si="23"/>
        <v>170.29999999999998</v>
      </c>
      <c r="E78" s="31">
        <f t="shared" si="23"/>
        <v>6034.834999999999</v>
      </c>
      <c r="F78" s="79">
        <f t="shared" si="23"/>
        <v>1388.01205</v>
      </c>
      <c r="G78" s="32">
        <f t="shared" si="23"/>
        <v>54</v>
      </c>
      <c r="H78" s="32">
        <f t="shared" si="23"/>
        <v>39</v>
      </c>
      <c r="I78" s="32">
        <f t="shared" si="23"/>
        <v>4</v>
      </c>
      <c r="J78" s="32">
        <f t="shared" si="23"/>
        <v>43</v>
      </c>
      <c r="K78" s="29">
        <f>J78*10/D78</f>
        <v>2.5249559600704643</v>
      </c>
      <c r="L78" s="37">
        <f>AVERAGE(L67:L77)</f>
        <v>2.168076873133725</v>
      </c>
      <c r="M78" s="32">
        <f>SUM(M67:M77)</f>
        <v>1501</v>
      </c>
      <c r="N78" s="33">
        <f>SUM(N67:N77)</f>
        <v>223</v>
      </c>
      <c r="O78" s="33">
        <f>SUM(O67:O77)</f>
        <v>68</v>
      </c>
      <c r="P78" s="33">
        <f>SUM(P67:P77)</f>
        <v>183</v>
      </c>
    </row>
    <row r="79" spans="1:16" ht="20.25">
      <c r="A79" s="21" t="s">
        <v>126</v>
      </c>
      <c r="B79" s="6"/>
      <c r="C79" s="6"/>
      <c r="D79" s="6"/>
      <c r="E79" s="6"/>
      <c r="F79" s="30"/>
      <c r="G79" s="6"/>
      <c r="H79" s="6"/>
      <c r="I79" s="6"/>
      <c r="J79" s="6"/>
      <c r="K79" s="6"/>
      <c r="L79" s="6"/>
      <c r="M79" s="24"/>
      <c r="N79" s="6"/>
      <c r="O79" s="6"/>
      <c r="P79" s="6"/>
    </row>
    <row r="80" spans="1:16" s="70" customFormat="1" ht="15.75">
      <c r="A80" s="66" t="s">
        <v>66</v>
      </c>
      <c r="B80" s="67" t="s">
        <v>34</v>
      </c>
      <c r="C80" s="67"/>
      <c r="D80" s="67"/>
      <c r="E80" s="67">
        <v>225</v>
      </c>
      <c r="F80" s="30">
        <f>E80*$S$16</f>
        <v>51.75</v>
      </c>
      <c r="G80" s="67"/>
      <c r="H80" s="67"/>
      <c r="I80" s="67"/>
      <c r="J80" s="67"/>
      <c r="K80" s="68"/>
      <c r="L80" s="68"/>
      <c r="M80" s="69">
        <f aca="true" t="shared" si="24" ref="M80:M88">ROUNDDOWN(L80*F80,0)</f>
        <v>0</v>
      </c>
      <c r="N80" s="69">
        <f aca="true" t="shared" si="25" ref="N80:N88">ROUNDDOWN(IF(M80&lt;$R$7,"0",M80*15/100),0)</f>
        <v>0</v>
      </c>
      <c r="O80" s="67">
        <v>2</v>
      </c>
      <c r="P80" s="69">
        <f aca="true" t="shared" si="26" ref="P80:P88">ROUNDDOWN(IF(O80&lt;N80,O80,N80),0)</f>
        <v>0</v>
      </c>
    </row>
    <row r="81" spans="1:16" s="70" customFormat="1" ht="15.75">
      <c r="A81" s="66" t="s">
        <v>67</v>
      </c>
      <c r="B81" s="67" t="s">
        <v>34</v>
      </c>
      <c r="C81" s="67"/>
      <c r="D81" s="67"/>
      <c r="E81" s="67">
        <v>520</v>
      </c>
      <c r="F81" s="30">
        <f>E81*$S$16</f>
        <v>119.60000000000001</v>
      </c>
      <c r="G81" s="67"/>
      <c r="H81" s="67"/>
      <c r="I81" s="67"/>
      <c r="J81" s="67"/>
      <c r="K81" s="68"/>
      <c r="L81" s="68"/>
      <c r="M81" s="69">
        <f t="shared" si="24"/>
        <v>0</v>
      </c>
      <c r="N81" s="69">
        <f t="shared" si="25"/>
        <v>0</v>
      </c>
      <c r="O81" s="67">
        <v>6</v>
      </c>
      <c r="P81" s="69">
        <f t="shared" si="26"/>
        <v>0</v>
      </c>
    </row>
    <row r="82" spans="1:16" ht="15.75">
      <c r="A82" s="17" t="s">
        <v>69</v>
      </c>
      <c r="B82" s="6" t="s">
        <v>83</v>
      </c>
      <c r="C82" s="6">
        <v>9</v>
      </c>
      <c r="D82" s="6">
        <v>110</v>
      </c>
      <c r="E82" s="6">
        <v>2256</v>
      </c>
      <c r="F82" s="30">
        <f>E82*$S$16</f>
        <v>518.88</v>
      </c>
      <c r="G82" s="6">
        <v>8</v>
      </c>
      <c r="H82" s="6">
        <v>8</v>
      </c>
      <c r="I82" s="6">
        <v>0</v>
      </c>
      <c r="J82" s="6">
        <f aca="true" t="shared" si="27" ref="J82:J92">I82+H82</f>
        <v>8</v>
      </c>
      <c r="K82" s="13">
        <f>J82*10/D82</f>
        <v>0.7272727272727273</v>
      </c>
      <c r="L82" s="13">
        <f>K82*$R$16</f>
        <v>0.6060606060606061</v>
      </c>
      <c r="M82" s="25">
        <f t="shared" si="24"/>
        <v>314</v>
      </c>
      <c r="N82" s="14">
        <f t="shared" si="25"/>
        <v>47</v>
      </c>
      <c r="O82" s="6">
        <v>20</v>
      </c>
      <c r="P82" s="14">
        <f t="shared" si="26"/>
        <v>20</v>
      </c>
    </row>
    <row r="83" spans="1:16" s="70" customFormat="1" ht="15.75">
      <c r="A83" s="66" t="s">
        <v>68</v>
      </c>
      <c r="B83" s="67" t="s">
        <v>34</v>
      </c>
      <c r="C83" s="67"/>
      <c r="D83" s="67"/>
      <c r="E83" s="67">
        <v>255.545</v>
      </c>
      <c r="F83" s="30">
        <f aca="true" t="shared" si="28" ref="F83:F93">E83*$S$16</f>
        <v>58.77535</v>
      </c>
      <c r="G83" s="67"/>
      <c r="H83" s="67"/>
      <c r="I83" s="67"/>
      <c r="J83" s="67"/>
      <c r="K83" s="68"/>
      <c r="L83" s="68"/>
      <c r="M83" s="69">
        <f t="shared" si="24"/>
        <v>0</v>
      </c>
      <c r="N83" s="69">
        <f t="shared" si="25"/>
        <v>0</v>
      </c>
      <c r="O83" s="67">
        <v>1</v>
      </c>
      <c r="P83" s="69">
        <f t="shared" si="26"/>
        <v>0</v>
      </c>
    </row>
    <row r="84" spans="1:16" s="70" customFormat="1" ht="23.25" customHeight="1">
      <c r="A84" s="66" t="s">
        <v>135</v>
      </c>
      <c r="B84" s="67" t="s">
        <v>34</v>
      </c>
      <c r="C84" s="67"/>
      <c r="D84" s="67"/>
      <c r="E84" s="67">
        <v>1294.273</v>
      </c>
      <c r="F84" s="30">
        <f t="shared" si="28"/>
        <v>297.68279</v>
      </c>
      <c r="G84" s="67"/>
      <c r="H84" s="67"/>
      <c r="I84" s="67"/>
      <c r="J84" s="67"/>
      <c r="K84" s="68"/>
      <c r="L84" s="68"/>
      <c r="M84" s="69">
        <f t="shared" si="24"/>
        <v>0</v>
      </c>
      <c r="N84" s="69">
        <f t="shared" si="25"/>
        <v>0</v>
      </c>
      <c r="O84" s="67"/>
      <c r="P84" s="69">
        <f t="shared" si="26"/>
        <v>0</v>
      </c>
    </row>
    <row r="85" spans="1:16" ht="15.75">
      <c r="A85" s="38" t="s">
        <v>136</v>
      </c>
      <c r="B85" s="54">
        <v>42576</v>
      </c>
      <c r="C85" s="6">
        <v>1</v>
      </c>
      <c r="D85" s="6">
        <v>11.5</v>
      </c>
      <c r="E85" s="6">
        <v>1035</v>
      </c>
      <c r="F85" s="30">
        <f t="shared" si="28"/>
        <v>238.05</v>
      </c>
      <c r="G85" s="6">
        <v>2</v>
      </c>
      <c r="H85" s="6">
        <v>0</v>
      </c>
      <c r="I85" s="6">
        <v>1</v>
      </c>
      <c r="J85" s="6">
        <f t="shared" si="27"/>
        <v>1</v>
      </c>
      <c r="K85" s="13">
        <f>J85*10/D85</f>
        <v>0.8695652173913043</v>
      </c>
      <c r="L85" s="13">
        <f aca="true" t="shared" si="29" ref="L85:L91">K85*$R$16</f>
        <v>0.7246376811594203</v>
      </c>
      <c r="M85" s="25">
        <f t="shared" si="24"/>
        <v>172</v>
      </c>
      <c r="N85" s="14">
        <f t="shared" si="25"/>
        <v>25</v>
      </c>
      <c r="O85" s="6"/>
      <c r="P85" s="14">
        <v>25</v>
      </c>
    </row>
    <row r="86" spans="1:16" s="70" customFormat="1" ht="15.75">
      <c r="A86" s="66" t="s">
        <v>26</v>
      </c>
      <c r="B86" s="67" t="s">
        <v>34</v>
      </c>
      <c r="C86" s="67"/>
      <c r="D86" s="67"/>
      <c r="E86" s="67">
        <v>207.569</v>
      </c>
      <c r="F86" s="30">
        <f t="shared" si="28"/>
        <v>47.74087</v>
      </c>
      <c r="G86" s="67"/>
      <c r="H86" s="67"/>
      <c r="I86" s="67"/>
      <c r="J86" s="67">
        <f t="shared" si="27"/>
        <v>0</v>
      </c>
      <c r="K86" s="68"/>
      <c r="L86" s="68"/>
      <c r="M86" s="69">
        <f t="shared" si="24"/>
        <v>0</v>
      </c>
      <c r="N86" s="69">
        <f t="shared" si="25"/>
        <v>0</v>
      </c>
      <c r="O86" s="67">
        <v>0</v>
      </c>
      <c r="P86" s="69">
        <f t="shared" si="26"/>
        <v>0</v>
      </c>
    </row>
    <row r="87" spans="1:16" s="70" customFormat="1" ht="15.75">
      <c r="A87" s="66" t="s">
        <v>71</v>
      </c>
      <c r="B87" s="67" t="s">
        <v>34</v>
      </c>
      <c r="C87" s="67"/>
      <c r="D87" s="67"/>
      <c r="E87" s="67">
        <v>684.946</v>
      </c>
      <c r="F87" s="30">
        <f t="shared" si="28"/>
        <v>157.53758000000002</v>
      </c>
      <c r="G87" s="67"/>
      <c r="H87" s="67"/>
      <c r="I87" s="67"/>
      <c r="J87" s="67">
        <f t="shared" si="27"/>
        <v>0</v>
      </c>
      <c r="K87" s="68"/>
      <c r="L87" s="68"/>
      <c r="M87" s="69">
        <f t="shared" si="24"/>
        <v>0</v>
      </c>
      <c r="N87" s="69">
        <f t="shared" si="25"/>
        <v>0</v>
      </c>
      <c r="O87" s="67">
        <v>0</v>
      </c>
      <c r="P87" s="69">
        <f t="shared" si="26"/>
        <v>0</v>
      </c>
    </row>
    <row r="88" spans="1:16" s="70" customFormat="1" ht="15.75">
      <c r="A88" s="66" t="s">
        <v>70</v>
      </c>
      <c r="B88" s="67" t="s">
        <v>91</v>
      </c>
      <c r="C88" s="67"/>
      <c r="D88" s="67"/>
      <c r="E88" s="67">
        <v>156.031</v>
      </c>
      <c r="F88" s="30">
        <f t="shared" si="28"/>
        <v>35.887130000000006</v>
      </c>
      <c r="G88" s="67"/>
      <c r="H88" s="67"/>
      <c r="I88" s="67"/>
      <c r="J88" s="67">
        <f t="shared" si="27"/>
        <v>0</v>
      </c>
      <c r="K88" s="68"/>
      <c r="L88" s="68"/>
      <c r="M88" s="69">
        <f t="shared" si="24"/>
        <v>0</v>
      </c>
      <c r="N88" s="69">
        <f t="shared" si="25"/>
        <v>0</v>
      </c>
      <c r="O88" s="67">
        <v>3</v>
      </c>
      <c r="P88" s="69">
        <f t="shared" si="26"/>
        <v>0</v>
      </c>
    </row>
    <row r="89" spans="1:16" s="70" customFormat="1" ht="15.75">
      <c r="A89" s="71" t="s">
        <v>137</v>
      </c>
      <c r="B89" s="67" t="s">
        <v>34</v>
      </c>
      <c r="C89" s="72"/>
      <c r="D89" s="72"/>
      <c r="E89" s="67">
        <v>609.2</v>
      </c>
      <c r="F89" s="30">
        <f t="shared" si="28"/>
        <v>140.116</v>
      </c>
      <c r="G89" s="72"/>
      <c r="H89" s="72"/>
      <c r="I89" s="72"/>
      <c r="J89" s="67">
        <f t="shared" si="27"/>
        <v>0</v>
      </c>
      <c r="K89" s="68"/>
      <c r="L89" s="68"/>
      <c r="M89" s="72"/>
      <c r="N89" s="72"/>
      <c r="O89" s="72"/>
      <c r="P89" s="72"/>
    </row>
    <row r="90" spans="1:16" ht="15.75">
      <c r="A90" s="38" t="s">
        <v>138</v>
      </c>
      <c r="B90" s="54">
        <v>42561</v>
      </c>
      <c r="C90" s="6">
        <v>1</v>
      </c>
      <c r="D90" s="6">
        <v>12</v>
      </c>
      <c r="E90" s="6">
        <v>555</v>
      </c>
      <c r="F90" s="30">
        <f t="shared" si="28"/>
        <v>127.65</v>
      </c>
      <c r="G90" s="6">
        <v>2</v>
      </c>
      <c r="H90" s="6">
        <v>2</v>
      </c>
      <c r="I90" s="6">
        <v>0</v>
      </c>
      <c r="J90" s="6">
        <f t="shared" si="27"/>
        <v>2</v>
      </c>
      <c r="K90" s="13">
        <f>J90*10/D90</f>
        <v>1.6666666666666667</v>
      </c>
      <c r="L90" s="13">
        <f t="shared" si="29"/>
        <v>1.388888888888889</v>
      </c>
      <c r="M90" s="25">
        <f>ROUNDDOWN(L90*F90,0)</f>
        <v>177</v>
      </c>
      <c r="N90" s="14">
        <f>ROUNDDOWN(IF(M90&lt;$R$7,"0",M90*15/100),0)</f>
        <v>26</v>
      </c>
      <c r="O90" s="6"/>
      <c r="P90" s="14">
        <v>26</v>
      </c>
    </row>
    <row r="91" spans="1:16" ht="15.75">
      <c r="A91" s="38" t="s">
        <v>139</v>
      </c>
      <c r="B91" s="54">
        <v>42566</v>
      </c>
      <c r="C91" s="6">
        <v>1</v>
      </c>
      <c r="D91" s="6">
        <v>11</v>
      </c>
      <c r="E91" s="6">
        <v>235.4</v>
      </c>
      <c r="F91" s="30">
        <f t="shared" si="28"/>
        <v>54.142</v>
      </c>
      <c r="G91" s="6">
        <v>2</v>
      </c>
      <c r="H91" s="6">
        <v>1</v>
      </c>
      <c r="I91" s="6">
        <v>1</v>
      </c>
      <c r="J91" s="6">
        <f t="shared" si="27"/>
        <v>2</v>
      </c>
      <c r="K91" s="13">
        <f>J91*10/D91</f>
        <v>1.8181818181818181</v>
      </c>
      <c r="L91" s="13">
        <f t="shared" si="29"/>
        <v>1.5151515151515151</v>
      </c>
      <c r="M91" s="25">
        <f>ROUNDDOWN(L91*F91,0)</f>
        <v>82</v>
      </c>
      <c r="N91" s="14">
        <f>ROUNDDOWN(IF(M91&lt;$R$7,"0",M91*15/100),0)</f>
        <v>12</v>
      </c>
      <c r="O91" s="6"/>
      <c r="P91" s="14">
        <v>12</v>
      </c>
    </row>
    <row r="92" spans="1:16" s="64" customFormat="1" ht="15.75">
      <c r="A92" s="60" t="s">
        <v>27</v>
      </c>
      <c r="B92" s="65">
        <v>42573</v>
      </c>
      <c r="C92" s="61">
        <v>1</v>
      </c>
      <c r="D92" s="61">
        <v>11.5</v>
      </c>
      <c r="E92" s="61">
        <v>526.4</v>
      </c>
      <c r="F92" s="30">
        <f t="shared" si="28"/>
        <v>121.072</v>
      </c>
      <c r="G92" s="61">
        <v>4</v>
      </c>
      <c r="H92" s="61">
        <v>2</v>
      </c>
      <c r="I92" s="61">
        <v>0</v>
      </c>
      <c r="J92" s="61">
        <f t="shared" si="27"/>
        <v>2</v>
      </c>
      <c r="K92" s="62">
        <f>J92*10/D92</f>
        <v>1.7391304347826086</v>
      </c>
      <c r="L92" s="62">
        <f>K92*$R$16</f>
        <v>1.4492753623188406</v>
      </c>
      <c r="M92" s="63">
        <f>ROUNDDOWN(L92*F92,0)</f>
        <v>175</v>
      </c>
      <c r="N92" s="63">
        <v>0</v>
      </c>
      <c r="O92" s="61"/>
      <c r="P92" s="63">
        <v>0</v>
      </c>
    </row>
    <row r="93" spans="1:16" s="70" customFormat="1" ht="15.75">
      <c r="A93" s="66" t="s">
        <v>140</v>
      </c>
      <c r="B93" s="67" t="s">
        <v>34</v>
      </c>
      <c r="C93" s="72"/>
      <c r="D93" s="72"/>
      <c r="E93" s="67">
        <v>500.425</v>
      </c>
      <c r="F93" s="30">
        <f t="shared" si="28"/>
        <v>115.09775</v>
      </c>
      <c r="G93" s="72"/>
      <c r="H93" s="72"/>
      <c r="I93" s="72"/>
      <c r="J93" s="74"/>
      <c r="K93" s="72"/>
      <c r="L93" s="72"/>
      <c r="M93" s="72"/>
      <c r="N93" s="72"/>
      <c r="O93" s="72"/>
      <c r="P93" s="72"/>
    </row>
    <row r="94" spans="1:16" s="20" customFormat="1" ht="23.25" customHeight="1">
      <c r="A94" s="34" t="s">
        <v>130</v>
      </c>
      <c r="B94" s="31"/>
      <c r="C94" s="31">
        <f>SUM(C80:C93)</f>
        <v>13</v>
      </c>
      <c r="D94" s="31">
        <f>SUM(D80:D93)</f>
        <v>156</v>
      </c>
      <c r="E94" s="31">
        <f aca="true" t="shared" si="30" ref="E94:J94">SUM(E80:E93)</f>
        <v>9060.788999999999</v>
      </c>
      <c r="F94" s="78">
        <f t="shared" si="30"/>
        <v>2083.98147</v>
      </c>
      <c r="G94" s="31">
        <f t="shared" si="30"/>
        <v>18</v>
      </c>
      <c r="H94" s="31">
        <f t="shared" si="30"/>
        <v>13</v>
      </c>
      <c r="I94" s="31">
        <f t="shared" si="30"/>
        <v>2</v>
      </c>
      <c r="J94" s="31">
        <f t="shared" si="30"/>
        <v>15</v>
      </c>
      <c r="K94" s="45">
        <f>J94*10/D94</f>
        <v>0.9615384615384616</v>
      </c>
      <c r="L94" s="37">
        <f>AVERAGE(L79:L93)</f>
        <v>1.1368028107158543</v>
      </c>
      <c r="M94" s="32">
        <f>SUM(M79:M93)</f>
        <v>920</v>
      </c>
      <c r="N94" s="33">
        <f>SUM(N79:N93)</f>
        <v>110</v>
      </c>
      <c r="O94" s="33">
        <f>SUM(O79:O93)</f>
        <v>32</v>
      </c>
      <c r="P94" s="33">
        <f>SUM(P79:P93)</f>
        <v>83</v>
      </c>
    </row>
    <row r="95" spans="1:16" ht="20.25">
      <c r="A95" s="21" t="s">
        <v>127</v>
      </c>
      <c r="B95" s="7"/>
      <c r="C95" s="6"/>
      <c r="D95" s="6"/>
      <c r="E95" s="6"/>
      <c r="F95" s="30"/>
      <c r="G95" s="6"/>
      <c r="H95" s="6"/>
      <c r="I95" s="6"/>
      <c r="J95" s="6"/>
      <c r="K95" s="45"/>
      <c r="L95" s="37"/>
      <c r="M95" s="24"/>
      <c r="N95" s="6"/>
      <c r="O95" s="6"/>
      <c r="P95" s="6"/>
    </row>
    <row r="96" spans="1:16" s="70" customFormat="1" ht="18.75">
      <c r="A96" s="66" t="s">
        <v>65</v>
      </c>
      <c r="B96" s="67" t="s">
        <v>34</v>
      </c>
      <c r="C96" s="67"/>
      <c r="D96" s="67"/>
      <c r="E96" s="67">
        <v>2316</v>
      </c>
      <c r="F96" s="30">
        <f>E96*$S$16</f>
        <v>532.6800000000001</v>
      </c>
      <c r="G96" s="67"/>
      <c r="H96" s="67"/>
      <c r="I96" s="67"/>
      <c r="J96" s="67"/>
      <c r="K96" s="73"/>
      <c r="L96" s="73"/>
      <c r="M96" s="69">
        <f>ROUNDDOWN(L96*F96,0)</f>
        <v>0</v>
      </c>
      <c r="N96" s="69">
        <f>ROUNDDOWN(IF(M96&lt;$R$7,"0",M96*15/100),0)</f>
        <v>0</v>
      </c>
      <c r="O96" s="67">
        <v>7</v>
      </c>
      <c r="P96" s="69">
        <f>ROUNDDOWN(IF(O96&lt;N96,O96,N96),0)</f>
        <v>0</v>
      </c>
    </row>
    <row r="97" spans="1:16" ht="18.75">
      <c r="A97" s="16" t="s">
        <v>73</v>
      </c>
      <c r="B97" s="11" t="s">
        <v>166</v>
      </c>
      <c r="C97" s="6">
        <v>2</v>
      </c>
      <c r="D97" s="6">
        <v>44</v>
      </c>
      <c r="E97" s="6">
        <v>529.2654</v>
      </c>
      <c r="F97" s="30">
        <f>E97*$S$16</f>
        <v>121.731042</v>
      </c>
      <c r="G97" s="6">
        <v>4</v>
      </c>
      <c r="H97" s="6">
        <v>4</v>
      </c>
      <c r="I97" s="6">
        <v>2</v>
      </c>
      <c r="J97" s="6">
        <f>I97+H97</f>
        <v>6</v>
      </c>
      <c r="K97" s="55">
        <f>J97*10/D97</f>
        <v>1.3636363636363635</v>
      </c>
      <c r="L97" s="13">
        <f>K97*$R$16</f>
        <v>1.1363636363636362</v>
      </c>
      <c r="M97" s="25">
        <f>ROUNDDOWN(L97*F97,0)</f>
        <v>138</v>
      </c>
      <c r="N97" s="14">
        <f>ROUNDDOWN(IF(M97&lt;$R$7,"0",M97*15/100),0)</f>
        <v>20</v>
      </c>
      <c r="O97" s="6">
        <v>4</v>
      </c>
      <c r="P97" s="14">
        <f>ROUNDDOWN(IF(O97&lt;N97,O97,N97),0)</f>
        <v>4</v>
      </c>
    </row>
    <row r="98" spans="1:16" s="70" customFormat="1" ht="15.75">
      <c r="A98" s="66" t="s">
        <v>141</v>
      </c>
      <c r="B98" s="67" t="s">
        <v>34</v>
      </c>
      <c r="C98" s="67"/>
      <c r="D98" s="67"/>
      <c r="E98" s="67">
        <v>61.5416</v>
      </c>
      <c r="F98" s="30">
        <f>E98*$S$16</f>
        <v>14.154568000000001</v>
      </c>
      <c r="G98" s="67"/>
      <c r="H98" s="67"/>
      <c r="I98" s="67"/>
      <c r="J98" s="67"/>
      <c r="K98" s="68"/>
      <c r="L98" s="68"/>
      <c r="M98" s="69"/>
      <c r="N98" s="69"/>
      <c r="O98" s="67"/>
      <c r="P98" s="69"/>
    </row>
    <row r="99" spans="1:16" s="10" customFormat="1" ht="18.75">
      <c r="A99" s="34" t="s">
        <v>130</v>
      </c>
      <c r="B99" s="35"/>
      <c r="C99" s="28">
        <f aca="true" t="shared" si="31" ref="C99:J99">SUM(C96:C98)</f>
        <v>2</v>
      </c>
      <c r="D99" s="28">
        <f t="shared" si="31"/>
        <v>44</v>
      </c>
      <c r="E99" s="28">
        <f t="shared" si="31"/>
        <v>2906.8070000000002</v>
      </c>
      <c r="F99" s="79">
        <f t="shared" si="31"/>
        <v>668.5656100000001</v>
      </c>
      <c r="G99" s="32">
        <f t="shared" si="31"/>
        <v>4</v>
      </c>
      <c r="H99" s="32">
        <f t="shared" si="31"/>
        <v>4</v>
      </c>
      <c r="I99" s="32">
        <f t="shared" si="31"/>
        <v>2</v>
      </c>
      <c r="J99" s="32">
        <f t="shared" si="31"/>
        <v>6</v>
      </c>
      <c r="K99" s="29">
        <f>J99*10/D99</f>
        <v>1.3636363636363635</v>
      </c>
      <c r="L99" s="37">
        <f>AVERAGE(L96:L98)</f>
        <v>1.1363636363636362</v>
      </c>
      <c r="M99" s="32">
        <f>SUM(M96:M98)</f>
        <v>138</v>
      </c>
      <c r="N99" s="36">
        <f>SUM(N96:N98)</f>
        <v>20</v>
      </c>
      <c r="O99" s="36">
        <f>SUM(O96:O98)</f>
        <v>11</v>
      </c>
      <c r="P99" s="36">
        <f>SUM(P96:P98)</f>
        <v>4</v>
      </c>
    </row>
    <row r="100" spans="1:16" ht="25.5" customHeight="1">
      <c r="A100" s="21" t="s">
        <v>128</v>
      </c>
      <c r="B100" s="6"/>
      <c r="C100" s="6"/>
      <c r="D100" s="6"/>
      <c r="E100" s="6"/>
      <c r="F100" s="30"/>
      <c r="G100" s="6"/>
      <c r="H100" s="6"/>
      <c r="I100" s="6"/>
      <c r="J100" s="6"/>
      <c r="K100" s="6"/>
      <c r="L100" s="6"/>
      <c r="M100" s="24"/>
      <c r="N100" s="6"/>
      <c r="O100" s="6"/>
      <c r="P100" s="6"/>
    </row>
    <row r="101" spans="1:16" s="70" customFormat="1" ht="15.75">
      <c r="A101" s="66" t="s">
        <v>62</v>
      </c>
      <c r="B101" s="67" t="s">
        <v>34</v>
      </c>
      <c r="C101" s="67"/>
      <c r="D101" s="67"/>
      <c r="E101" s="67">
        <v>2465</v>
      </c>
      <c r="F101" s="30">
        <f aca="true" t="shared" si="32" ref="F101:F106">E101*$S$16</f>
        <v>566.95</v>
      </c>
      <c r="G101" s="67"/>
      <c r="H101" s="67"/>
      <c r="I101" s="67"/>
      <c r="J101" s="67"/>
      <c r="K101" s="68"/>
      <c r="L101" s="68"/>
      <c r="M101" s="69">
        <f>ROUNDDOWN(L101*F101,0)</f>
        <v>0</v>
      </c>
      <c r="N101" s="69">
        <f>ROUNDDOWN(IF(M101&lt;$R$7,"0",M101*15/100),0)</f>
        <v>0</v>
      </c>
      <c r="O101" s="67">
        <v>10</v>
      </c>
      <c r="P101" s="69">
        <f>ROUNDDOWN(IF(O101&lt;N101,O101,N101),0)</f>
        <v>0</v>
      </c>
    </row>
    <row r="102" spans="1:16" s="19" customFormat="1" ht="15.75">
      <c r="A102" s="38" t="s">
        <v>64</v>
      </c>
      <c r="B102" s="11" t="s">
        <v>166</v>
      </c>
      <c r="C102" s="18">
        <v>2</v>
      </c>
      <c r="D102" s="18">
        <v>52</v>
      </c>
      <c r="E102" s="18">
        <v>212.2506</v>
      </c>
      <c r="F102" s="30">
        <f t="shared" si="32"/>
        <v>48.817638</v>
      </c>
      <c r="G102" s="18">
        <v>3</v>
      </c>
      <c r="H102" s="18">
        <v>3</v>
      </c>
      <c r="I102" s="18">
        <v>2</v>
      </c>
      <c r="J102" s="6">
        <f>I102+H102</f>
        <v>5</v>
      </c>
      <c r="K102" s="13">
        <f>J102*10/D102</f>
        <v>0.9615384615384616</v>
      </c>
      <c r="L102" s="13">
        <f>K102*$R$16</f>
        <v>0.8012820512820513</v>
      </c>
      <c r="M102" s="25">
        <f>ROUNDDOWN(L102*F102,0)</f>
        <v>39</v>
      </c>
      <c r="N102" s="14">
        <f>ROUNDDOWN(IF(M102&lt;$R$7,"0",M102*15/100),0)</f>
        <v>5</v>
      </c>
      <c r="O102" s="18">
        <v>2</v>
      </c>
      <c r="P102" s="14">
        <f>ROUNDDOWN(IF(O102&lt;N102,O102,N102),0)</f>
        <v>2</v>
      </c>
    </row>
    <row r="103" spans="1:16" s="64" customFormat="1" ht="15.75">
      <c r="A103" s="60" t="s">
        <v>28</v>
      </c>
      <c r="B103" s="61" t="s">
        <v>157</v>
      </c>
      <c r="C103" s="61">
        <v>2</v>
      </c>
      <c r="D103" s="61">
        <v>29</v>
      </c>
      <c r="E103" s="61">
        <v>370</v>
      </c>
      <c r="F103" s="30">
        <f t="shared" si="32"/>
        <v>85.10000000000001</v>
      </c>
      <c r="G103" s="61">
        <v>7</v>
      </c>
      <c r="H103" s="61">
        <v>5</v>
      </c>
      <c r="I103" s="61">
        <v>0</v>
      </c>
      <c r="J103" s="61">
        <f>I103+H103</f>
        <v>5</v>
      </c>
      <c r="K103" s="62">
        <f>J103*10/D103</f>
        <v>1.7241379310344827</v>
      </c>
      <c r="L103" s="62">
        <f>K103*$R$16</f>
        <v>1.4367816091954022</v>
      </c>
      <c r="M103" s="63">
        <f>ROUNDDOWN(L103*F103,0)</f>
        <v>122</v>
      </c>
      <c r="N103" s="63">
        <v>0</v>
      </c>
      <c r="O103" s="61"/>
      <c r="P103" s="63">
        <v>0</v>
      </c>
    </row>
    <row r="104" spans="1:16" s="19" customFormat="1" ht="15.75">
      <c r="A104" s="38" t="s">
        <v>80</v>
      </c>
      <c r="B104" s="11" t="s">
        <v>158</v>
      </c>
      <c r="C104" s="6">
        <v>3</v>
      </c>
      <c r="D104" s="6">
        <v>43</v>
      </c>
      <c r="E104" s="6">
        <v>1615.9284</v>
      </c>
      <c r="F104" s="30">
        <f t="shared" si="32"/>
        <v>371.66353200000003</v>
      </c>
      <c r="G104" s="18">
        <v>12</v>
      </c>
      <c r="H104" s="18">
        <v>5</v>
      </c>
      <c r="I104" s="18">
        <v>0</v>
      </c>
      <c r="J104" s="6">
        <f>I104+H104</f>
        <v>5</v>
      </c>
      <c r="K104" s="13">
        <f>J104*10/D104</f>
        <v>1.1627906976744187</v>
      </c>
      <c r="L104" s="13">
        <f>K104*$R$16</f>
        <v>0.9689922480620156</v>
      </c>
      <c r="M104" s="25">
        <f>ROUNDDOWN(L104*F104,0)</f>
        <v>360</v>
      </c>
      <c r="N104" s="14">
        <v>28</v>
      </c>
      <c r="O104" s="6"/>
      <c r="P104" s="14">
        <v>28</v>
      </c>
    </row>
    <row r="105" spans="1:16" ht="15.75">
      <c r="A105" s="53" t="s">
        <v>142</v>
      </c>
      <c r="B105" s="52" t="s">
        <v>165</v>
      </c>
      <c r="C105" s="40"/>
      <c r="D105" s="40"/>
      <c r="E105" s="18"/>
      <c r="F105" s="30">
        <f t="shared" si="32"/>
        <v>0</v>
      </c>
      <c r="G105" s="40"/>
      <c r="H105" s="40"/>
      <c r="I105" s="40"/>
      <c r="J105" s="41"/>
      <c r="K105" s="40"/>
      <c r="L105" s="40"/>
      <c r="M105" s="25"/>
      <c r="N105" s="14">
        <v>18</v>
      </c>
      <c r="O105" s="85">
        <v>5</v>
      </c>
      <c r="P105" s="85">
        <v>5</v>
      </c>
    </row>
    <row r="106" spans="1:16" ht="15.75">
      <c r="A106" s="38" t="s">
        <v>143</v>
      </c>
      <c r="B106" s="52" t="s">
        <v>165</v>
      </c>
      <c r="C106" s="40"/>
      <c r="D106" s="40"/>
      <c r="E106" s="18"/>
      <c r="F106" s="30">
        <f t="shared" si="32"/>
        <v>0</v>
      </c>
      <c r="G106" s="40"/>
      <c r="H106" s="40"/>
      <c r="I106" s="40"/>
      <c r="J106" s="41"/>
      <c r="K106" s="40"/>
      <c r="L106" s="40"/>
      <c r="M106" s="25"/>
      <c r="N106" s="14">
        <v>8</v>
      </c>
      <c r="O106" s="85">
        <v>8</v>
      </c>
      <c r="P106" s="85">
        <v>8</v>
      </c>
    </row>
    <row r="107" spans="1:16" s="20" customFormat="1" ht="18.75">
      <c r="A107" s="34" t="s">
        <v>130</v>
      </c>
      <c r="B107" s="31"/>
      <c r="C107" s="31">
        <f>SUM(C101:C106)</f>
        <v>7</v>
      </c>
      <c r="D107" s="31">
        <f>SUM(D101:D106)</f>
        <v>124</v>
      </c>
      <c r="E107" s="31">
        <f aca="true" t="shared" si="33" ref="E107:J107">SUM(E101:E106)</f>
        <v>4663.179</v>
      </c>
      <c r="F107" s="78">
        <f t="shared" si="33"/>
        <v>1072.5311700000002</v>
      </c>
      <c r="G107" s="31">
        <f t="shared" si="33"/>
        <v>22</v>
      </c>
      <c r="H107" s="31">
        <f t="shared" si="33"/>
        <v>13</v>
      </c>
      <c r="I107" s="31">
        <f t="shared" si="33"/>
        <v>2</v>
      </c>
      <c r="J107" s="31">
        <f t="shared" si="33"/>
        <v>15</v>
      </c>
      <c r="K107" s="45">
        <f>J107*10/D107</f>
        <v>1.2096774193548387</v>
      </c>
      <c r="L107" s="37">
        <f>AVERAGE(L101:L106)</f>
        <v>1.069018636179823</v>
      </c>
      <c r="M107" s="32">
        <f>SUM(M101:M106)</f>
        <v>521</v>
      </c>
      <c r="N107" s="32">
        <f>SUM(N101:N106)</f>
        <v>59</v>
      </c>
      <c r="O107" s="32">
        <f>SUM(O101:O106)</f>
        <v>25</v>
      </c>
      <c r="P107" s="32">
        <f>SUM(P101:P106)</f>
        <v>43</v>
      </c>
    </row>
    <row r="108" spans="1:16" ht="40.5">
      <c r="A108" s="21" t="s">
        <v>129</v>
      </c>
      <c r="B108" s="6"/>
      <c r="C108" s="6"/>
      <c r="D108" s="6"/>
      <c r="E108" s="6"/>
      <c r="F108" s="30"/>
      <c r="G108" s="6"/>
      <c r="H108" s="6"/>
      <c r="I108" s="6"/>
      <c r="J108" s="6"/>
      <c r="K108" s="6"/>
      <c r="L108" s="6"/>
      <c r="M108" s="24"/>
      <c r="N108" s="6"/>
      <c r="O108" s="6"/>
      <c r="P108" s="6"/>
    </row>
    <row r="109" spans="1:16" ht="15.75">
      <c r="A109" s="38" t="s">
        <v>56</v>
      </c>
      <c r="B109" s="11" t="s">
        <v>103</v>
      </c>
      <c r="C109" s="6">
        <v>4</v>
      </c>
      <c r="D109" s="6">
        <v>61.6</v>
      </c>
      <c r="E109" s="6">
        <v>306.857</v>
      </c>
      <c r="F109" s="30">
        <f aca="true" t="shared" si="34" ref="F109:F116">E109*$S$16</f>
        <v>70.57711</v>
      </c>
      <c r="G109" s="18">
        <v>26</v>
      </c>
      <c r="H109" s="18">
        <v>20</v>
      </c>
      <c r="I109" s="18">
        <v>2</v>
      </c>
      <c r="J109" s="6">
        <f>I109+H109</f>
        <v>22</v>
      </c>
      <c r="K109" s="13">
        <f>J109*10/D109</f>
        <v>3.571428571428571</v>
      </c>
      <c r="L109" s="13">
        <f aca="true" t="shared" si="35" ref="L109:L121">K109*$R$16</f>
        <v>2.9761904761904763</v>
      </c>
      <c r="M109" s="25">
        <f aca="true" t="shared" si="36" ref="M109:M115">ROUNDDOWN(L109*F109,0)</f>
        <v>210</v>
      </c>
      <c r="N109" s="14">
        <f aca="true" t="shared" si="37" ref="N109:N122">ROUNDDOWN(IF(M109&lt;$R$7,"0",M109*15/100),0)</f>
        <v>31</v>
      </c>
      <c r="O109" s="6">
        <v>21</v>
      </c>
      <c r="P109" s="14">
        <f aca="true" t="shared" si="38" ref="P109:P117">ROUNDDOWN(IF(O109&lt;N109,O109,N109),0)</f>
        <v>21</v>
      </c>
    </row>
    <row r="110" spans="1:16" ht="15.75">
      <c r="A110" s="38" t="s">
        <v>57</v>
      </c>
      <c r="B110" s="11" t="s">
        <v>105</v>
      </c>
      <c r="C110" s="6">
        <v>3</v>
      </c>
      <c r="D110" s="6">
        <v>44.1</v>
      </c>
      <c r="E110" s="6">
        <v>176.707</v>
      </c>
      <c r="F110" s="30">
        <f t="shared" si="34"/>
        <v>40.64261</v>
      </c>
      <c r="G110" s="18">
        <v>12</v>
      </c>
      <c r="H110" s="18">
        <v>3</v>
      </c>
      <c r="I110" s="18">
        <v>6</v>
      </c>
      <c r="J110" s="6">
        <f>I110+H110</f>
        <v>9</v>
      </c>
      <c r="K110" s="13">
        <f>J110*10/D110</f>
        <v>2.0408163265306123</v>
      </c>
      <c r="L110" s="13">
        <f t="shared" si="35"/>
        <v>1.7006802721088436</v>
      </c>
      <c r="M110" s="25">
        <f t="shared" si="36"/>
        <v>69</v>
      </c>
      <c r="N110" s="14">
        <f t="shared" si="37"/>
        <v>10</v>
      </c>
      <c r="O110" s="6">
        <v>10</v>
      </c>
      <c r="P110" s="14">
        <f t="shared" si="38"/>
        <v>10</v>
      </c>
    </row>
    <row r="111" spans="1:16" s="70" customFormat="1" ht="15.75">
      <c r="A111" s="38" t="s">
        <v>58</v>
      </c>
      <c r="B111" s="11" t="s">
        <v>173</v>
      </c>
      <c r="C111" s="11">
        <v>3</v>
      </c>
      <c r="D111" s="11">
        <v>36</v>
      </c>
      <c r="E111" s="11">
        <v>344.676</v>
      </c>
      <c r="F111" s="83">
        <f t="shared" si="34"/>
        <v>79.27548</v>
      </c>
      <c r="G111" s="11">
        <v>11</v>
      </c>
      <c r="H111" s="11">
        <v>3</v>
      </c>
      <c r="I111" s="11">
        <v>4</v>
      </c>
      <c r="J111" s="6">
        <f>I111+H111</f>
        <v>7</v>
      </c>
      <c r="K111" s="13">
        <f>J111*10/D111</f>
        <v>1.9444444444444444</v>
      </c>
      <c r="L111" s="13">
        <f t="shared" si="35"/>
        <v>1.6203703703703705</v>
      </c>
      <c r="M111" s="84">
        <f t="shared" si="36"/>
        <v>128</v>
      </c>
      <c r="N111" s="84">
        <f t="shared" si="37"/>
        <v>19</v>
      </c>
      <c r="O111" s="11">
        <v>15</v>
      </c>
      <c r="P111" s="84">
        <f t="shared" si="38"/>
        <v>15</v>
      </c>
    </row>
    <row r="112" spans="1:16" s="70" customFormat="1" ht="15.75">
      <c r="A112" s="38" t="s">
        <v>59</v>
      </c>
      <c r="B112" s="11" t="s">
        <v>172</v>
      </c>
      <c r="C112" s="11">
        <v>4</v>
      </c>
      <c r="D112" s="11">
        <v>52</v>
      </c>
      <c r="E112" s="11">
        <v>474.722</v>
      </c>
      <c r="F112" s="83">
        <f t="shared" si="34"/>
        <v>109.18606</v>
      </c>
      <c r="G112" s="11">
        <v>18</v>
      </c>
      <c r="H112" s="11">
        <v>11</v>
      </c>
      <c r="I112" s="11">
        <v>5</v>
      </c>
      <c r="J112" s="6">
        <f>I112+H112</f>
        <v>16</v>
      </c>
      <c r="K112" s="13">
        <f>J112*10/D112</f>
        <v>3.076923076923077</v>
      </c>
      <c r="L112" s="13">
        <f t="shared" si="35"/>
        <v>2.5641025641025643</v>
      </c>
      <c r="M112" s="84">
        <f t="shared" si="36"/>
        <v>279</v>
      </c>
      <c r="N112" s="84">
        <f t="shared" si="37"/>
        <v>41</v>
      </c>
      <c r="O112" s="11">
        <v>28</v>
      </c>
      <c r="P112" s="84">
        <f t="shared" si="38"/>
        <v>28</v>
      </c>
    </row>
    <row r="113" spans="1:16" s="70" customFormat="1" ht="15.75">
      <c r="A113" s="66" t="s">
        <v>63</v>
      </c>
      <c r="B113" s="67" t="s">
        <v>34</v>
      </c>
      <c r="C113" s="67"/>
      <c r="D113" s="67"/>
      <c r="E113" s="67">
        <v>75.842</v>
      </c>
      <c r="F113" s="30">
        <f t="shared" si="34"/>
        <v>17.44366</v>
      </c>
      <c r="G113" s="67"/>
      <c r="H113" s="67"/>
      <c r="I113" s="67"/>
      <c r="J113" s="67"/>
      <c r="K113" s="68"/>
      <c r="L113" s="68"/>
      <c r="M113" s="69">
        <f t="shared" si="36"/>
        <v>0</v>
      </c>
      <c r="N113" s="69">
        <f t="shared" si="37"/>
        <v>0</v>
      </c>
      <c r="O113" s="67"/>
      <c r="P113" s="69">
        <f t="shared" si="38"/>
        <v>0</v>
      </c>
    </row>
    <row r="114" spans="1:16" ht="15.75">
      <c r="A114" s="38" t="s">
        <v>60</v>
      </c>
      <c r="B114" s="11" t="s">
        <v>89</v>
      </c>
      <c r="C114" s="6">
        <v>4</v>
      </c>
      <c r="D114" s="6">
        <v>52</v>
      </c>
      <c r="E114" s="6">
        <v>190.214</v>
      </c>
      <c r="F114" s="30">
        <f t="shared" si="34"/>
        <v>43.74922</v>
      </c>
      <c r="G114" s="6">
        <v>12</v>
      </c>
      <c r="H114" s="6">
        <v>6</v>
      </c>
      <c r="I114" s="6">
        <v>0</v>
      </c>
      <c r="J114" s="6">
        <f>I114+H114</f>
        <v>6</v>
      </c>
      <c r="K114" s="13">
        <f>J114*10/D114</f>
        <v>1.1538461538461537</v>
      </c>
      <c r="L114" s="13">
        <f t="shared" si="35"/>
        <v>0.9615384615384615</v>
      </c>
      <c r="M114" s="25">
        <f t="shared" si="36"/>
        <v>42</v>
      </c>
      <c r="N114" s="14">
        <f t="shared" si="37"/>
        <v>6</v>
      </c>
      <c r="O114" s="6">
        <v>46</v>
      </c>
      <c r="P114" s="14">
        <f t="shared" si="38"/>
        <v>6</v>
      </c>
    </row>
    <row r="115" spans="1:16" ht="15.75">
      <c r="A115" s="38" t="s">
        <v>61</v>
      </c>
      <c r="B115" s="11" t="s">
        <v>90</v>
      </c>
      <c r="C115" s="6">
        <v>5</v>
      </c>
      <c r="D115" s="6">
        <v>68</v>
      </c>
      <c r="E115" s="6">
        <v>263.685</v>
      </c>
      <c r="F115" s="30">
        <f t="shared" si="34"/>
        <v>60.64755</v>
      </c>
      <c r="G115" s="6">
        <v>17</v>
      </c>
      <c r="H115" s="6">
        <v>11</v>
      </c>
      <c r="I115" s="6">
        <v>0</v>
      </c>
      <c r="J115" s="6">
        <f>I115+H115</f>
        <v>11</v>
      </c>
      <c r="K115" s="13">
        <f>J115*10/D115</f>
        <v>1.6176470588235294</v>
      </c>
      <c r="L115" s="13">
        <f t="shared" si="35"/>
        <v>1.3480392156862746</v>
      </c>
      <c r="M115" s="25">
        <f t="shared" si="36"/>
        <v>81</v>
      </c>
      <c r="N115" s="14">
        <f t="shared" si="37"/>
        <v>12</v>
      </c>
      <c r="O115" s="6">
        <v>36</v>
      </c>
      <c r="P115" s="14">
        <f t="shared" si="38"/>
        <v>12</v>
      </c>
    </row>
    <row r="116" spans="1:16" s="70" customFormat="1" ht="15.75">
      <c r="A116" s="66" t="s">
        <v>37</v>
      </c>
      <c r="B116" s="67" t="s">
        <v>34</v>
      </c>
      <c r="C116" s="67"/>
      <c r="D116" s="67"/>
      <c r="E116" s="67">
        <v>215.5</v>
      </c>
      <c r="F116" s="30">
        <f t="shared" si="34"/>
        <v>49.565000000000005</v>
      </c>
      <c r="G116" s="67"/>
      <c r="H116" s="67"/>
      <c r="I116" s="67"/>
      <c r="J116" s="67"/>
      <c r="K116" s="68"/>
      <c r="L116" s="68"/>
      <c r="M116" s="69"/>
      <c r="N116" s="69">
        <f t="shared" si="37"/>
        <v>0</v>
      </c>
      <c r="O116" s="67"/>
      <c r="P116" s="69">
        <f t="shared" si="38"/>
        <v>0</v>
      </c>
    </row>
    <row r="117" spans="1:16" s="70" customFormat="1" ht="31.5">
      <c r="A117" s="66" t="s">
        <v>35</v>
      </c>
      <c r="B117" s="67" t="s">
        <v>91</v>
      </c>
      <c r="C117" s="67"/>
      <c r="D117" s="67"/>
      <c r="E117" s="67">
        <v>243.367</v>
      </c>
      <c r="F117" s="30">
        <f aca="true" t="shared" si="39" ref="F117:F122">E117*$S$16</f>
        <v>55.97441</v>
      </c>
      <c r="G117" s="67"/>
      <c r="H117" s="67"/>
      <c r="I117" s="67"/>
      <c r="J117" s="67"/>
      <c r="K117" s="68"/>
      <c r="L117" s="68"/>
      <c r="M117" s="69"/>
      <c r="N117" s="69">
        <f t="shared" si="37"/>
        <v>0</v>
      </c>
      <c r="O117" s="67">
        <v>10</v>
      </c>
      <c r="P117" s="69">
        <f t="shared" si="38"/>
        <v>0</v>
      </c>
    </row>
    <row r="118" spans="1:16" s="70" customFormat="1" ht="15.75">
      <c r="A118" s="66" t="s">
        <v>144</v>
      </c>
      <c r="B118" s="67" t="s">
        <v>34</v>
      </c>
      <c r="C118" s="67"/>
      <c r="D118" s="67"/>
      <c r="E118" s="67">
        <v>917.285</v>
      </c>
      <c r="F118" s="30">
        <f t="shared" si="39"/>
        <v>210.97555</v>
      </c>
      <c r="G118" s="67"/>
      <c r="H118" s="67"/>
      <c r="I118" s="67"/>
      <c r="J118" s="67"/>
      <c r="K118" s="68"/>
      <c r="L118" s="68"/>
      <c r="M118" s="69"/>
      <c r="N118" s="69">
        <f t="shared" si="37"/>
        <v>0</v>
      </c>
      <c r="O118" s="67">
        <v>18</v>
      </c>
      <c r="P118" s="69"/>
    </row>
    <row r="119" spans="1:16" s="70" customFormat="1" ht="15.75">
      <c r="A119" s="66" t="s">
        <v>145</v>
      </c>
      <c r="B119" s="67" t="s">
        <v>34</v>
      </c>
      <c r="C119" s="67"/>
      <c r="D119" s="67"/>
      <c r="E119" s="67">
        <v>255.665</v>
      </c>
      <c r="F119" s="30">
        <f t="shared" si="39"/>
        <v>58.80295</v>
      </c>
      <c r="G119" s="67"/>
      <c r="H119" s="67"/>
      <c r="I119" s="67"/>
      <c r="J119" s="67"/>
      <c r="K119" s="68"/>
      <c r="L119" s="68"/>
      <c r="M119" s="69"/>
      <c r="N119" s="69">
        <f t="shared" si="37"/>
        <v>0</v>
      </c>
      <c r="O119" s="67"/>
      <c r="P119" s="69"/>
    </row>
    <row r="120" spans="1:16" s="64" customFormat="1" ht="15.75">
      <c r="A120" s="60" t="s">
        <v>29</v>
      </c>
      <c r="B120" s="61" t="s">
        <v>87</v>
      </c>
      <c r="C120" s="61">
        <v>5</v>
      </c>
      <c r="D120" s="61">
        <v>75</v>
      </c>
      <c r="E120" s="61">
        <v>350</v>
      </c>
      <c r="F120" s="30">
        <f t="shared" si="39"/>
        <v>80.5</v>
      </c>
      <c r="G120" s="61">
        <v>10</v>
      </c>
      <c r="H120" s="61">
        <v>2</v>
      </c>
      <c r="I120" s="61">
        <v>0</v>
      </c>
      <c r="J120" s="61">
        <f>I120+H120</f>
        <v>2</v>
      </c>
      <c r="K120" s="62">
        <f>J120*10/D120</f>
        <v>0.26666666666666666</v>
      </c>
      <c r="L120" s="62">
        <f t="shared" si="35"/>
        <v>0.22222222222222224</v>
      </c>
      <c r="M120" s="63">
        <f>ROUNDDOWN(L120*F120,0)</f>
        <v>17</v>
      </c>
      <c r="N120" s="63">
        <v>0</v>
      </c>
      <c r="O120" s="61"/>
      <c r="P120" s="63">
        <v>0</v>
      </c>
    </row>
    <row r="121" spans="1:16" ht="15.75">
      <c r="A121" s="38" t="s">
        <v>146</v>
      </c>
      <c r="B121" s="11" t="s">
        <v>88</v>
      </c>
      <c r="C121" s="6">
        <v>18</v>
      </c>
      <c r="D121" s="6">
        <v>200</v>
      </c>
      <c r="E121" s="6">
        <v>6026.683</v>
      </c>
      <c r="F121" s="30">
        <f t="shared" si="39"/>
        <v>1386.1370900000002</v>
      </c>
      <c r="G121" s="18">
        <v>47</v>
      </c>
      <c r="H121" s="18">
        <v>29</v>
      </c>
      <c r="I121" s="18">
        <v>0</v>
      </c>
      <c r="J121" s="6">
        <f>I121+H121</f>
        <v>29</v>
      </c>
      <c r="K121" s="13">
        <f>J121*10/D121</f>
        <v>1.45</v>
      </c>
      <c r="L121" s="13">
        <f t="shared" si="35"/>
        <v>1.2083333333333333</v>
      </c>
      <c r="M121" s="25">
        <f>ROUNDDOWN(L121*F121,0)</f>
        <v>1674</v>
      </c>
      <c r="N121" s="14">
        <v>206</v>
      </c>
      <c r="O121" s="6"/>
      <c r="P121" s="14">
        <v>206</v>
      </c>
    </row>
    <row r="122" spans="1:16" s="70" customFormat="1" ht="15.75">
      <c r="A122" s="66" t="s">
        <v>147</v>
      </c>
      <c r="B122" s="67" t="s">
        <v>34</v>
      </c>
      <c r="C122" s="67"/>
      <c r="D122" s="67"/>
      <c r="E122" s="67">
        <v>356.318</v>
      </c>
      <c r="F122" s="30">
        <f t="shared" si="39"/>
        <v>81.95314</v>
      </c>
      <c r="G122" s="67"/>
      <c r="H122" s="67"/>
      <c r="I122" s="67"/>
      <c r="J122" s="67"/>
      <c r="K122" s="68"/>
      <c r="L122" s="68"/>
      <c r="M122" s="69"/>
      <c r="N122" s="69">
        <f t="shared" si="37"/>
        <v>0</v>
      </c>
      <c r="O122" s="67"/>
      <c r="P122" s="69"/>
    </row>
    <row r="123" spans="1:16" ht="15.75">
      <c r="A123" s="38" t="s">
        <v>143</v>
      </c>
      <c r="B123" s="52" t="s">
        <v>165</v>
      </c>
      <c r="C123" s="6"/>
      <c r="D123" s="6"/>
      <c r="E123" s="6"/>
      <c r="F123" s="30"/>
      <c r="G123" s="6"/>
      <c r="H123" s="6"/>
      <c r="I123" s="6"/>
      <c r="J123" s="6"/>
      <c r="K123" s="13"/>
      <c r="L123" s="13"/>
      <c r="M123" s="25"/>
      <c r="N123" s="14">
        <v>14</v>
      </c>
      <c r="O123" s="6"/>
      <c r="P123" s="14"/>
    </row>
    <row r="124" spans="1:16" ht="31.5">
      <c r="A124" s="38" t="s">
        <v>167</v>
      </c>
      <c r="B124" s="52" t="s">
        <v>165</v>
      </c>
      <c r="C124" s="6"/>
      <c r="D124" s="6"/>
      <c r="E124" s="6"/>
      <c r="F124" s="30"/>
      <c r="G124" s="6"/>
      <c r="H124" s="6"/>
      <c r="I124" s="6"/>
      <c r="J124" s="6"/>
      <c r="K124" s="13"/>
      <c r="L124" s="13"/>
      <c r="M124" s="25"/>
      <c r="N124" s="14">
        <v>15</v>
      </c>
      <c r="O124" s="6"/>
      <c r="P124" s="14"/>
    </row>
    <row r="125" spans="1:16" ht="15.75">
      <c r="A125" s="53" t="s">
        <v>148</v>
      </c>
      <c r="B125" s="52" t="s">
        <v>165</v>
      </c>
      <c r="C125" s="40"/>
      <c r="D125" s="40"/>
      <c r="E125" s="43"/>
      <c r="F125" s="80"/>
      <c r="G125" s="40"/>
      <c r="H125" s="40"/>
      <c r="I125" s="40"/>
      <c r="J125" s="41"/>
      <c r="K125" s="40"/>
      <c r="L125" s="13"/>
      <c r="M125" s="25"/>
      <c r="N125" s="14">
        <v>16</v>
      </c>
      <c r="O125" s="85">
        <v>38</v>
      </c>
      <c r="P125" s="85">
        <v>16</v>
      </c>
    </row>
    <row r="126" spans="1:16" s="10" customFormat="1" ht="20.25" customHeight="1">
      <c r="A126" s="34" t="s">
        <v>130</v>
      </c>
      <c r="B126" s="35"/>
      <c r="C126" s="35">
        <f>SUM(C109:C125)</f>
        <v>46</v>
      </c>
      <c r="D126" s="35">
        <f>SUM(D109:D125)</f>
        <v>588.7</v>
      </c>
      <c r="E126" s="35">
        <f aca="true" t="shared" si="40" ref="E126:J126">SUM(E109:E125)</f>
        <v>10197.520999999999</v>
      </c>
      <c r="F126" s="78">
        <f t="shared" si="40"/>
        <v>2345.4298300000005</v>
      </c>
      <c r="G126" s="35">
        <f t="shared" si="40"/>
        <v>153</v>
      </c>
      <c r="H126" s="35">
        <f t="shared" si="40"/>
        <v>85</v>
      </c>
      <c r="I126" s="35">
        <f t="shared" si="40"/>
        <v>17</v>
      </c>
      <c r="J126" s="35">
        <f t="shared" si="40"/>
        <v>102</v>
      </c>
      <c r="K126" s="45">
        <f>J126*10/D126</f>
        <v>1.7326312213351451</v>
      </c>
      <c r="L126" s="37">
        <f>AVERAGE(L109:L125)</f>
        <v>1.5751846144440682</v>
      </c>
      <c r="M126" s="32">
        <f>SUM(M109:M125)</f>
        <v>2500</v>
      </c>
      <c r="N126" s="32">
        <f>SUM(N109:N125)</f>
        <v>370</v>
      </c>
      <c r="O126" s="32">
        <f>SUM(O109:O125)</f>
        <v>222</v>
      </c>
      <c r="P126" s="32">
        <f>SUM(P109:P125)</f>
        <v>314</v>
      </c>
    </row>
    <row r="127" spans="1:16" s="12" customFormat="1" ht="20.25">
      <c r="A127" s="21" t="s">
        <v>169</v>
      </c>
      <c r="B127" s="22"/>
      <c r="C127" s="22">
        <f>C126+C107+C99+C94+C78+C65+C51+C47</f>
        <v>162</v>
      </c>
      <c r="D127" s="22">
        <f>D126+D107+D99+D94+D78+D65+D51+D47</f>
        <v>2104</v>
      </c>
      <c r="E127" s="22">
        <f aca="true" t="shared" si="41" ref="E127:J127">E126+E107+E99+E94+E78+E65+E51+E47</f>
        <v>45222.823</v>
      </c>
      <c r="F127" s="42">
        <f t="shared" si="41"/>
        <v>10401.249290000002</v>
      </c>
      <c r="G127" s="22">
        <f t="shared" si="41"/>
        <v>516</v>
      </c>
      <c r="H127" s="22">
        <f t="shared" si="41"/>
        <v>349</v>
      </c>
      <c r="I127" s="22">
        <f t="shared" si="41"/>
        <v>83</v>
      </c>
      <c r="J127" s="22">
        <f t="shared" si="41"/>
        <v>432</v>
      </c>
      <c r="K127" s="29">
        <f>J127*10/D127</f>
        <v>2.053231939163498</v>
      </c>
      <c r="L127" s="29">
        <f>K127*$R$16</f>
        <v>1.7110266159695817</v>
      </c>
      <c r="M127" s="26">
        <f>M126+M107+M99+M94+M78+M51+M65+M47</f>
        <v>7740</v>
      </c>
      <c r="N127" s="23">
        <f>N126+N107+N99+N94+N78+N65+N51+N47</f>
        <v>1071</v>
      </c>
      <c r="O127" s="23">
        <f>O126+O107+O99+O94+O78+O65+O51+O47</f>
        <v>623</v>
      </c>
      <c r="P127" s="23">
        <f>P126+P107+P99+P94+P78+P65+P51+P47</f>
        <v>876</v>
      </c>
    </row>
    <row r="128" spans="1:16" s="12" customFormat="1" ht="34.5" customHeight="1">
      <c r="A128" s="21" t="s">
        <v>30</v>
      </c>
      <c r="B128" s="22"/>
      <c r="C128" s="22">
        <f>C127+C108+C100+C95+C79+C66+C52+C48</f>
        <v>162</v>
      </c>
      <c r="D128" s="22">
        <f>D127</f>
        <v>2104</v>
      </c>
      <c r="E128" s="22">
        <v>46246</v>
      </c>
      <c r="F128" s="79">
        <f>E128*$S$16</f>
        <v>10636.58</v>
      </c>
      <c r="G128" s="22">
        <f>G127</f>
        <v>516</v>
      </c>
      <c r="H128" s="22">
        <f>H127</f>
        <v>349</v>
      </c>
      <c r="I128" s="22">
        <f>I127</f>
        <v>83</v>
      </c>
      <c r="J128" s="22">
        <f>J127</f>
        <v>432</v>
      </c>
      <c r="K128" s="29">
        <f>J127*10/D128</f>
        <v>2.053231939163498</v>
      </c>
      <c r="L128" s="29">
        <f>K128*$R$16</f>
        <v>1.7110266159695817</v>
      </c>
      <c r="M128" s="26">
        <f>M127+M108+M100+M95+M79+M52+M66+M48</f>
        <v>7740</v>
      </c>
      <c r="N128" s="23">
        <f>N127</f>
        <v>1071</v>
      </c>
      <c r="O128" s="23">
        <f>O127</f>
        <v>623</v>
      </c>
      <c r="P128" s="23">
        <f>P127</f>
        <v>876</v>
      </c>
    </row>
    <row r="129" spans="1:16" ht="15.75">
      <c r="A129" s="5"/>
      <c r="B129" s="2"/>
      <c r="C129" s="2"/>
      <c r="D129" s="2"/>
      <c r="E129" s="2"/>
      <c r="F129" s="81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8.75">
      <c r="A130" s="27"/>
      <c r="B130" s="27"/>
      <c r="C130" s="27"/>
      <c r="D130" s="27"/>
      <c r="E130" s="27"/>
      <c r="F130" s="82"/>
      <c r="G130" s="27"/>
      <c r="H130" s="27"/>
      <c r="I130" s="27"/>
      <c r="J130" s="27"/>
      <c r="K130" s="27"/>
      <c r="L130" s="27"/>
      <c r="M130" s="27"/>
      <c r="N130" s="27"/>
      <c r="O130" s="2"/>
      <c r="P130" s="2"/>
    </row>
    <row r="131" spans="1:16" ht="15.75">
      <c r="A131" s="2"/>
      <c r="B131" s="2"/>
      <c r="C131" s="2"/>
      <c r="D131" s="2"/>
      <c r="E131" s="2"/>
      <c r="F131" s="81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>
      <c r="A132" s="2"/>
      <c r="B132" s="2"/>
      <c r="C132" s="2"/>
      <c r="D132" s="2"/>
      <c r="E132" s="2"/>
      <c r="F132" s="81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>
      <c r="A133" s="2"/>
      <c r="B133" s="2"/>
      <c r="C133" s="2"/>
      <c r="D133" s="2"/>
      <c r="E133" s="2"/>
      <c r="F133" s="81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>
      <c r="A134" s="2"/>
      <c r="B134" s="2"/>
      <c r="C134" s="2"/>
      <c r="D134" s="2"/>
      <c r="E134" s="2"/>
      <c r="F134" s="81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>
      <c r="A135" s="2"/>
      <c r="B135" s="2"/>
      <c r="C135" s="2"/>
      <c r="D135" s="2"/>
      <c r="E135" s="2"/>
      <c r="F135" s="81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>
      <c r="A136" s="2"/>
      <c r="B136" s="2"/>
      <c r="C136" s="2"/>
      <c r="D136" s="2"/>
      <c r="E136" s="2"/>
      <c r="F136" s="81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>
      <c r="A137" s="2"/>
      <c r="B137" s="2"/>
      <c r="C137" s="2"/>
      <c r="D137" s="2"/>
      <c r="E137" s="2"/>
      <c r="F137" s="81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>
      <c r="A138" s="2"/>
      <c r="B138" s="2"/>
      <c r="C138" s="2"/>
      <c r="D138" s="2"/>
      <c r="E138" s="2"/>
      <c r="F138" s="81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>
      <c r="A139" s="2"/>
      <c r="B139" s="2"/>
      <c r="C139" s="2"/>
      <c r="D139" s="2"/>
      <c r="E139" s="2"/>
      <c r="F139" s="81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>
      <c r="A140" s="2"/>
      <c r="B140" s="2"/>
      <c r="C140" s="2"/>
      <c r="D140" s="2"/>
      <c r="E140" s="2"/>
      <c r="F140" s="81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>
      <c r="A141" s="2"/>
      <c r="B141" s="2"/>
      <c r="C141" s="2"/>
      <c r="D141" s="2"/>
      <c r="E141" s="2"/>
      <c r="F141" s="81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>
      <c r="A142" s="2"/>
      <c r="B142" s="2"/>
      <c r="C142" s="2"/>
      <c r="D142" s="2"/>
      <c r="E142" s="2"/>
      <c r="F142" s="81"/>
      <c r="G142" s="2"/>
      <c r="H142" s="2"/>
      <c r="I142" s="2"/>
      <c r="J142" s="2"/>
      <c r="K142" s="2"/>
      <c r="L142" s="2"/>
      <c r="M142" s="2"/>
      <c r="N142" s="3"/>
      <c r="O142" s="2"/>
      <c r="P142" s="2"/>
    </row>
    <row r="143" spans="1:16" ht="15.75">
      <c r="A143" s="2"/>
      <c r="B143" s="2"/>
      <c r="C143" s="2"/>
      <c r="D143" s="2"/>
      <c r="E143" s="2"/>
      <c r="F143" s="81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.75">
      <c r="A144" s="2"/>
      <c r="B144" s="2"/>
      <c r="C144" s="2"/>
      <c r="D144" s="2"/>
      <c r="E144" s="2"/>
      <c r="F144" s="81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.75">
      <c r="A145" s="2"/>
      <c r="B145" s="2"/>
      <c r="C145" s="2"/>
      <c r="D145" s="2"/>
      <c r="E145" s="2"/>
      <c r="F145" s="81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.75">
      <c r="A146" s="2"/>
      <c r="B146" s="2"/>
      <c r="C146" s="2"/>
      <c r="D146" s="2"/>
      <c r="E146" s="2"/>
      <c r="F146" s="81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.75">
      <c r="A147" s="2"/>
      <c r="B147" s="2"/>
      <c r="C147" s="2"/>
      <c r="D147" s="2"/>
      <c r="E147" s="2"/>
      <c r="F147" s="81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.75">
      <c r="A148" s="2"/>
      <c r="B148" s="2"/>
      <c r="C148" s="2"/>
      <c r="D148" s="2"/>
      <c r="E148" s="2"/>
      <c r="F148" s="81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.75">
      <c r="A149" s="2"/>
      <c r="B149" s="2"/>
      <c r="C149" s="2"/>
      <c r="D149" s="2"/>
      <c r="E149" s="2"/>
      <c r="F149" s="81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.75">
      <c r="A150" s="2"/>
      <c r="B150" s="2"/>
      <c r="C150" s="2"/>
      <c r="D150" s="2"/>
      <c r="E150" s="2"/>
      <c r="F150" s="81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.75">
      <c r="A151" s="2"/>
      <c r="B151" s="2"/>
      <c r="C151" s="2"/>
      <c r="D151" s="2"/>
      <c r="E151" s="2"/>
      <c r="F151" s="81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.75">
      <c r="A152" s="2"/>
      <c r="B152" s="2"/>
      <c r="C152" s="2"/>
      <c r="D152" s="2"/>
      <c r="E152" s="2"/>
      <c r="F152" s="81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.75">
      <c r="A153" s="2"/>
      <c r="B153" s="2"/>
      <c r="C153" s="2"/>
      <c r="D153" s="2"/>
      <c r="E153" s="2"/>
      <c r="F153" s="81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.75">
      <c r="A154" s="2"/>
      <c r="B154" s="2"/>
      <c r="C154" s="2"/>
      <c r="D154" s="2"/>
      <c r="E154" s="2"/>
      <c r="F154" s="81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.75">
      <c r="A155" s="2"/>
      <c r="B155" s="2"/>
      <c r="C155" s="2"/>
      <c r="D155" s="2"/>
      <c r="E155" s="2"/>
      <c r="F155" s="81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.75">
      <c r="A156" s="2"/>
      <c r="B156" s="2"/>
      <c r="C156" s="2"/>
      <c r="D156" s="2"/>
      <c r="E156" s="2"/>
      <c r="F156" s="81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.75">
      <c r="A157" s="2"/>
      <c r="B157" s="2"/>
      <c r="C157" s="2"/>
      <c r="D157" s="2"/>
      <c r="E157" s="2"/>
      <c r="F157" s="81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.75">
      <c r="A158" s="2"/>
      <c r="B158" s="2"/>
      <c r="C158" s="2"/>
      <c r="D158" s="2"/>
      <c r="E158" s="2"/>
      <c r="F158" s="81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.75">
      <c r="A159" s="2"/>
      <c r="B159" s="2"/>
      <c r="C159" s="2"/>
      <c r="D159" s="2"/>
      <c r="E159" s="2"/>
      <c r="F159" s="81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>
      <c r="A160" s="2"/>
      <c r="B160" s="2"/>
      <c r="C160" s="2"/>
      <c r="D160" s="2"/>
      <c r="E160" s="2"/>
      <c r="F160" s="81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>
      <c r="A161" s="2"/>
      <c r="B161" s="2"/>
      <c r="C161" s="2"/>
      <c r="D161" s="2"/>
      <c r="E161" s="2"/>
      <c r="F161" s="81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>
      <c r="A162" s="2"/>
      <c r="B162" s="2"/>
      <c r="C162" s="2"/>
      <c r="D162" s="2"/>
      <c r="E162" s="2"/>
      <c r="F162" s="81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>
      <c r="A163" s="2"/>
      <c r="B163" s="2"/>
      <c r="C163" s="2"/>
      <c r="D163" s="2"/>
      <c r="E163" s="2"/>
      <c r="F163" s="81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.75">
      <c r="A164" s="2"/>
      <c r="B164" s="2"/>
      <c r="C164" s="2"/>
      <c r="D164" s="2"/>
      <c r="E164" s="2"/>
      <c r="F164" s="81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.75">
      <c r="A165" s="2"/>
      <c r="B165" s="2"/>
      <c r="C165" s="2"/>
      <c r="D165" s="2"/>
      <c r="E165" s="2"/>
      <c r="F165" s="81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.75">
      <c r="A166" s="2"/>
      <c r="B166" s="2"/>
      <c r="C166" s="2"/>
      <c r="D166" s="2"/>
      <c r="E166" s="2"/>
      <c r="F166" s="81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.75">
      <c r="A167" s="2"/>
      <c r="B167" s="2"/>
      <c r="C167" s="2"/>
      <c r="D167" s="2"/>
      <c r="E167" s="2"/>
      <c r="F167" s="81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.75">
      <c r="A168" s="2"/>
      <c r="B168" s="4"/>
      <c r="C168" s="2"/>
      <c r="D168" s="2"/>
      <c r="E168" s="2"/>
      <c r="F168" s="81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.75">
      <c r="A169" s="2"/>
      <c r="B169" s="2"/>
      <c r="C169" s="2"/>
      <c r="D169" s="2"/>
      <c r="E169" s="2"/>
      <c r="F169" s="81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.75">
      <c r="A170" s="2"/>
      <c r="B170" s="2"/>
      <c r="C170" s="2"/>
      <c r="D170" s="2"/>
      <c r="E170" s="2"/>
      <c r="F170" s="81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.75">
      <c r="A171" s="2"/>
      <c r="B171" s="2"/>
      <c r="C171" s="2"/>
      <c r="D171" s="2"/>
      <c r="E171" s="2"/>
      <c r="F171" s="81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.75">
      <c r="A172" s="2"/>
      <c r="B172" s="2"/>
      <c r="C172" s="2"/>
      <c r="D172" s="2"/>
      <c r="E172" s="2"/>
      <c r="F172" s="81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8.75">
      <c r="A173" s="1"/>
      <c r="B173" s="1"/>
      <c r="C173" s="1"/>
      <c r="D173" s="1"/>
      <c r="E173" s="1"/>
      <c r="F173" s="77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8.75">
      <c r="A174" s="1"/>
      <c r="B174" s="1"/>
      <c r="C174" s="1"/>
      <c r="D174" s="1"/>
      <c r="E174" s="1"/>
      <c r="F174" s="77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password="CF5E" sheet="1" selectLockedCells="1" selectUnlockedCells="1"/>
  <mergeCells count="1">
    <mergeCell ref="A4:P4"/>
  </mergeCells>
  <printOptions/>
  <pageMargins left="0.5511811023622047" right="0" top="0.3937007874015748" bottom="0.1968503937007874" header="0" footer="0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Mironovv</dc:creator>
  <cp:keywords/>
  <dc:description/>
  <cp:lastModifiedBy>User</cp:lastModifiedBy>
  <cp:lastPrinted>2019-04-17T00:15:19Z</cp:lastPrinted>
  <dcterms:created xsi:type="dcterms:W3CDTF">2014-10-23T22:20:15Z</dcterms:created>
  <dcterms:modified xsi:type="dcterms:W3CDTF">2019-04-17T00:43:25Z</dcterms:modified>
  <cp:category/>
  <cp:version/>
  <cp:contentType/>
  <cp:contentStatus/>
</cp:coreProperties>
</file>