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2" activeTab="2"/>
  </bookViews>
  <sheets>
    <sheet name="Приложение №1" sheetId="1" r:id="rId1"/>
    <sheet name="Сравн налог и неналог" sheetId="2" r:id="rId2"/>
    <sheet name="Сравнит общая" sheetId="3" r:id="rId3"/>
  </sheets>
  <definedNames/>
  <calcPr fullCalcOnLoad="1"/>
</workbook>
</file>

<file path=xl/sharedStrings.xml><?xml version="1.0" encoding="utf-8"?>
<sst xmlns="http://schemas.openxmlformats.org/spreadsheetml/2006/main" count="493" uniqueCount="279">
  <si>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</si>
  <si>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 поселений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</si>
  <si>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</si>
  <si>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</si>
  <si>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</si>
  <si>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</si>
  <si>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тыс.рублей</t>
  </si>
  <si>
    <t>Сумма (+,-)</t>
  </si>
  <si>
    <t>%%</t>
  </si>
  <si>
    <t>Налог, взимаемый в связи с применением патентной системы налогообложения, зачисляемый в бюджеты городских округов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</si>
  <si>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</si>
  <si>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</si>
  <si>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</si>
  <si>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</si>
  <si>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к решению Собрания представителей Сусуманского городского округа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</si>
  <si>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</si>
  <si>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</si>
  <si>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</si>
  <si>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</si>
  <si>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</si>
  <si>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</si>
  <si>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</si>
  <si>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</si>
  <si>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</si>
  <si>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</si>
  <si>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</si>
  <si>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</si>
  <si>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</si>
  <si>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</si>
  <si>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</si>
  <si>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</si>
  <si>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</si>
  <si>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</si>
  <si>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</si>
  <si>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</si>
  <si>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</si>
  <si>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</si>
  <si>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</si>
  <si>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</si>
  <si>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</si>
  <si>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</si>
  <si>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</si>
  <si>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</si>
  <si>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</si>
  <si>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</si>
  <si>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</si>
  <si>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</si>
  <si>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</si>
  <si>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</si>
  <si>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</si>
  <si>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</si>
  <si>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</si>
  <si>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</si>
  <si>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</si>
  <si>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</si>
  <si>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</si>
  <si>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</si>
  <si>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</si>
  <si>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</si>
  <si>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</si>
  <si>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</si>
  <si>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</si>
  <si>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</si>
  <si>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</si>
  <si>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</si>
  <si>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</si>
  <si>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>Дотации бюджетам на поддержку мер по обеспечению сбалансированности бюджетов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</si>
  <si>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</si>
  <si>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</si>
  <si>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</si>
  <si>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</si>
  <si>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</si>
  <si>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</si>
  <si>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</si>
  <si>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</si>
  <si>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</si>
  <si>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</si>
  <si>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</si>
  <si>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</si>
  <si>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</si>
  <si>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</si>
  <si>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</si>
  <si>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</si>
  <si>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</si>
  <si>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</si>
  <si>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</si>
  <si>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</si>
  <si>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</si>
  <si>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</si>
  <si>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</si>
  <si>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</si>
  <si>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</si>
  <si>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</si>
  <si>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</si>
  <si>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</si>
  <si>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</si>
  <si>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</si>
  <si>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</si>
  <si>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2 02 01000 00 0000 151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</si>
  <si>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</si>
  <si>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</si>
  <si>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</si>
  <si>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</si>
  <si>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</si>
  <si>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</si>
  <si>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</si>
  <si>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</si>
  <si>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</si>
  <si>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</si>
  <si>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</si>
  <si>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</si>
  <si>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</si>
  <si>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</si>
  <si>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</si>
  <si>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</si>
  <si>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</si>
  <si>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</si>
  <si>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</si>
  <si>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</si>
  <si>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</si>
  <si>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</si>
  <si>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</si>
  <si>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</si>
  <si>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</si>
  <si>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</si>
  <si>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</si>
  <si>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</si>
  <si>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</si>
  <si>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</si>
  <si>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Акцизы по подакцизным товарам ( продукции), производимым на территории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</si>
  <si>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</si>
  <si>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</si>
  <si>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</si>
  <si>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</si>
  <si>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</si>
  <si>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</si>
  <si>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</si>
  <si>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</si>
  <si>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</si>
  <si>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</si>
  <si>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</si>
  <si>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</si>
  <si>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</si>
  <si>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</si>
  <si>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</si>
  <si>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</si>
  <si>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</si>
  <si>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</si>
  <si>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</si>
  <si>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</si>
  <si>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Доля %</t>
  </si>
  <si>
    <t>Отклонение</t>
  </si>
  <si>
    <t>Налог, взимаемый в связи с применением патентной системы налогообложения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</si>
  <si>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</si>
  <si>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</si>
  <si>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</si>
  <si>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</si>
  <si>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</si>
  <si>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</si>
  <si>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</si>
  <si>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</si>
  <si>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</si>
  <si>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</si>
  <si>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</si>
  <si>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</si>
  <si>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</si>
  <si>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</si>
  <si>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</si>
  <si>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</si>
  <si>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</si>
  <si>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</si>
  <si>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</si>
  <si>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ВСЕГО ДОХОДОВ:</t>
  </si>
  <si>
    <t>1 16 43000 01 0000 140</t>
  </si>
  <si>
    <t>Субвенции бюджетам бюджетной системы Российской Федерации</t>
  </si>
  <si>
    <t>Поступления доходов в бюджет муниципального образования "Сусуманский городской округ" в 2018 году</t>
  </si>
  <si>
    <t>" О бюджете Сусуманского городского округа на 2018 год".</t>
  </si>
  <si>
    <t xml:space="preserve">от .12.2017 г. № 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</si>
  <si>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</si>
  <si>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</si>
  <si>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</si>
  <si>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2018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</si>
  <si>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</si>
  <si>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2018 год</t>
  </si>
  <si>
    <t xml:space="preserve"> 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</si>
  <si>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</si>
  <si>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2018 год
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</si>
  <si>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2018 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</si>
  <si>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2018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</si>
  <si>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</si>
  <si>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</si>
  <si>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год, в том числе: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</si>
  <si>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</si>
  <si>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2014-2020 годы"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</si>
  <si>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</si>
  <si>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в рамках подпрограммы "Финансовая поддержка творческих общественных объединений и деятелей культуры и искусства, социально-ориентированных некоммерческих организаций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</si>
  <si>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</si>
  <si>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</si>
  <si>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</si>
  <si>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</si>
  <si>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</si>
  <si>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2 02 15001 00 0000 151</t>
  </si>
  <si>
    <t>2 02 15001 04 0000 151</t>
  </si>
  <si>
    <t>2 02 20000 00 0000 151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</si>
  <si>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</si>
  <si>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</si>
  <si>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Субсидии на  мероприятия подпрограммы «Обеспечение жильем молодых семей" федеральной целевой программы "Жилище" на 2015-2020 годы</t>
  </si>
  <si>
    <t>Субсидии бюджетам городских округов на поддержку отрасли культуры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</si>
  <si>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</si>
  <si>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</si>
  <si>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</si>
  <si>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2 02 29999 00 0000 151</t>
  </si>
  <si>
    <t>2 02 29999 04 0000 151</t>
  </si>
  <si>
    <t>Субсидии бюджетам городских округов на реализацию подпрограммы "Экологическая  безопасность и охрана  окружающей среды Магаданской области" на 2014-2020 годы" в рамках государственной программы Магаданской области  "Природные ресурсы и экология Магаданской области" на 2014-2020 годы" на 2017 год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</si>
  <si>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 в 2017 году</t>
  </si>
  <si>
    <t>Субсидии бюджетам городских округов на реализацию муниципальных программ 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"Энергосбережение и повышение энергетической эффективности в Магаданской области" на 2014-2020 годы" в 2017 году</t>
  </si>
  <si>
    <t>Субсидии бюджетам городских округов,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2017 год</t>
  </si>
  <si>
    <t xml:space="preserve"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«Развитие физической культуры и спорта в Магаданской области» на 2014-2020 годы» в 2017 году
</t>
  </si>
  <si>
    <t xml:space="preserve">Субсидии бюджетам городских округов на реализацию мероприятий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области» на 2014-2020 годы» на 2017 год </t>
  </si>
  <si>
    <t xml:space="preserve"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 на 2017 год
</t>
  </si>
  <si>
    <t>Субсидии бюджетам городских округов на реализацию мерооприятий подпрограммы "Оказание содействия муниципальным образованиям Магаданской области в переселении граждан из ветхого и аварийного жилищного фонда на 2014-2020 годы" государственной программы Магаданской области "Обеспечение доступным и комфортным жильем жителей Магаданской области" на 2014-2020 годы на 2017 год</t>
  </si>
  <si>
    <t>2 02 30000 00 0000 151</t>
  </si>
  <si>
    <t>2 02 30024 00 0000 151</t>
  </si>
  <si>
    <t>2 02 30024 04 0000 151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</si>
  <si>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</si>
  <si>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</si>
  <si>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2 02 35118 00 0000 151</t>
  </si>
  <si>
    <t>2 02 35118 04 0000 151</t>
  </si>
  <si>
    <t>2 02 35930 00 0000 151</t>
  </si>
  <si>
    <t>2 02 35930 04 0000 151</t>
  </si>
  <si>
    <t>2 02 40000 00 0000 151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</si>
  <si>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</si>
  <si>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</si>
  <si>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</si>
  <si>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>Межбюджетные трансферты, передаваемые бюджетам городских округов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</si>
  <si>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 xml:space="preserve">в рамках подпрограммы "Строительство и реконструкция автомобильных дорог общего пользования в Магаданской области" на 2014-2020 годы" государственной программы Магаданской области "Развитие транспортной системы в Магаданской области" на 2014-2022 годы" </t>
  </si>
  <si>
    <t>2 02 49999 00 0000 151</t>
  </si>
  <si>
    <t xml:space="preserve">2 02 49999 04 0000 151 </t>
  </si>
  <si>
    <t>Проект на 2018 год</t>
  </si>
  <si>
    <t>Уточненный бюджет на 2017 год</t>
  </si>
  <si>
    <t>Сравнительная таблица по налоговым и неналоговым доходам  по проекту бюджета муниципального образования "Сусуманский городской округ" на 2018 год и уточненному бюджету на 2017 год.</t>
  </si>
  <si>
    <t>Сравнительная таблица по доходам  по проекту бюджета муниципального образования "Сусуманский городской округ" на 2018 год и уточненному бюджету на 2017 год.</t>
  </si>
  <si>
    <t>План на 2018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</si>
  <si>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</si>
  <si>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</si>
  <si>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 и туризма Магаданской области" на 2014-2020 годы" на 2018 год
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</si>
  <si>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</si>
  <si>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2018 год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</si>
  <si>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области" на 2014-2020 годы" на 2018 год
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</si>
  <si>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</si>
  <si>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</si>
  <si>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области" на 2014-2020 годы" на 2018 год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</si>
  <si>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
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</si>
  <si>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 </t>
  </si>
  <si>
    <t>2 02 35120 00 0000 151</t>
  </si>
  <si>
    <t>2 02 35120 04 0000 151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</si>
  <si>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</si>
  <si>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Федерации,  на   2018  год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</si>
  <si>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том числе:</t>
  </si>
  <si>
    <t>Субвенции бюджетам городских округов на осуществление государственных полномочий по отлову и содержанию безнадзорных животных на 2018 год</t>
  </si>
  <si>
    <t>Cубсидии бюджетам городских округов на организацию и проведение областных универсальных совместных ярмарок  в рамках подпрограммы "Развитие торговли
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</si>
  <si>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</si>
  <si>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</si>
  <si>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</si>
  <si>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 формирования современной городской среды в  рамках реализации государственной программы Магаданской области "Обеспечение  качественными жилищно-коммунальными услугами и комфортными условиями проживания населения Магаданской области" на 2014-2020 годы" в 2018 году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</si>
  <si>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</si>
  <si>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</si>
  <si>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 xml:space="preserve"> 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</si>
  <si>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</si>
  <si>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 xml:space="preserve"> 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</si>
  <si>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</si>
  <si>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организациии осуществлению деятельности органов опеки и попечительства на 2018 год, в том числе:</t>
  </si>
  <si>
    <t xml:space="preserve">Субсидии бюджетам городских округов на реализацию мероприятий поддержки развития малого и среднего предпринимательства в рамках подпрограммы «Развитие малого и среднего предпринимательства в Магаданской области» на 2014-2020 годы» государственной программы Магаданской области «Экономическое развитие и инновационная экономика Магаданской области» на 2014-2020 годы» на 2017 год
</t>
  </si>
  <si>
    <t>иных межбюджетных трансфертов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год, в том числе: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</si>
  <si>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2016-2020 годы» на 2018 год</t>
  </si>
  <si>
    <t xml:space="preserve"> 1 05 01020 01 0000 110</t>
  </si>
  <si>
    <t xml:space="preserve"> 1 05 01021 01 0000 110</t>
  </si>
  <si>
    <t xml:space="preserve"> 1 05 01050 01 0000 110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</si>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</sst>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b/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8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vertical="justify" wrapText="1"/>
    </xf>
    <xf numFmtId="0" fontId="8" fillId="0" borderId="0" xfId="0" applyFont="1" applyFill="1" applyAlignment="1">
      <alignment horizontal="justify" vertical="top" wrapText="1"/>
    </xf>
    <xf numFmtId="0" fontId="8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2" xfId="44" applyFont="1" applyFill="1" applyBorder="1" applyAlignment="1" applyProtection="1">
      <alignment wrapText="1"/>
      <protection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7" fillId="0" borderId="12" xfId="44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44" applyFont="1" applyAlignment="1" applyProtection="1">
      <alignment wrapText="1"/>
      <protection/>
    </xf>
    <xf numFmtId="0" fontId="7" fillId="0" borderId="16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8" fillId="0" borderId="12" xfId="63" applyNumberFormat="1" applyFont="1" applyFill="1" applyBorder="1" applyAlignment="1">
      <alignment horizontal="right" vertical="center" wrapText="1"/>
    </xf>
    <xf numFmtId="177" fontId="8" fillId="0" borderId="12" xfId="63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7" fillId="0" borderId="12" xfId="63" applyNumberFormat="1" applyFont="1" applyFill="1" applyBorder="1" applyAlignment="1">
      <alignment horizontal="right" vertical="center" wrapText="1"/>
    </xf>
    <xf numFmtId="177" fontId="7" fillId="0" borderId="12" xfId="63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 wrapText="1"/>
    </xf>
    <xf numFmtId="49" fontId="53" fillId="0" borderId="2" xfId="34" applyNumberFormat="1" applyFont="1" applyProtection="1">
      <alignment horizontal="center"/>
      <protection/>
    </xf>
    <xf numFmtId="0" fontId="53" fillId="0" borderId="1" xfId="33" applyNumberFormat="1" applyFont="1" applyAlignment="1" applyProtection="1">
      <alignment vertical="center" wrapText="1"/>
      <protection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 wrapText="1"/>
    </xf>
    <xf numFmtId="177" fontId="4" fillId="0" borderId="0" xfId="0" applyNumberFormat="1" applyFont="1" applyFill="1" applyBorder="1" applyAlignment="1">
      <alignment/>
    </xf>
    <xf numFmtId="0" fontId="53" fillId="0" borderId="12" xfId="33" applyNumberFormat="1" applyFont="1" applyBorder="1" applyAlignment="1" applyProtection="1">
      <alignment vertical="center" wrapText="1"/>
      <protection/>
    </xf>
    <xf numFmtId="0" fontId="8" fillId="0" borderId="12" xfId="0" applyFont="1" applyBorder="1" applyAlignment="1">
      <alignment wrapText="1"/>
    </xf>
    <xf numFmtId="177" fontId="6" fillId="32" borderId="0" xfId="0" applyNumberFormat="1" applyFont="1" applyFill="1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/>
    </xf>
    <xf numFmtId="43" fontId="4" fillId="0" borderId="0" xfId="63" applyFont="1" applyFill="1" applyBorder="1" applyAlignment="1">
      <alignment/>
    </xf>
    <xf numFmtId="177" fontId="8" fillId="32" borderId="12" xfId="0" applyNumberFormat="1" applyFont="1" applyFill="1" applyBorder="1" applyAlignment="1">
      <alignment horizontal="center" vertical="center" wrapText="1"/>
    </xf>
    <xf numFmtId="177" fontId="7" fillId="32" borderId="12" xfId="0" applyNumberFormat="1" applyFont="1" applyFill="1" applyBorder="1" applyAlignment="1">
      <alignment horizontal="center" vertical="center" wrapText="1"/>
    </xf>
    <xf numFmtId="177" fontId="7" fillId="32" borderId="12" xfId="0" applyNumberFormat="1" applyFont="1" applyFill="1" applyBorder="1" applyAlignment="1">
      <alignment horizontal="center" vertical="top" wrapText="1"/>
    </xf>
    <xf numFmtId="177" fontId="7" fillId="32" borderId="12" xfId="0" applyNumberFormat="1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54" fillId="0" borderId="0" xfId="0" applyFont="1" applyAlignment="1">
      <alignment/>
    </xf>
    <xf numFmtId="49" fontId="8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hyperlink" Target="garantf1://12030951.0/" TargetMode="External" /><Relationship Id="rId5" Type="http://schemas.openxmlformats.org/officeDocument/2006/relationships/hyperlink" Target="garantf1://10007800.3/" TargetMode="External" /><Relationship Id="rId6" Type="http://schemas.openxmlformats.org/officeDocument/2006/relationships/hyperlink" Target="garantf1://12047594.2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hyperlink" Target="garantf1://12030951.0/" TargetMode="External" /><Relationship Id="rId5" Type="http://schemas.openxmlformats.org/officeDocument/2006/relationships/hyperlink" Target="garantf1://10007800.3/" TargetMode="External" /><Relationship Id="rId6" Type="http://schemas.openxmlformats.org/officeDocument/2006/relationships/hyperlink" Target="garantf1://70253464.2/" TargetMode="External" /><Relationship Id="rId7" Type="http://schemas.openxmlformats.org/officeDocument/2006/relationships/hyperlink" Target="garantf1://12047594.2/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hyperlink" Target="garantf1://12030951.0/" TargetMode="External" /><Relationship Id="rId5" Type="http://schemas.openxmlformats.org/officeDocument/2006/relationships/hyperlink" Target="garantf1://10007800.3/" TargetMode="External" /><Relationship Id="rId6" Type="http://schemas.openxmlformats.org/officeDocument/2006/relationships/hyperlink" Target="garantf1://70253464.2/" TargetMode="External" /><Relationship Id="rId7" Type="http://schemas.openxmlformats.org/officeDocument/2006/relationships/hyperlink" Target="garantf1://12047594.2/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zoomScale="85" zoomScaleNormal="85" zoomScaleSheetLayoutView="90" zoomScalePageLayoutView="0" workbookViewId="0" topLeftCell="A126">
      <selection activeCell="A1" sqref="A1:C138"/>
    </sheetView>
  </sheetViews>
  <sheetFormatPr defaultColWidth="9.125" defaultRowHeight="12.75"/>
  <cols>
    <col min="1" max="1" width="22.50390625" style="31" customWidth="1"/>
    <col min="2" max="2" width="74.375" style="31" customWidth="1"/>
    <col min="3" max="3" width="12.375" style="88" customWidth="1"/>
    <col min="4" max="4" width="5.50390625" style="31" customWidth="1"/>
    <col min="5" max="5" width="11.50390625" style="31" customWidth="1"/>
    <col min="6" max="6" width="16.875" style="31" customWidth="1"/>
    <col min="7" max="16384" width="9.125" style="31" customWidth="1"/>
  </cols>
  <sheetData>
    <row r="1" spans="1:3" ht="13.5" customHeight="1">
      <c r="A1" s="98" t="s">
        <v>145</v>
      </c>
      <c r="B1" s="98"/>
      <c r="C1" s="98"/>
    </row>
    <row r="2" spans="1:3" ht="13.5" customHeight="1">
      <c r="A2" s="98" t="s">
        <v>14</v>
      </c>
      <c r="B2" s="98"/>
      <c r="C2" s="98"/>
    </row>
    <row r="3" spans="1:3" ht="13.5" customHeight="1">
      <c r="A3" s="98" t="s">
        <v>176</v>
      </c>
      <c r="B3" s="98"/>
      <c r="C3" s="98"/>
    </row>
    <row r="4" spans="1:3" ht="13.5" customHeight="1">
      <c r="A4" s="99" t="s">
        <v>177</v>
      </c>
      <c r="B4" s="99"/>
      <c r="C4" s="99"/>
    </row>
    <row r="5" spans="1:3" ht="21" customHeight="1">
      <c r="A5" s="100" t="s">
        <v>175</v>
      </c>
      <c r="B5" s="100"/>
      <c r="C5" s="100"/>
    </row>
    <row r="6" spans="1:4" ht="13.5">
      <c r="A6" s="1"/>
      <c r="B6" s="2"/>
      <c r="C6" s="82"/>
      <c r="D6" s="32"/>
    </row>
    <row r="7" spans="1:3" ht="40.5" customHeight="1">
      <c r="A7" s="20" t="s">
        <v>68</v>
      </c>
      <c r="B7" s="21" t="s">
        <v>69</v>
      </c>
      <c r="C7" s="83" t="s">
        <v>242</v>
      </c>
    </row>
    <row r="8" spans="1:3" ht="17.25" customHeight="1">
      <c r="A8" s="3">
        <v>1</v>
      </c>
      <c r="B8" s="4">
        <v>2</v>
      </c>
      <c r="C8" s="84">
        <v>3</v>
      </c>
    </row>
    <row r="9" spans="1:4" ht="17.25" customHeight="1">
      <c r="A9" s="22" t="s">
        <v>70</v>
      </c>
      <c r="B9" s="10" t="s">
        <v>64</v>
      </c>
      <c r="C9" s="90">
        <f>C10+C16+C21+C32+C40+C43+C49+C54+C61</f>
        <v>233623.4</v>
      </c>
      <c r="D9" s="32"/>
    </row>
    <row r="10" spans="1:6" ht="17.25" customHeight="1">
      <c r="A10" s="22" t="s">
        <v>71</v>
      </c>
      <c r="B10" s="10" t="s">
        <v>72</v>
      </c>
      <c r="C10" s="90">
        <f>C11</f>
        <v>168065</v>
      </c>
      <c r="E10" s="32"/>
      <c r="F10" s="32"/>
    </row>
    <row r="11" spans="1:6" ht="17.25" customHeight="1">
      <c r="A11" s="23" t="s">
        <v>90</v>
      </c>
      <c r="B11" s="12" t="s">
        <v>91</v>
      </c>
      <c r="C11" s="91">
        <f>C12+C13+C14+C15</f>
        <v>168065</v>
      </c>
      <c r="F11" s="32"/>
    </row>
    <row r="12" spans="1:6" ht="58.5" customHeight="1">
      <c r="A12" s="23" t="s">
        <v>111</v>
      </c>
      <c r="B12" s="33" t="s">
        <v>16</v>
      </c>
      <c r="C12" s="91">
        <v>165976</v>
      </c>
      <c r="F12" s="32"/>
    </row>
    <row r="13" spans="1:3" ht="90.75" customHeight="1">
      <c r="A13" s="23" t="s">
        <v>94</v>
      </c>
      <c r="B13" s="34" t="s">
        <v>15</v>
      </c>
      <c r="C13" s="91">
        <v>219</v>
      </c>
    </row>
    <row r="14" spans="1:3" ht="31.5" customHeight="1">
      <c r="A14" s="23" t="s">
        <v>121</v>
      </c>
      <c r="B14" s="34" t="s">
        <v>126</v>
      </c>
      <c r="C14" s="91">
        <v>76</v>
      </c>
    </row>
    <row r="15" spans="1:3" ht="72.75" customHeight="1">
      <c r="A15" s="23" t="s">
        <v>10</v>
      </c>
      <c r="B15" s="34" t="s">
        <v>17</v>
      </c>
      <c r="C15" s="91">
        <v>1794</v>
      </c>
    </row>
    <row r="16" spans="1:3" ht="28.5" customHeight="1">
      <c r="A16" s="26" t="s">
        <v>131</v>
      </c>
      <c r="B16" s="6" t="s">
        <v>0</v>
      </c>
      <c r="C16" s="90">
        <f>C17</f>
        <v>6215</v>
      </c>
    </row>
    <row r="17" spans="1:3" ht="28.5" customHeight="1">
      <c r="A17" s="25" t="s">
        <v>130</v>
      </c>
      <c r="B17" s="7" t="s">
        <v>129</v>
      </c>
      <c r="C17" s="91">
        <f>C18+C19+C20</f>
        <v>6215</v>
      </c>
    </row>
    <row r="18" spans="1:3" ht="63" customHeight="1">
      <c r="A18" s="25" t="s">
        <v>136</v>
      </c>
      <c r="B18" s="33" t="s">
        <v>140</v>
      </c>
      <c r="C18" s="91">
        <v>2057</v>
      </c>
    </row>
    <row r="19" spans="1:3" ht="74.25" customHeight="1">
      <c r="A19" s="27" t="s">
        <v>137</v>
      </c>
      <c r="B19" s="33" t="s">
        <v>18</v>
      </c>
      <c r="C19" s="91">
        <v>18</v>
      </c>
    </row>
    <row r="20" spans="1:3" ht="66" customHeight="1">
      <c r="A20" s="27" t="s">
        <v>138</v>
      </c>
      <c r="B20" s="33" t="s">
        <v>19</v>
      </c>
      <c r="C20" s="91">
        <v>4140</v>
      </c>
    </row>
    <row r="21" spans="1:3" ht="15" customHeight="1">
      <c r="A21" s="22" t="s">
        <v>73</v>
      </c>
      <c r="B21" s="10" t="s">
        <v>74</v>
      </c>
      <c r="C21" s="90">
        <f>C22+C28+C30</f>
        <v>18259</v>
      </c>
    </row>
    <row r="22" spans="1:3" ht="15" customHeight="1">
      <c r="A22" s="48" t="s">
        <v>156</v>
      </c>
      <c r="B22" s="49" t="s">
        <v>157</v>
      </c>
      <c r="C22" s="91">
        <f>C23+C25+C27</f>
        <v>5134</v>
      </c>
    </row>
    <row r="23" spans="1:3" ht="27" customHeight="1">
      <c r="A23" s="50" t="s">
        <v>158</v>
      </c>
      <c r="B23" s="49" t="s">
        <v>159</v>
      </c>
      <c r="C23" s="91">
        <f>C24</f>
        <v>4171</v>
      </c>
    </row>
    <row r="24" spans="1:3" ht="28.5" customHeight="1">
      <c r="A24" s="50" t="s">
        <v>160</v>
      </c>
      <c r="B24" s="49" t="s">
        <v>159</v>
      </c>
      <c r="C24" s="91">
        <v>4171</v>
      </c>
    </row>
    <row r="25" spans="1:3" ht="28.5" customHeight="1">
      <c r="A25" s="75" t="s">
        <v>275</v>
      </c>
      <c r="B25" s="76" t="s">
        <v>178</v>
      </c>
      <c r="C25" s="91">
        <f>C26</f>
        <v>463</v>
      </c>
    </row>
    <row r="26" spans="1:3" ht="28.5" customHeight="1">
      <c r="A26" s="75" t="s">
        <v>276</v>
      </c>
      <c r="B26" s="76" t="s">
        <v>179</v>
      </c>
      <c r="C26" s="91">
        <v>463</v>
      </c>
    </row>
    <row r="27" spans="1:3" ht="28.5" customHeight="1">
      <c r="A27" s="75" t="s">
        <v>277</v>
      </c>
      <c r="B27" s="76" t="s">
        <v>180</v>
      </c>
      <c r="C27" s="91">
        <v>500</v>
      </c>
    </row>
    <row r="28" spans="1:3" ht="15" customHeight="1">
      <c r="A28" s="25" t="s">
        <v>116</v>
      </c>
      <c r="B28" s="12" t="s">
        <v>92</v>
      </c>
      <c r="C28" s="91">
        <f>C29</f>
        <v>12981</v>
      </c>
    </row>
    <row r="29" spans="1:3" ht="15" customHeight="1">
      <c r="A29" s="25" t="s">
        <v>115</v>
      </c>
      <c r="B29" s="12" t="s">
        <v>92</v>
      </c>
      <c r="C29" s="91">
        <v>12981</v>
      </c>
    </row>
    <row r="30" spans="1:3" ht="15" customHeight="1">
      <c r="A30" s="35" t="s">
        <v>153</v>
      </c>
      <c r="B30" s="36" t="s">
        <v>154</v>
      </c>
      <c r="C30" s="91">
        <f>C31</f>
        <v>144</v>
      </c>
    </row>
    <row r="31" spans="1:3" ht="15" customHeight="1">
      <c r="A31" s="35" t="s">
        <v>155</v>
      </c>
      <c r="B31" s="36" t="s">
        <v>154</v>
      </c>
      <c r="C31" s="91">
        <v>144</v>
      </c>
    </row>
    <row r="32" spans="1:3" ht="17.25" customHeight="1">
      <c r="A32" s="22" t="s">
        <v>75</v>
      </c>
      <c r="B32" s="10" t="s">
        <v>76</v>
      </c>
      <c r="C32" s="90">
        <f>C33+C35</f>
        <v>5369</v>
      </c>
    </row>
    <row r="33" spans="1:3" ht="17.25" customHeight="1">
      <c r="A33" s="23" t="s">
        <v>133</v>
      </c>
      <c r="B33" s="8" t="s">
        <v>132</v>
      </c>
      <c r="C33" s="91">
        <f>C34</f>
        <v>642</v>
      </c>
    </row>
    <row r="34" spans="1:3" ht="30.75" customHeight="1">
      <c r="A34" s="37" t="s">
        <v>21</v>
      </c>
      <c r="B34" s="33" t="s">
        <v>20</v>
      </c>
      <c r="C34" s="91">
        <v>642</v>
      </c>
    </row>
    <row r="35" spans="1:3" ht="14.25" customHeight="1">
      <c r="A35" s="23" t="s">
        <v>67</v>
      </c>
      <c r="B35" s="12" t="s">
        <v>93</v>
      </c>
      <c r="C35" s="91">
        <f>C36+C38</f>
        <v>4727</v>
      </c>
    </row>
    <row r="36" spans="1:3" ht="14.25" customHeight="1">
      <c r="A36" s="38" t="s">
        <v>23</v>
      </c>
      <c r="B36" s="14" t="s">
        <v>22</v>
      </c>
      <c r="C36" s="91">
        <f>C37</f>
        <v>4363</v>
      </c>
    </row>
    <row r="37" spans="1:3" ht="30" customHeight="1">
      <c r="A37" s="38" t="s">
        <v>25</v>
      </c>
      <c r="B37" s="14" t="s">
        <v>24</v>
      </c>
      <c r="C37" s="91">
        <v>4363</v>
      </c>
    </row>
    <row r="38" spans="1:3" ht="16.5" customHeight="1">
      <c r="A38" s="38" t="s">
        <v>27</v>
      </c>
      <c r="B38" s="39" t="s">
        <v>26</v>
      </c>
      <c r="C38" s="91">
        <f>C39</f>
        <v>364</v>
      </c>
    </row>
    <row r="39" spans="1:3" ht="28.5" customHeight="1">
      <c r="A39" s="38" t="s">
        <v>29</v>
      </c>
      <c r="B39" s="14" t="s">
        <v>28</v>
      </c>
      <c r="C39" s="91">
        <v>364</v>
      </c>
    </row>
    <row r="40" spans="1:3" ht="16.5" customHeight="1">
      <c r="A40" s="22" t="s">
        <v>77</v>
      </c>
      <c r="B40" s="10" t="s">
        <v>65</v>
      </c>
      <c r="C40" s="90">
        <f>C41</f>
        <v>2076</v>
      </c>
    </row>
    <row r="41" spans="1:3" ht="31.5" customHeight="1">
      <c r="A41" s="23" t="s">
        <v>99</v>
      </c>
      <c r="B41" s="12" t="s">
        <v>100</v>
      </c>
      <c r="C41" s="91">
        <f>C42</f>
        <v>2076</v>
      </c>
    </row>
    <row r="42" spans="1:3" ht="31.5" customHeight="1">
      <c r="A42" s="23" t="s">
        <v>95</v>
      </c>
      <c r="B42" s="12" t="s">
        <v>59</v>
      </c>
      <c r="C42" s="91">
        <v>2076</v>
      </c>
    </row>
    <row r="43" spans="1:3" ht="31.5" customHeight="1">
      <c r="A43" s="22" t="s">
        <v>78</v>
      </c>
      <c r="B43" s="10" t="s">
        <v>79</v>
      </c>
      <c r="C43" s="90">
        <f>C44</f>
        <v>30000</v>
      </c>
    </row>
    <row r="44" spans="1:3" ht="60" customHeight="1">
      <c r="A44" s="23" t="s">
        <v>80</v>
      </c>
      <c r="B44" s="12" t="s">
        <v>114</v>
      </c>
      <c r="C44" s="91">
        <f>C45+C47</f>
        <v>30000</v>
      </c>
    </row>
    <row r="45" spans="1:3" ht="44.25" customHeight="1">
      <c r="A45" s="23" t="s">
        <v>81</v>
      </c>
      <c r="B45" s="12" t="s">
        <v>110</v>
      </c>
      <c r="C45" s="91">
        <f>C46</f>
        <v>13000</v>
      </c>
    </row>
    <row r="46" spans="1:3" ht="60" customHeight="1">
      <c r="A46" s="41" t="s">
        <v>31</v>
      </c>
      <c r="B46" s="36" t="s">
        <v>30</v>
      </c>
      <c r="C46" s="91">
        <f>10000+3000</f>
        <v>13000</v>
      </c>
    </row>
    <row r="47" spans="1:3" ht="29.25" customHeight="1">
      <c r="A47" s="23" t="s">
        <v>143</v>
      </c>
      <c r="B47" s="12" t="s">
        <v>144</v>
      </c>
      <c r="C47" s="91">
        <f>C48</f>
        <v>17000</v>
      </c>
    </row>
    <row r="48" spans="1:3" ht="29.25" customHeight="1">
      <c r="A48" s="40" t="s">
        <v>33</v>
      </c>
      <c r="B48" s="42" t="s">
        <v>32</v>
      </c>
      <c r="C48" s="91">
        <f>9000+6500+1500</f>
        <v>17000</v>
      </c>
    </row>
    <row r="49" spans="1:3" ht="18.75" customHeight="1">
      <c r="A49" s="22" t="s">
        <v>82</v>
      </c>
      <c r="B49" s="10" t="s">
        <v>83</v>
      </c>
      <c r="C49" s="90">
        <f>C50</f>
        <v>307.9</v>
      </c>
    </row>
    <row r="50" spans="1:3" ht="18.75" customHeight="1">
      <c r="A50" s="23" t="s">
        <v>88</v>
      </c>
      <c r="B50" s="12" t="s">
        <v>89</v>
      </c>
      <c r="C50" s="91">
        <f>C51+C52+C53</f>
        <v>307.9</v>
      </c>
    </row>
    <row r="51" spans="1:3" ht="27">
      <c r="A51" s="23" t="s">
        <v>123</v>
      </c>
      <c r="B51" s="36" t="s">
        <v>35</v>
      </c>
      <c r="C51" s="91">
        <v>128.8</v>
      </c>
    </row>
    <row r="52" spans="1:3" ht="13.5">
      <c r="A52" s="23" t="s">
        <v>124</v>
      </c>
      <c r="B52" s="36" t="s">
        <v>34</v>
      </c>
      <c r="C52" s="91">
        <v>5.7</v>
      </c>
    </row>
    <row r="53" spans="1:3" ht="13.5">
      <c r="A53" s="23" t="s">
        <v>125</v>
      </c>
      <c r="B53" s="36" t="s">
        <v>122</v>
      </c>
      <c r="C53" s="91">
        <v>173.4</v>
      </c>
    </row>
    <row r="54" spans="1:3" ht="27">
      <c r="A54" s="29" t="s">
        <v>135</v>
      </c>
      <c r="B54" s="9" t="s">
        <v>134</v>
      </c>
      <c r="C54" s="90">
        <f>C55+C58</f>
        <v>1505</v>
      </c>
    </row>
    <row r="55" spans="1:3" ht="54.75">
      <c r="A55" s="35" t="s">
        <v>36</v>
      </c>
      <c r="B55" s="36" t="s">
        <v>37</v>
      </c>
      <c r="C55" s="91">
        <f>C56</f>
        <v>1500</v>
      </c>
    </row>
    <row r="56" spans="1:3" ht="60" customHeight="1">
      <c r="A56" s="35" t="s">
        <v>38</v>
      </c>
      <c r="B56" s="36" t="s">
        <v>39</v>
      </c>
      <c r="C56" s="91">
        <f>C57</f>
        <v>1500</v>
      </c>
    </row>
    <row r="57" spans="1:3" ht="63.75" customHeight="1">
      <c r="A57" s="35" t="s">
        <v>40</v>
      </c>
      <c r="B57" s="36" t="s">
        <v>41</v>
      </c>
      <c r="C57" s="91">
        <f>500+1000</f>
        <v>1500</v>
      </c>
    </row>
    <row r="58" spans="1:3" ht="27">
      <c r="A58" s="25" t="s">
        <v>146</v>
      </c>
      <c r="B58" s="36" t="s">
        <v>147</v>
      </c>
      <c r="C58" s="91">
        <f>C59</f>
        <v>5</v>
      </c>
    </row>
    <row r="59" spans="1:3" ht="27">
      <c r="A59" s="25" t="s">
        <v>148</v>
      </c>
      <c r="B59" s="36" t="s">
        <v>149</v>
      </c>
      <c r="C59" s="91">
        <f>C60</f>
        <v>5</v>
      </c>
    </row>
    <row r="60" spans="1:3" ht="33" customHeight="1">
      <c r="A60" s="35" t="s">
        <v>42</v>
      </c>
      <c r="B60" s="36" t="s">
        <v>43</v>
      </c>
      <c r="C60" s="91">
        <v>5</v>
      </c>
    </row>
    <row r="61" spans="1:3" ht="19.5" customHeight="1">
      <c r="A61" s="22" t="s">
        <v>102</v>
      </c>
      <c r="B61" s="10" t="s">
        <v>103</v>
      </c>
      <c r="C61" s="90">
        <f>C62+C64+C65+C67+C72+C73+C75+C76</f>
        <v>1826.5</v>
      </c>
    </row>
    <row r="62" spans="1:8" s="43" customFormat="1" ht="27">
      <c r="A62" s="22" t="s">
        <v>106</v>
      </c>
      <c r="B62" s="10" t="s">
        <v>109</v>
      </c>
      <c r="C62" s="90">
        <f>C63</f>
        <v>56</v>
      </c>
      <c r="H62" s="96"/>
    </row>
    <row r="63" spans="1:8" s="43" customFormat="1" ht="60.75" customHeight="1">
      <c r="A63" s="23" t="s">
        <v>112</v>
      </c>
      <c r="B63" s="33" t="s">
        <v>278</v>
      </c>
      <c r="C63" s="91">
        <v>56</v>
      </c>
      <c r="H63" s="95"/>
    </row>
    <row r="64" spans="1:3" ht="45.75" customHeight="1">
      <c r="A64" s="23" t="s">
        <v>107</v>
      </c>
      <c r="B64" s="34" t="s">
        <v>44</v>
      </c>
      <c r="C64" s="91">
        <v>100.5</v>
      </c>
    </row>
    <row r="65" spans="1:3" ht="41.25">
      <c r="A65" s="24" t="s">
        <v>117</v>
      </c>
      <c r="B65" s="33" t="s">
        <v>118</v>
      </c>
      <c r="C65" s="91">
        <f>C66</f>
        <v>25</v>
      </c>
    </row>
    <row r="66" spans="1:3" ht="45.75" customHeight="1">
      <c r="A66" s="25" t="s">
        <v>128</v>
      </c>
      <c r="B66" s="33" t="s">
        <v>127</v>
      </c>
      <c r="C66" s="91">
        <v>25</v>
      </c>
    </row>
    <row r="67" spans="1:3" ht="89.25" customHeight="1">
      <c r="A67" s="30" t="s">
        <v>139</v>
      </c>
      <c r="B67" s="33" t="s">
        <v>45</v>
      </c>
      <c r="C67" s="90">
        <f>C68+C69+C70</f>
        <v>280</v>
      </c>
    </row>
    <row r="68" spans="1:3" ht="33.75" customHeight="1">
      <c r="A68" s="23" t="s">
        <v>108</v>
      </c>
      <c r="B68" s="44" t="s">
        <v>46</v>
      </c>
      <c r="C68" s="91">
        <v>250</v>
      </c>
    </row>
    <row r="69" spans="1:3" ht="30.75" customHeight="1">
      <c r="A69" s="45" t="s">
        <v>11</v>
      </c>
      <c r="B69" s="14" t="s">
        <v>12</v>
      </c>
      <c r="C69" s="91">
        <v>20</v>
      </c>
    </row>
    <row r="70" spans="1:3" ht="22.5" customHeight="1">
      <c r="A70" s="45" t="s">
        <v>169</v>
      </c>
      <c r="B70" s="14" t="s">
        <v>170</v>
      </c>
      <c r="C70" s="91">
        <f>C71</f>
        <v>10</v>
      </c>
    </row>
    <row r="71" spans="1:3" ht="33" customHeight="1">
      <c r="A71" s="53" t="s">
        <v>162</v>
      </c>
      <c r="B71" s="52" t="s">
        <v>163</v>
      </c>
      <c r="C71" s="91">
        <v>10</v>
      </c>
    </row>
    <row r="72" spans="1:3" ht="45" customHeight="1">
      <c r="A72" s="23" t="s">
        <v>58</v>
      </c>
      <c r="B72" s="14" t="s">
        <v>51</v>
      </c>
      <c r="C72" s="91">
        <v>640</v>
      </c>
    </row>
    <row r="73" spans="1:3" ht="24" customHeight="1">
      <c r="A73" s="23" t="s">
        <v>164</v>
      </c>
      <c r="B73" s="14" t="s">
        <v>165</v>
      </c>
      <c r="C73" s="91">
        <f>C74</f>
        <v>20</v>
      </c>
    </row>
    <row r="74" spans="1:3" ht="30.75" customHeight="1">
      <c r="A74" s="23" t="s">
        <v>119</v>
      </c>
      <c r="B74" s="5" t="s">
        <v>120</v>
      </c>
      <c r="C74" s="91">
        <v>20</v>
      </c>
    </row>
    <row r="75" spans="1:3" ht="47.25" customHeight="1">
      <c r="A75" s="41" t="s">
        <v>173</v>
      </c>
      <c r="B75" s="14" t="s">
        <v>13</v>
      </c>
      <c r="C75" s="91">
        <v>25</v>
      </c>
    </row>
    <row r="76" spans="1:3" ht="31.5" customHeight="1">
      <c r="A76" s="23" t="s">
        <v>60</v>
      </c>
      <c r="B76" s="12" t="s">
        <v>61</v>
      </c>
      <c r="C76" s="91">
        <f>C77</f>
        <v>680</v>
      </c>
    </row>
    <row r="77" spans="1:3" ht="32.25" customHeight="1">
      <c r="A77" s="35" t="s">
        <v>49</v>
      </c>
      <c r="B77" s="36" t="s">
        <v>50</v>
      </c>
      <c r="C77" s="91">
        <v>680</v>
      </c>
    </row>
    <row r="78" spans="1:6" ht="20.25" customHeight="1">
      <c r="A78" s="22" t="s">
        <v>84</v>
      </c>
      <c r="B78" s="10" t="s">
        <v>96</v>
      </c>
      <c r="C78" s="90">
        <f>C79</f>
        <v>408448.3</v>
      </c>
      <c r="F78" s="32"/>
    </row>
    <row r="79" spans="1:3" ht="27">
      <c r="A79" s="22" t="s">
        <v>97</v>
      </c>
      <c r="B79" s="10" t="s">
        <v>85</v>
      </c>
      <c r="C79" s="90">
        <f>C80+C87+C106+C131</f>
        <v>408448.3</v>
      </c>
    </row>
    <row r="80" spans="1:6" ht="13.5">
      <c r="A80" s="22" t="s">
        <v>98</v>
      </c>
      <c r="B80" s="10" t="s">
        <v>168</v>
      </c>
      <c r="C80" s="90">
        <f>C81</f>
        <v>149667</v>
      </c>
      <c r="E80" s="32"/>
      <c r="F80" s="32"/>
    </row>
    <row r="81" spans="1:5" ht="13.5">
      <c r="A81" s="48" t="s">
        <v>201</v>
      </c>
      <c r="B81" s="12" t="s">
        <v>62</v>
      </c>
      <c r="C81" s="91">
        <f>C82+C85</f>
        <v>149667</v>
      </c>
      <c r="E81" s="32"/>
    </row>
    <row r="82" spans="1:3" ht="33" customHeight="1">
      <c r="A82" s="48" t="s">
        <v>202</v>
      </c>
      <c r="B82" s="14" t="s">
        <v>53</v>
      </c>
      <c r="C82" s="91">
        <f>C84</f>
        <v>148087</v>
      </c>
    </row>
    <row r="83" spans="1:3" ht="22.5" customHeight="1">
      <c r="A83" s="25"/>
      <c r="B83" s="12" t="s">
        <v>104</v>
      </c>
      <c r="C83" s="91"/>
    </row>
    <row r="84" spans="1:3" ht="75" customHeight="1">
      <c r="A84" s="25"/>
      <c r="B84" s="12" t="s">
        <v>262</v>
      </c>
      <c r="C84" s="91">
        <v>148087</v>
      </c>
    </row>
    <row r="85" spans="1:3" ht="13.5">
      <c r="A85" s="48" t="s">
        <v>202</v>
      </c>
      <c r="B85" s="14" t="s">
        <v>1</v>
      </c>
      <c r="C85" s="91">
        <f>C86</f>
        <v>1580</v>
      </c>
    </row>
    <row r="86" spans="1:3" ht="74.25" customHeight="1">
      <c r="A86" s="35"/>
      <c r="B86" s="36" t="s">
        <v>263</v>
      </c>
      <c r="C86" s="92">
        <v>1580</v>
      </c>
    </row>
    <row r="87" spans="1:3" ht="27">
      <c r="A87" s="77" t="s">
        <v>203</v>
      </c>
      <c r="B87" s="10" t="s">
        <v>52</v>
      </c>
      <c r="C87" s="90">
        <f>C88+C92</f>
        <v>65145.1</v>
      </c>
    </row>
    <row r="88" spans="1:3" ht="41.25">
      <c r="A88" s="48" t="s">
        <v>249</v>
      </c>
      <c r="B88" s="12" t="s">
        <v>250</v>
      </c>
      <c r="C88" s="91">
        <f>C89</f>
        <v>2018.8</v>
      </c>
    </row>
    <row r="89" spans="1:3" ht="41.25">
      <c r="A89" s="48" t="s">
        <v>209</v>
      </c>
      <c r="B89" s="12" t="s">
        <v>210</v>
      </c>
      <c r="C89" s="91">
        <f>C91</f>
        <v>2018.8</v>
      </c>
    </row>
    <row r="90" spans="1:3" ht="13.5">
      <c r="A90" s="48"/>
      <c r="B90" s="12" t="s">
        <v>104</v>
      </c>
      <c r="C90" s="90"/>
    </row>
    <row r="91" spans="1:3" ht="108.75" customHeight="1">
      <c r="A91" s="48"/>
      <c r="B91" s="46" t="s">
        <v>248</v>
      </c>
      <c r="C91" s="91">
        <v>2018.8</v>
      </c>
    </row>
    <row r="92" spans="1:3" ht="13.5">
      <c r="A92" s="48" t="s">
        <v>211</v>
      </c>
      <c r="B92" s="12" t="s">
        <v>86</v>
      </c>
      <c r="C92" s="91">
        <f>C93</f>
        <v>63126.299999999996</v>
      </c>
    </row>
    <row r="93" spans="1:3" ht="13.5">
      <c r="A93" s="48" t="s">
        <v>212</v>
      </c>
      <c r="B93" s="36" t="s">
        <v>55</v>
      </c>
      <c r="C93" s="92">
        <f>SUM(C95:C105)</f>
        <v>63126.299999999996</v>
      </c>
    </row>
    <row r="94" spans="1:3" ht="13.5">
      <c r="A94" s="25"/>
      <c r="B94" s="12" t="s">
        <v>87</v>
      </c>
      <c r="C94" s="91"/>
    </row>
    <row r="95" spans="1:3" ht="123" customHeight="1">
      <c r="A95" s="25"/>
      <c r="B95" s="12" t="s">
        <v>182</v>
      </c>
      <c r="C95" s="91">
        <v>52890</v>
      </c>
    </row>
    <row r="96" spans="1:3" ht="75" customHeight="1">
      <c r="A96" s="25"/>
      <c r="B96" s="12" t="s">
        <v>184</v>
      </c>
      <c r="C96" s="91">
        <v>2736.1</v>
      </c>
    </row>
    <row r="97" spans="1:3" ht="75" customHeight="1">
      <c r="A97" s="25"/>
      <c r="B97" s="19" t="s">
        <v>245</v>
      </c>
      <c r="C97" s="91">
        <v>101.1</v>
      </c>
    </row>
    <row r="98" spans="1:3" ht="66" customHeight="1">
      <c r="A98" s="25"/>
      <c r="B98" s="13" t="s">
        <v>183</v>
      </c>
      <c r="C98" s="91">
        <v>800</v>
      </c>
    </row>
    <row r="99" spans="1:3" ht="76.5" customHeight="1">
      <c r="A99" s="25"/>
      <c r="B99" s="46" t="s">
        <v>185</v>
      </c>
      <c r="C99" s="93">
        <v>1324.3</v>
      </c>
    </row>
    <row r="100" spans="1:3" ht="70.5" customHeight="1">
      <c r="A100" s="25"/>
      <c r="B100" s="46" t="s">
        <v>186</v>
      </c>
      <c r="C100" s="93">
        <v>1140</v>
      </c>
    </row>
    <row r="101" spans="1:3" ht="76.5" customHeight="1">
      <c r="A101" s="25"/>
      <c r="B101" s="46" t="s">
        <v>247</v>
      </c>
      <c r="C101" s="93">
        <v>2851.7</v>
      </c>
    </row>
    <row r="102" spans="1:3" ht="76.5" customHeight="1">
      <c r="A102" s="25"/>
      <c r="B102" s="46" t="s">
        <v>246</v>
      </c>
      <c r="C102" s="93">
        <v>510.9</v>
      </c>
    </row>
    <row r="103" spans="1:3" ht="100.5" customHeight="1">
      <c r="A103" s="25"/>
      <c r="B103" s="46" t="s">
        <v>181</v>
      </c>
      <c r="C103" s="93">
        <v>35</v>
      </c>
    </row>
    <row r="104" spans="1:3" ht="82.5" customHeight="1">
      <c r="A104" s="25"/>
      <c r="B104" s="46" t="s">
        <v>260</v>
      </c>
      <c r="C104" s="93">
        <v>537.5</v>
      </c>
    </row>
    <row r="105" spans="1:3" ht="100.5" customHeight="1">
      <c r="A105" s="25"/>
      <c r="B105" s="46" t="s">
        <v>251</v>
      </c>
      <c r="C105" s="93">
        <v>199.7</v>
      </c>
    </row>
    <row r="106" spans="1:6" ht="13.5">
      <c r="A106" s="77" t="s">
        <v>221</v>
      </c>
      <c r="B106" s="10" t="s">
        <v>174</v>
      </c>
      <c r="C106" s="90">
        <f>C107+C122+C125+C128</f>
        <v>184227.19999999998</v>
      </c>
      <c r="F106" s="32"/>
    </row>
    <row r="107" spans="1:3" ht="27">
      <c r="A107" s="48" t="s">
        <v>222</v>
      </c>
      <c r="B107" s="12" t="s">
        <v>105</v>
      </c>
      <c r="C107" s="91">
        <f>C108</f>
        <v>182025.09999999998</v>
      </c>
    </row>
    <row r="108" spans="1:3" ht="27">
      <c r="A108" s="48" t="s">
        <v>223</v>
      </c>
      <c r="B108" s="36" t="s">
        <v>56</v>
      </c>
      <c r="C108" s="92">
        <f>C110+C111+C112+C113+C114+C115+C118+C119+C120+C121</f>
        <v>182025.09999999998</v>
      </c>
    </row>
    <row r="109" spans="1:3" ht="13.5">
      <c r="A109" s="23"/>
      <c r="B109" s="12" t="s">
        <v>104</v>
      </c>
      <c r="C109" s="91"/>
    </row>
    <row r="110" spans="1:3" ht="92.25" customHeight="1">
      <c r="A110" s="23"/>
      <c r="B110" s="14" t="s">
        <v>190</v>
      </c>
      <c r="C110" s="91">
        <v>2086.4</v>
      </c>
    </row>
    <row r="111" spans="1:6" ht="105" customHeight="1">
      <c r="A111" s="23"/>
      <c r="B111" s="12" t="s">
        <v>192</v>
      </c>
      <c r="C111" s="91">
        <v>1249.3</v>
      </c>
      <c r="F111" s="32"/>
    </row>
    <row r="112" spans="1:3" ht="90.75" customHeight="1">
      <c r="A112" s="23"/>
      <c r="B112" s="12" t="s">
        <v>261</v>
      </c>
      <c r="C112" s="91">
        <v>5418.2</v>
      </c>
    </row>
    <row r="113" spans="1:3" ht="96" customHeight="1">
      <c r="A113" s="23"/>
      <c r="B113" s="13" t="s">
        <v>253</v>
      </c>
      <c r="C113" s="91">
        <v>1752.9</v>
      </c>
    </row>
    <row r="114" spans="1:3" ht="89.25" customHeight="1">
      <c r="A114" s="23"/>
      <c r="B114" s="14" t="s">
        <v>189</v>
      </c>
      <c r="C114" s="91">
        <v>104582.4</v>
      </c>
    </row>
    <row r="115" spans="1:3" ht="41.25">
      <c r="A115" s="23"/>
      <c r="B115" s="12" t="s">
        <v>191</v>
      </c>
      <c r="C115" s="91">
        <f>C116+C117</f>
        <v>2985.8999999999996</v>
      </c>
    </row>
    <row r="116" spans="1:3" ht="87" customHeight="1">
      <c r="A116" s="23"/>
      <c r="B116" s="12" t="s">
        <v>2</v>
      </c>
      <c r="C116" s="91">
        <v>2325.1</v>
      </c>
    </row>
    <row r="117" spans="1:3" ht="121.5" customHeight="1">
      <c r="A117" s="23"/>
      <c r="B117" s="12" t="s">
        <v>193</v>
      </c>
      <c r="C117" s="91">
        <v>660.8</v>
      </c>
    </row>
    <row r="118" spans="1:3" ht="60" customHeight="1">
      <c r="A118" s="23"/>
      <c r="B118" s="94" t="s">
        <v>274</v>
      </c>
      <c r="C118" s="91">
        <v>1027.3</v>
      </c>
    </row>
    <row r="119" spans="1:3" ht="77.25" customHeight="1">
      <c r="A119" s="23"/>
      <c r="B119" s="12" t="s">
        <v>194</v>
      </c>
      <c r="C119" s="91">
        <v>60818.7</v>
      </c>
    </row>
    <row r="120" spans="1:3" ht="105.75" customHeight="1">
      <c r="A120" s="23"/>
      <c r="B120" s="12" t="s">
        <v>252</v>
      </c>
      <c r="C120" s="91">
        <v>1128</v>
      </c>
    </row>
    <row r="121" spans="1:3" ht="39" customHeight="1">
      <c r="A121" s="23"/>
      <c r="B121" s="12" t="s">
        <v>259</v>
      </c>
      <c r="C121" s="91">
        <v>976</v>
      </c>
    </row>
    <row r="122" spans="1:3" ht="35.25" customHeight="1">
      <c r="A122" s="48" t="s">
        <v>226</v>
      </c>
      <c r="B122" s="33" t="s">
        <v>141</v>
      </c>
      <c r="C122" s="91">
        <f>C123</f>
        <v>406.7</v>
      </c>
    </row>
    <row r="123" spans="1:3" ht="30" customHeight="1">
      <c r="A123" s="48" t="s">
        <v>227</v>
      </c>
      <c r="B123" s="47" t="s">
        <v>5</v>
      </c>
      <c r="C123" s="91">
        <f>C124</f>
        <v>406.7</v>
      </c>
    </row>
    <row r="124" spans="1:3" ht="45" customHeight="1">
      <c r="A124" s="35"/>
      <c r="B124" s="33" t="s">
        <v>187</v>
      </c>
      <c r="C124" s="91">
        <v>406.7</v>
      </c>
    </row>
    <row r="125" spans="1:3" ht="45" customHeight="1">
      <c r="A125" s="35" t="s">
        <v>254</v>
      </c>
      <c r="B125" s="33" t="s">
        <v>256</v>
      </c>
      <c r="C125" s="91">
        <f>C126</f>
        <v>369.6</v>
      </c>
    </row>
    <row r="126" spans="1:3" ht="45" customHeight="1">
      <c r="A126" s="35" t="s">
        <v>255</v>
      </c>
      <c r="B126" s="33" t="s">
        <v>258</v>
      </c>
      <c r="C126" s="91">
        <f>C127</f>
        <v>369.6</v>
      </c>
    </row>
    <row r="127" spans="1:3" ht="45" customHeight="1">
      <c r="A127" s="35"/>
      <c r="B127" s="33" t="s">
        <v>257</v>
      </c>
      <c r="C127" s="91">
        <v>369.6</v>
      </c>
    </row>
    <row r="128" spans="1:3" ht="33" customHeight="1">
      <c r="A128" s="48" t="s">
        <v>228</v>
      </c>
      <c r="B128" s="33" t="s">
        <v>142</v>
      </c>
      <c r="C128" s="91">
        <f>C129</f>
        <v>1425.8</v>
      </c>
    </row>
    <row r="129" spans="1:3" ht="33" customHeight="1">
      <c r="A129" s="48" t="s">
        <v>229</v>
      </c>
      <c r="B129" s="33" t="s">
        <v>4</v>
      </c>
      <c r="C129" s="91">
        <f>C130</f>
        <v>1425.8</v>
      </c>
    </row>
    <row r="130" spans="1:3" ht="36" customHeight="1">
      <c r="A130" s="35"/>
      <c r="B130" s="33" t="s">
        <v>188</v>
      </c>
      <c r="C130" s="91">
        <v>1425.8</v>
      </c>
    </row>
    <row r="131" spans="1:3" ht="19.5" customHeight="1">
      <c r="A131" s="77" t="s">
        <v>230</v>
      </c>
      <c r="B131" s="10" t="s">
        <v>63</v>
      </c>
      <c r="C131" s="90">
        <f>C132</f>
        <v>9409</v>
      </c>
    </row>
    <row r="132" spans="1:3" ht="13.5">
      <c r="A132" s="48" t="s">
        <v>236</v>
      </c>
      <c r="B132" s="12" t="s">
        <v>113</v>
      </c>
      <c r="C132" s="91">
        <f>C133</f>
        <v>9409</v>
      </c>
    </row>
    <row r="133" spans="1:3" ht="13.5">
      <c r="A133" s="48" t="s">
        <v>237</v>
      </c>
      <c r="B133" s="14" t="s">
        <v>57</v>
      </c>
      <c r="C133" s="91">
        <f>C135</f>
        <v>9409</v>
      </c>
    </row>
    <row r="134" spans="1:3" ht="13.5">
      <c r="A134" s="23"/>
      <c r="B134" s="12" t="s">
        <v>104</v>
      </c>
      <c r="C134" s="91"/>
    </row>
    <row r="135" spans="1:3" ht="60" customHeight="1">
      <c r="A135" s="23"/>
      <c r="B135" s="12" t="s">
        <v>196</v>
      </c>
      <c r="C135" s="91">
        <f>C136+C137</f>
        <v>9409</v>
      </c>
    </row>
    <row r="136" spans="1:3" ht="66" customHeight="1">
      <c r="A136" s="23"/>
      <c r="B136" s="12" t="s">
        <v>3</v>
      </c>
      <c r="C136" s="91">
        <v>8340.7</v>
      </c>
    </row>
    <row r="137" spans="1:3" ht="77.25" customHeight="1">
      <c r="A137" s="23"/>
      <c r="B137" s="12" t="s">
        <v>195</v>
      </c>
      <c r="C137" s="91">
        <v>1068.3</v>
      </c>
    </row>
    <row r="138" spans="1:6" ht="13.5">
      <c r="A138" s="11"/>
      <c r="B138" s="10" t="s">
        <v>101</v>
      </c>
      <c r="C138" s="90">
        <f>C9+C78</f>
        <v>642071.7</v>
      </c>
      <c r="F138" s="32"/>
    </row>
    <row r="139" spans="1:3" ht="13.5">
      <c r="A139" s="15"/>
      <c r="B139" s="16"/>
      <c r="C139" s="85"/>
    </row>
    <row r="140" spans="1:3" ht="13.5">
      <c r="A140" s="15"/>
      <c r="B140" s="16"/>
      <c r="C140" s="85"/>
    </row>
    <row r="141" spans="1:3" ht="13.5">
      <c r="A141" s="97"/>
      <c r="B141" s="97"/>
      <c r="C141" s="97"/>
    </row>
    <row r="142" spans="1:3" ht="13.5">
      <c r="A142" s="15"/>
      <c r="B142" s="16"/>
      <c r="C142" s="85"/>
    </row>
    <row r="143" spans="1:3" ht="13.5">
      <c r="A143" s="15"/>
      <c r="B143" s="16"/>
      <c r="C143" s="85"/>
    </row>
    <row r="144" spans="1:3" ht="13.5">
      <c r="A144" s="17"/>
      <c r="B144" s="16"/>
      <c r="C144" s="85"/>
    </row>
    <row r="145" spans="1:3" ht="13.5">
      <c r="A145" s="97"/>
      <c r="B145" s="97"/>
      <c r="C145" s="97"/>
    </row>
    <row r="146" spans="1:3" ht="13.5">
      <c r="A146" s="97"/>
      <c r="B146" s="97"/>
      <c r="C146" s="97"/>
    </row>
    <row r="147" spans="1:3" ht="13.5">
      <c r="A147" s="15"/>
      <c r="B147" s="18"/>
      <c r="C147" s="86"/>
    </row>
    <row r="148" spans="1:3" ht="13.5">
      <c r="A148" s="15"/>
      <c r="B148" s="18"/>
      <c r="C148" s="86"/>
    </row>
    <row r="149" spans="1:3" ht="13.5">
      <c r="A149" s="15"/>
      <c r="B149" s="18"/>
      <c r="C149" s="86"/>
    </row>
    <row r="150" spans="1:3" ht="13.5">
      <c r="A150" s="15"/>
      <c r="B150" s="18"/>
      <c r="C150" s="86"/>
    </row>
    <row r="151" spans="1:3" ht="13.5">
      <c r="A151" s="15"/>
      <c r="B151" s="18"/>
      <c r="C151" s="86"/>
    </row>
    <row r="152" spans="1:3" ht="13.5">
      <c r="A152" s="15"/>
      <c r="B152" s="18"/>
      <c r="C152" s="86"/>
    </row>
    <row r="153" spans="1:3" ht="13.5">
      <c r="A153" s="15"/>
      <c r="B153" s="18"/>
      <c r="C153" s="86"/>
    </row>
    <row r="154" spans="1:3" ht="13.5">
      <c r="A154" s="15"/>
      <c r="B154" s="18"/>
      <c r="C154" s="86"/>
    </row>
    <row r="155" spans="1:3" ht="13.5">
      <c r="A155" s="15"/>
      <c r="B155" s="18"/>
      <c r="C155" s="86"/>
    </row>
    <row r="156" spans="1:3" ht="13.5">
      <c r="A156" s="15"/>
      <c r="B156" s="18"/>
      <c r="C156" s="86"/>
    </row>
    <row r="157" spans="1:3" ht="13.5">
      <c r="A157" s="15"/>
      <c r="B157" s="18"/>
      <c r="C157" s="86"/>
    </row>
    <row r="158" spans="1:3" ht="13.5">
      <c r="A158" s="15"/>
      <c r="B158" s="18"/>
      <c r="C158" s="86"/>
    </row>
    <row r="159" spans="1:3" ht="13.5">
      <c r="A159" s="15"/>
      <c r="B159" s="18"/>
      <c r="C159" s="86"/>
    </row>
    <row r="160" spans="1:3" ht="13.5">
      <c r="A160" s="15"/>
      <c r="B160" s="18"/>
      <c r="C160" s="86"/>
    </row>
    <row r="161" spans="1:3" ht="13.5">
      <c r="A161" s="15"/>
      <c r="B161" s="18"/>
      <c r="C161" s="86"/>
    </row>
    <row r="162" spans="1:3" ht="13.5">
      <c r="A162" s="15"/>
      <c r="B162" s="18"/>
      <c r="C162" s="86"/>
    </row>
    <row r="163" spans="1:3" ht="13.5">
      <c r="A163" s="15"/>
      <c r="B163" s="18"/>
      <c r="C163" s="86"/>
    </row>
    <row r="164" spans="1:3" ht="13.5">
      <c r="A164" s="15"/>
      <c r="B164" s="18"/>
      <c r="C164" s="86"/>
    </row>
    <row r="165" spans="1:3" ht="13.5">
      <c r="A165" s="15"/>
      <c r="B165" s="18"/>
      <c r="C165" s="86"/>
    </row>
    <row r="166" spans="1:3" ht="13.5">
      <c r="A166" s="15"/>
      <c r="B166" s="18"/>
      <c r="C166" s="86"/>
    </row>
    <row r="167" spans="1:3" ht="13.5">
      <c r="A167" s="15"/>
      <c r="B167" s="18"/>
      <c r="C167" s="86"/>
    </row>
    <row r="168" spans="1:3" ht="13.5">
      <c r="A168" s="15"/>
      <c r="B168" s="18"/>
      <c r="C168" s="86"/>
    </row>
    <row r="169" spans="1:3" ht="13.5">
      <c r="A169" s="15"/>
      <c r="B169" s="18"/>
      <c r="C169" s="86"/>
    </row>
    <row r="170" spans="1:3" ht="13.5">
      <c r="A170" s="15"/>
      <c r="B170" s="18"/>
      <c r="C170" s="86"/>
    </row>
    <row r="171" spans="1:3" ht="13.5">
      <c r="A171" s="1"/>
      <c r="B171" s="2"/>
      <c r="C171" s="87"/>
    </row>
    <row r="172" spans="1:3" ht="13.5">
      <c r="A172" s="1"/>
      <c r="B172" s="2"/>
      <c r="C172" s="87"/>
    </row>
    <row r="173" spans="1:3" ht="13.5">
      <c r="A173" s="1"/>
      <c r="B173" s="2"/>
      <c r="C173" s="87"/>
    </row>
    <row r="174" spans="1:3" ht="13.5">
      <c r="A174" s="1"/>
      <c r="B174" s="2"/>
      <c r="C174" s="87"/>
    </row>
    <row r="175" spans="1:3" ht="13.5">
      <c r="A175" s="1"/>
      <c r="B175" s="2"/>
      <c r="C175" s="87"/>
    </row>
    <row r="176" spans="1:3" ht="13.5">
      <c r="A176" s="1"/>
      <c r="B176" s="2"/>
      <c r="C176" s="87"/>
    </row>
    <row r="177" spans="1:3" ht="13.5">
      <c r="A177" s="1"/>
      <c r="B177" s="2"/>
      <c r="C177" s="87"/>
    </row>
    <row r="178" spans="1:3" ht="13.5">
      <c r="A178" s="1"/>
      <c r="B178" s="2"/>
      <c r="C178" s="87"/>
    </row>
    <row r="179" spans="1:3" ht="13.5">
      <c r="A179" s="1"/>
      <c r="B179" s="2"/>
      <c r="C179" s="87"/>
    </row>
    <row r="180" spans="1:3" ht="13.5">
      <c r="A180" s="1"/>
      <c r="B180" s="2"/>
      <c r="C180" s="87"/>
    </row>
    <row r="181" spans="1:3" ht="13.5">
      <c r="A181" s="1"/>
      <c r="B181" s="2"/>
      <c r="C181" s="87"/>
    </row>
    <row r="182" spans="1:3" ht="13.5">
      <c r="A182" s="1"/>
      <c r="B182" s="2"/>
      <c r="C182" s="87"/>
    </row>
    <row r="183" spans="1:3" ht="13.5">
      <c r="A183" s="1"/>
      <c r="B183" s="2"/>
      <c r="C183" s="87"/>
    </row>
    <row r="184" spans="1:3" ht="13.5">
      <c r="A184" s="1"/>
      <c r="B184" s="2"/>
      <c r="C184" s="87"/>
    </row>
    <row r="185" spans="1:3" ht="13.5">
      <c r="A185" s="1"/>
      <c r="B185" s="2"/>
      <c r="C185" s="87"/>
    </row>
    <row r="186" spans="1:3" ht="13.5">
      <c r="A186" s="1"/>
      <c r="B186" s="2"/>
      <c r="C186" s="87"/>
    </row>
    <row r="187" spans="1:3" ht="13.5">
      <c r="A187" s="1"/>
      <c r="B187" s="2"/>
      <c r="C187" s="87"/>
    </row>
    <row r="188" spans="1:3" ht="13.5">
      <c r="A188" s="1"/>
      <c r="B188" s="2"/>
      <c r="C188" s="87"/>
    </row>
    <row r="189" spans="1:3" ht="13.5">
      <c r="A189" s="1"/>
      <c r="B189" s="2"/>
      <c r="C189" s="87"/>
    </row>
    <row r="190" spans="1:3" ht="13.5">
      <c r="A190" s="1"/>
      <c r="B190" s="2"/>
      <c r="C190" s="87"/>
    </row>
    <row r="191" spans="1:3" ht="13.5">
      <c r="A191" s="1"/>
      <c r="B191" s="2"/>
      <c r="C191" s="87"/>
    </row>
    <row r="192" spans="1:3" ht="13.5">
      <c r="A192" s="1"/>
      <c r="B192" s="2"/>
      <c r="C192" s="87"/>
    </row>
    <row r="193" spans="1:3" ht="13.5">
      <c r="A193" s="1"/>
      <c r="B193" s="2"/>
      <c r="C193" s="87"/>
    </row>
    <row r="194" spans="1:3" ht="13.5">
      <c r="A194" s="1"/>
      <c r="B194" s="2"/>
      <c r="C194" s="87"/>
    </row>
    <row r="195" spans="1:3" ht="13.5">
      <c r="A195" s="1"/>
      <c r="B195" s="2"/>
      <c r="C195" s="87"/>
    </row>
    <row r="196" spans="1:3" ht="13.5">
      <c r="A196" s="1"/>
      <c r="B196" s="2"/>
      <c r="C196" s="87"/>
    </row>
    <row r="197" spans="1:3" ht="13.5">
      <c r="A197" s="1"/>
      <c r="B197" s="2"/>
      <c r="C197" s="87"/>
    </row>
    <row r="198" spans="1:3" ht="13.5">
      <c r="A198" s="1"/>
      <c r="B198" s="2"/>
      <c r="C198" s="87"/>
    </row>
    <row r="199" spans="1:3" ht="13.5">
      <c r="A199" s="1"/>
      <c r="B199" s="2"/>
      <c r="C199" s="87"/>
    </row>
    <row r="200" spans="1:3" ht="13.5">
      <c r="A200" s="1"/>
      <c r="B200" s="2"/>
      <c r="C200" s="87"/>
    </row>
  </sheetData>
  <sheetProtection/>
  <mergeCells count="8">
    <mergeCell ref="A145:C145"/>
    <mergeCell ref="A146:C146"/>
    <mergeCell ref="A1:C1"/>
    <mergeCell ref="A2:C2"/>
    <mergeCell ref="A3:C3"/>
    <mergeCell ref="A4:C4"/>
    <mergeCell ref="A5:C5"/>
    <mergeCell ref="A141:C141"/>
  </mergeCells>
  <hyperlinks>
    <hyperlink ref="B13" r:id="rId1" display="garantf1://10800200.227/"/>
    <hyperlink ref="B14" r:id="rId2" display="garantf1://10800200.228/"/>
    <hyperlink ref="B15" r:id="rId3" display="garantf1://10800200.22701/"/>
    <hyperlink ref="B64" r:id="rId4" display="garantf1://12030951.0/"/>
    <hyperlink ref="B68" r:id="rId5" display="garantf1://10007800.3/"/>
    <hyperlink ref="B71" r:id="rId6" display="garantf1://12047594.2/"/>
  </hyperlinks>
  <printOptions/>
  <pageMargins left="0.9448818897637796" right="0.7480314960629921" top="0.3937007874015748" bottom="0.3937007874015748" header="0" footer="0"/>
  <pageSetup fitToHeight="13" fitToWidth="1" horizontalDpi="600" verticalDpi="600" orientation="portrait" paperSize="9" scale="78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7"/>
  <sheetViews>
    <sheetView zoomScale="75" zoomScaleNormal="75" zoomScalePageLayoutView="0" workbookViewId="0" topLeftCell="A72">
      <selection activeCell="A1" sqref="A1:F85"/>
    </sheetView>
  </sheetViews>
  <sheetFormatPr defaultColWidth="9.125" defaultRowHeight="12.75"/>
  <cols>
    <col min="1" max="1" width="92.625" style="31" customWidth="1"/>
    <col min="2" max="2" width="13.50390625" style="31" customWidth="1"/>
    <col min="3" max="4" width="13.875" style="31" customWidth="1"/>
    <col min="5" max="5" width="14.875" style="31" customWidth="1"/>
    <col min="6" max="6" width="14.125" style="62" customWidth="1"/>
    <col min="7" max="8" width="9.125" style="62" customWidth="1"/>
    <col min="9" max="9" width="15.00390625" style="62" bestFit="1" customWidth="1"/>
    <col min="10" max="11" width="9.125" style="62" customWidth="1"/>
    <col min="12" max="12" width="19.50390625" style="62" bestFit="1" customWidth="1"/>
    <col min="13" max="35" width="9.125" style="62" customWidth="1"/>
    <col min="36" max="16384" width="9.125" style="31" customWidth="1"/>
  </cols>
  <sheetData>
    <row r="1" spans="1:6" ht="36.75" customHeight="1">
      <c r="A1" s="104" t="s">
        <v>240</v>
      </c>
      <c r="B1" s="104"/>
      <c r="C1" s="104"/>
      <c r="D1" s="104"/>
      <c r="E1" s="104"/>
      <c r="F1" s="104"/>
    </row>
    <row r="2" spans="1:35" s="63" customFormat="1" ht="19.5" customHeight="1">
      <c r="A2" s="2"/>
      <c r="B2" s="60"/>
      <c r="C2" s="60"/>
      <c r="D2" s="60"/>
      <c r="E2" s="61"/>
      <c r="F2" s="61" t="s">
        <v>6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6" s="62" customFormat="1" ht="17.25" customHeight="1">
      <c r="A3" s="101" t="s">
        <v>69</v>
      </c>
      <c r="B3" s="101" t="s">
        <v>239</v>
      </c>
      <c r="C3" s="101" t="s">
        <v>238</v>
      </c>
      <c r="D3" s="101" t="s">
        <v>150</v>
      </c>
      <c r="E3" s="103" t="s">
        <v>151</v>
      </c>
      <c r="F3" s="103"/>
    </row>
    <row r="4" spans="1:6" ht="25.5" customHeight="1">
      <c r="A4" s="102"/>
      <c r="B4" s="102"/>
      <c r="C4" s="102"/>
      <c r="D4" s="102"/>
      <c r="E4" s="54" t="s">
        <v>7</v>
      </c>
      <c r="F4" s="65" t="s">
        <v>8</v>
      </c>
    </row>
    <row r="5" spans="1:6" ht="17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64">
        <v>6</v>
      </c>
    </row>
    <row r="6" spans="1:6" ht="17.25" customHeight="1">
      <c r="A6" s="10" t="s">
        <v>64</v>
      </c>
      <c r="B6" s="68">
        <f>B7+B13+B18+B31+B39+B42+B48+B53+B57+B64</f>
        <v>233948.4</v>
      </c>
      <c r="C6" s="68">
        <f>C7+C13+C18+C31+C39+C42+C48+C53+C57+C64</f>
        <v>233623.4</v>
      </c>
      <c r="D6" s="68">
        <f>D7+D13+D18+D31+D39+D42+D48+D57+D64</f>
        <v>100</v>
      </c>
      <c r="E6" s="69">
        <f>C6-B6</f>
        <v>-325</v>
      </c>
      <c r="F6" s="70">
        <f>C6/B6*100</f>
        <v>99.8610804775754</v>
      </c>
    </row>
    <row r="7" spans="1:6" ht="17.25" customHeight="1">
      <c r="A7" s="10" t="s">
        <v>72</v>
      </c>
      <c r="B7" s="68">
        <f>B8</f>
        <v>144123.4</v>
      </c>
      <c r="C7" s="68">
        <f>C8</f>
        <v>168065</v>
      </c>
      <c r="D7" s="68">
        <f>D8</f>
        <v>71.93842740067988</v>
      </c>
      <c r="E7" s="69">
        <f aca="true" t="shared" si="0" ref="E7:E81">C7-B7</f>
        <v>23941.600000000006</v>
      </c>
      <c r="F7" s="70">
        <f aca="true" t="shared" si="1" ref="F7:F81">C7/B7*100</f>
        <v>116.61187565655541</v>
      </c>
    </row>
    <row r="8" spans="1:6" ht="24.75" customHeight="1">
      <c r="A8" s="12" t="s">
        <v>91</v>
      </c>
      <c r="B8" s="71">
        <f>B9+B10+B11+B12</f>
        <v>144123.4</v>
      </c>
      <c r="C8" s="71">
        <f>C9+C10+C11+C12</f>
        <v>168065</v>
      </c>
      <c r="D8" s="71">
        <f>D9+D10+D11+D12</f>
        <v>71.93842740067988</v>
      </c>
      <c r="E8" s="72">
        <f t="shared" si="0"/>
        <v>23941.600000000006</v>
      </c>
      <c r="F8" s="73">
        <f t="shared" si="1"/>
        <v>116.61187565655541</v>
      </c>
    </row>
    <row r="9" spans="1:6" ht="45" customHeight="1">
      <c r="A9" s="33" t="s">
        <v>16</v>
      </c>
      <c r="B9" s="71">
        <v>142084.4</v>
      </c>
      <c r="C9" s="71">
        <f>'Приложение №1'!C12</f>
        <v>165976</v>
      </c>
      <c r="D9" s="71">
        <f>C9/C6*100</f>
        <v>71.04425327257458</v>
      </c>
      <c r="E9" s="72">
        <f t="shared" si="0"/>
        <v>23891.600000000006</v>
      </c>
      <c r="F9" s="73">
        <f t="shared" si="1"/>
        <v>116.81507610969255</v>
      </c>
    </row>
    <row r="10" spans="1:6" ht="78" customHeight="1">
      <c r="A10" s="34" t="s">
        <v>15</v>
      </c>
      <c r="B10" s="71">
        <v>203</v>
      </c>
      <c r="C10" s="71">
        <f>'Приложение №1'!C13</f>
        <v>219</v>
      </c>
      <c r="D10" s="71">
        <f>C10/C6*100</f>
        <v>0.09374060988753695</v>
      </c>
      <c r="E10" s="72">
        <f t="shared" si="0"/>
        <v>16</v>
      </c>
      <c r="F10" s="73">
        <f t="shared" si="1"/>
        <v>107.88177339901478</v>
      </c>
    </row>
    <row r="11" spans="1:9" ht="28.5" customHeight="1">
      <c r="A11" s="34" t="s">
        <v>126</v>
      </c>
      <c r="B11" s="71">
        <v>80</v>
      </c>
      <c r="C11" s="71">
        <f>'Приложение №1'!C14</f>
        <v>76</v>
      </c>
      <c r="D11" s="71">
        <f>C11/C6*100</f>
        <v>0.03253098790617721</v>
      </c>
      <c r="E11" s="72">
        <f t="shared" si="0"/>
        <v>-4</v>
      </c>
      <c r="F11" s="73">
        <f t="shared" si="1"/>
        <v>95</v>
      </c>
      <c r="I11" s="66"/>
    </row>
    <row r="12" spans="1:6" ht="59.25" customHeight="1">
      <c r="A12" s="34" t="s">
        <v>17</v>
      </c>
      <c r="B12" s="71">
        <v>1756</v>
      </c>
      <c r="C12" s="71">
        <f>'Приложение №1'!C15</f>
        <v>1794</v>
      </c>
      <c r="D12" s="71">
        <f>C12/C6*100</f>
        <v>0.767902530311604</v>
      </c>
      <c r="E12" s="72">
        <f t="shared" si="0"/>
        <v>38</v>
      </c>
      <c r="F12" s="73">
        <f t="shared" si="1"/>
        <v>102.16400911161732</v>
      </c>
    </row>
    <row r="13" spans="1:6" ht="28.5" customHeight="1">
      <c r="A13" s="6" t="s">
        <v>0</v>
      </c>
      <c r="B13" s="68">
        <f>B14</f>
        <v>5558.5</v>
      </c>
      <c r="C13" s="68">
        <f>C14</f>
        <v>6215</v>
      </c>
      <c r="D13" s="68">
        <f>D14</f>
        <v>2.660264339959097</v>
      </c>
      <c r="E13" s="69">
        <f t="shared" si="0"/>
        <v>656.5</v>
      </c>
      <c r="F13" s="70">
        <f t="shared" si="1"/>
        <v>111.81074030763696</v>
      </c>
    </row>
    <row r="14" spans="1:6" ht="31.5" customHeight="1">
      <c r="A14" s="33" t="s">
        <v>129</v>
      </c>
      <c r="B14" s="71">
        <f>B15+B16+B17</f>
        <v>5558.5</v>
      </c>
      <c r="C14" s="71">
        <f>C15+C16+C17</f>
        <v>6215</v>
      </c>
      <c r="D14" s="71">
        <f>D15+D16+D17</f>
        <v>2.660264339959097</v>
      </c>
      <c r="E14" s="72">
        <f t="shared" si="0"/>
        <v>656.5</v>
      </c>
      <c r="F14" s="73">
        <f t="shared" si="1"/>
        <v>111.81074030763696</v>
      </c>
    </row>
    <row r="15" spans="1:6" ht="50.25" customHeight="1">
      <c r="A15" s="33" t="s">
        <v>140</v>
      </c>
      <c r="B15" s="71">
        <v>1898.2</v>
      </c>
      <c r="C15" s="71">
        <f>'Приложение №1'!C18</f>
        <v>2057</v>
      </c>
      <c r="D15" s="71">
        <f>C15/C6*100</f>
        <v>0.8804768700395595</v>
      </c>
      <c r="E15" s="72">
        <f t="shared" si="0"/>
        <v>158.79999999999995</v>
      </c>
      <c r="F15" s="73">
        <f t="shared" si="1"/>
        <v>108.36582025076389</v>
      </c>
    </row>
    <row r="16" spans="1:6" ht="63" customHeight="1">
      <c r="A16" s="33" t="s">
        <v>18</v>
      </c>
      <c r="B16" s="71">
        <v>18.9</v>
      </c>
      <c r="C16" s="71">
        <f>'Приложение №1'!C19</f>
        <v>18</v>
      </c>
      <c r="D16" s="71">
        <f>C16/C6*100</f>
        <v>0.007704707661989338</v>
      </c>
      <c r="E16" s="72">
        <f t="shared" si="0"/>
        <v>-0.8999999999999986</v>
      </c>
      <c r="F16" s="73">
        <f t="shared" si="1"/>
        <v>95.23809523809524</v>
      </c>
    </row>
    <row r="17" spans="1:6" ht="45.75" customHeight="1">
      <c r="A17" s="33" t="s">
        <v>19</v>
      </c>
      <c r="B17" s="71">
        <v>3641.4</v>
      </c>
      <c r="C17" s="71">
        <f>'Приложение №1'!C20</f>
        <v>4140</v>
      </c>
      <c r="D17" s="71">
        <f>C17/C6*100</f>
        <v>1.772082762257548</v>
      </c>
      <c r="E17" s="72">
        <f t="shared" si="0"/>
        <v>498.5999999999999</v>
      </c>
      <c r="F17" s="73">
        <f t="shared" si="1"/>
        <v>113.69253583786457</v>
      </c>
    </row>
    <row r="18" spans="1:6" ht="15" customHeight="1">
      <c r="A18" s="10" t="s">
        <v>74</v>
      </c>
      <c r="B18" s="68">
        <f>B19+B25+B27+B29</f>
        <v>18988</v>
      </c>
      <c r="C18" s="68">
        <f>C19+C25+C27+C29</f>
        <v>18259</v>
      </c>
      <c r="D18" s="68">
        <f>D19+D25+D27+D29</f>
        <v>7.815569844459074</v>
      </c>
      <c r="E18" s="69">
        <f t="shared" si="0"/>
        <v>-729</v>
      </c>
      <c r="F18" s="70">
        <f t="shared" si="1"/>
        <v>96.16073309458606</v>
      </c>
    </row>
    <row r="19" spans="1:6" ht="15" customHeight="1">
      <c r="A19" s="49" t="s">
        <v>157</v>
      </c>
      <c r="B19" s="71">
        <f aca="true" t="shared" si="2" ref="B19:D20">B20</f>
        <v>6150</v>
      </c>
      <c r="C19" s="71">
        <f>C20+C22+C24</f>
        <v>5134</v>
      </c>
      <c r="D19" s="71">
        <f>D20+D22+D24</f>
        <v>2.197553840925181</v>
      </c>
      <c r="E19" s="72">
        <f t="shared" si="0"/>
        <v>-1016</v>
      </c>
      <c r="F19" s="73">
        <f t="shared" si="1"/>
        <v>83.47967479674797</v>
      </c>
    </row>
    <row r="20" spans="1:6" ht="15" customHeight="1">
      <c r="A20" s="49" t="s">
        <v>159</v>
      </c>
      <c r="B20" s="71">
        <f t="shared" si="2"/>
        <v>6150</v>
      </c>
      <c r="C20" s="71">
        <f t="shared" si="2"/>
        <v>4171</v>
      </c>
      <c r="D20" s="71">
        <f t="shared" si="2"/>
        <v>1.7853519810087517</v>
      </c>
      <c r="E20" s="72">
        <f t="shared" si="0"/>
        <v>-1979</v>
      </c>
      <c r="F20" s="73">
        <f t="shared" si="1"/>
        <v>67.82113821138212</v>
      </c>
    </row>
    <row r="21" spans="1:6" ht="15" customHeight="1">
      <c r="A21" s="49" t="s">
        <v>159</v>
      </c>
      <c r="B21" s="71">
        <v>6150</v>
      </c>
      <c r="C21" s="71">
        <f>'Приложение №1'!C24</f>
        <v>4171</v>
      </c>
      <c r="D21" s="71">
        <f>C21/C6*100</f>
        <v>1.7853519810087517</v>
      </c>
      <c r="E21" s="72">
        <f t="shared" si="0"/>
        <v>-1979</v>
      </c>
      <c r="F21" s="73">
        <f t="shared" si="1"/>
        <v>67.82113821138212</v>
      </c>
    </row>
    <row r="22" spans="1:6" ht="33" customHeight="1">
      <c r="A22" s="80" t="s">
        <v>178</v>
      </c>
      <c r="B22" s="71"/>
      <c r="C22" s="71">
        <f>C23</f>
        <v>463</v>
      </c>
      <c r="D22" s="71">
        <f>D23</f>
        <v>0.19818220263894798</v>
      </c>
      <c r="E22" s="72">
        <f t="shared" si="0"/>
        <v>463</v>
      </c>
      <c r="F22" s="70"/>
    </row>
    <row r="23" spans="1:6" ht="30" customHeight="1">
      <c r="A23" s="80" t="s">
        <v>179</v>
      </c>
      <c r="B23" s="71"/>
      <c r="C23" s="71">
        <f>'Приложение №1'!C26</f>
        <v>463</v>
      </c>
      <c r="D23" s="71">
        <f>C23/C6*100</f>
        <v>0.19818220263894798</v>
      </c>
      <c r="E23" s="72">
        <f t="shared" si="0"/>
        <v>463</v>
      </c>
      <c r="F23" s="70"/>
    </row>
    <row r="24" spans="1:6" ht="32.25" customHeight="1">
      <c r="A24" s="80" t="s">
        <v>180</v>
      </c>
      <c r="B24" s="71"/>
      <c r="C24" s="71">
        <f>'Приложение №1'!C27</f>
        <v>500</v>
      </c>
      <c r="D24" s="71">
        <f>C24/C6*100</f>
        <v>0.21401965727748162</v>
      </c>
      <c r="E24" s="72">
        <f t="shared" si="0"/>
        <v>500</v>
      </c>
      <c r="F24" s="70"/>
    </row>
    <row r="25" spans="1:6" ht="15" customHeight="1">
      <c r="A25" s="12" t="s">
        <v>92</v>
      </c>
      <c r="B25" s="71">
        <f>B26</f>
        <v>12541</v>
      </c>
      <c r="C25" s="71">
        <f>C26</f>
        <v>12981</v>
      </c>
      <c r="D25" s="71">
        <f>D26</f>
        <v>5.556378342237978</v>
      </c>
      <c r="E25" s="72">
        <f t="shared" si="0"/>
        <v>440</v>
      </c>
      <c r="F25" s="73">
        <f t="shared" si="1"/>
        <v>103.50849214576189</v>
      </c>
    </row>
    <row r="26" spans="1:6" ht="21.75" customHeight="1">
      <c r="A26" s="12" t="s">
        <v>92</v>
      </c>
      <c r="B26" s="71">
        <v>12541</v>
      </c>
      <c r="C26" s="71">
        <f>'Приложение №1'!C29</f>
        <v>12981</v>
      </c>
      <c r="D26" s="71">
        <f>C26/C6*100</f>
        <v>5.556378342237978</v>
      </c>
      <c r="E26" s="72">
        <f t="shared" si="0"/>
        <v>440</v>
      </c>
      <c r="F26" s="73">
        <f t="shared" si="1"/>
        <v>103.50849214576189</v>
      </c>
    </row>
    <row r="27" spans="1:6" ht="17.25" customHeight="1">
      <c r="A27" s="36" t="s">
        <v>154</v>
      </c>
      <c r="B27" s="71">
        <f>B28</f>
        <v>260</v>
      </c>
      <c r="C27" s="71">
        <f>C28</f>
        <v>144</v>
      </c>
      <c r="D27" s="71">
        <f>D28</f>
        <v>0.061637661295914706</v>
      </c>
      <c r="E27" s="72">
        <f t="shared" si="0"/>
        <v>-116</v>
      </c>
      <c r="F27" s="73">
        <f t="shared" si="1"/>
        <v>55.38461538461539</v>
      </c>
    </row>
    <row r="28" spans="1:6" ht="17.25" customHeight="1">
      <c r="A28" s="36" t="s">
        <v>154</v>
      </c>
      <c r="B28" s="71">
        <v>260</v>
      </c>
      <c r="C28" s="71">
        <f>'Приложение №1'!C31</f>
        <v>144</v>
      </c>
      <c r="D28" s="71">
        <f>C28/C6*100</f>
        <v>0.061637661295914706</v>
      </c>
      <c r="E28" s="72">
        <f t="shared" si="0"/>
        <v>-116</v>
      </c>
      <c r="F28" s="73">
        <f t="shared" si="1"/>
        <v>55.38461538461539</v>
      </c>
    </row>
    <row r="29" spans="1:6" ht="19.5" customHeight="1">
      <c r="A29" s="36" t="s">
        <v>152</v>
      </c>
      <c r="B29" s="71">
        <f>B30</f>
        <v>37</v>
      </c>
      <c r="C29" s="71">
        <f>C30</f>
        <v>0</v>
      </c>
      <c r="D29" s="71">
        <f>D30</f>
        <v>0</v>
      </c>
      <c r="E29" s="72">
        <f t="shared" si="0"/>
        <v>-37</v>
      </c>
      <c r="F29" s="73">
        <f t="shared" si="1"/>
        <v>0</v>
      </c>
    </row>
    <row r="30" spans="1:6" ht="28.5" customHeight="1">
      <c r="A30" s="33" t="s">
        <v>9</v>
      </c>
      <c r="B30" s="71">
        <v>37</v>
      </c>
      <c r="C30" s="71"/>
      <c r="D30" s="71">
        <f>C30/C6*100</f>
        <v>0</v>
      </c>
      <c r="E30" s="72">
        <f t="shared" si="0"/>
        <v>-37</v>
      </c>
      <c r="F30" s="73">
        <f t="shared" si="1"/>
        <v>0</v>
      </c>
    </row>
    <row r="31" spans="1:6" ht="14.25" customHeight="1">
      <c r="A31" s="10" t="s">
        <v>76</v>
      </c>
      <c r="B31" s="68">
        <f>B32+B34</f>
        <v>4432.4</v>
      </c>
      <c r="C31" s="68">
        <f>C32+C34</f>
        <v>5369</v>
      </c>
      <c r="D31" s="68">
        <f>D32+D34</f>
        <v>2.2981430798455973</v>
      </c>
      <c r="E31" s="69">
        <f t="shared" si="0"/>
        <v>936.6000000000004</v>
      </c>
      <c r="F31" s="70">
        <f t="shared" si="1"/>
        <v>121.13076437144663</v>
      </c>
    </row>
    <row r="32" spans="1:6" ht="15.75" customHeight="1">
      <c r="A32" s="8" t="s">
        <v>132</v>
      </c>
      <c r="B32" s="71">
        <f>B33</f>
        <v>174</v>
      </c>
      <c r="C32" s="71">
        <f>C33</f>
        <v>642</v>
      </c>
      <c r="D32" s="71">
        <f>D33</f>
        <v>0.2748012399442864</v>
      </c>
      <c r="E32" s="72">
        <f t="shared" si="0"/>
        <v>468</v>
      </c>
      <c r="F32" s="73">
        <f t="shared" si="1"/>
        <v>368.9655172413793</v>
      </c>
    </row>
    <row r="33" spans="1:6" ht="37.5" customHeight="1">
      <c r="A33" s="33" t="s">
        <v>20</v>
      </c>
      <c r="B33" s="71">
        <v>174</v>
      </c>
      <c r="C33" s="71">
        <f>'Приложение №1'!C34</f>
        <v>642</v>
      </c>
      <c r="D33" s="71">
        <f>C33/C6*100</f>
        <v>0.2748012399442864</v>
      </c>
      <c r="E33" s="72">
        <f t="shared" si="0"/>
        <v>468</v>
      </c>
      <c r="F33" s="73">
        <f t="shared" si="1"/>
        <v>368.9655172413793</v>
      </c>
    </row>
    <row r="34" spans="1:6" ht="17.25" customHeight="1">
      <c r="A34" s="12" t="s">
        <v>93</v>
      </c>
      <c r="B34" s="71">
        <f>B35+B37</f>
        <v>4258.4</v>
      </c>
      <c r="C34" s="71">
        <f>C35+C37</f>
        <v>4727</v>
      </c>
      <c r="D34" s="71">
        <f>D35+D37</f>
        <v>2.023341839901311</v>
      </c>
      <c r="E34" s="72">
        <f t="shared" si="0"/>
        <v>468.60000000000036</v>
      </c>
      <c r="F34" s="73">
        <f t="shared" si="1"/>
        <v>111.00413300770245</v>
      </c>
    </row>
    <row r="35" spans="1:6" ht="16.5" customHeight="1">
      <c r="A35" s="14" t="s">
        <v>22</v>
      </c>
      <c r="B35" s="71">
        <f>B36</f>
        <v>3728</v>
      </c>
      <c r="C35" s="71">
        <f>C36</f>
        <v>4363</v>
      </c>
      <c r="D35" s="71">
        <f>D36</f>
        <v>1.8675355294033045</v>
      </c>
      <c r="E35" s="72">
        <f t="shared" si="0"/>
        <v>635</v>
      </c>
      <c r="F35" s="73">
        <f t="shared" si="1"/>
        <v>117.03326180257511</v>
      </c>
    </row>
    <row r="36" spans="1:6" ht="31.5" customHeight="1">
      <c r="A36" s="14" t="s">
        <v>24</v>
      </c>
      <c r="B36" s="71">
        <v>3728</v>
      </c>
      <c r="C36" s="71">
        <f>'Приложение №1'!C37</f>
        <v>4363</v>
      </c>
      <c r="D36" s="71">
        <f>C36/C6*100</f>
        <v>1.8675355294033045</v>
      </c>
      <c r="E36" s="72">
        <f t="shared" si="0"/>
        <v>635</v>
      </c>
      <c r="F36" s="73">
        <f t="shared" si="1"/>
        <v>117.03326180257511</v>
      </c>
    </row>
    <row r="37" spans="1:6" ht="19.5" customHeight="1">
      <c r="A37" s="39" t="s">
        <v>26</v>
      </c>
      <c r="B37" s="71">
        <f>B38</f>
        <v>530.4</v>
      </c>
      <c r="C37" s="71">
        <f>C38</f>
        <v>364</v>
      </c>
      <c r="D37" s="71">
        <f>D38</f>
        <v>0.1558063104980066</v>
      </c>
      <c r="E37" s="72">
        <f t="shared" si="0"/>
        <v>-166.39999999999998</v>
      </c>
      <c r="F37" s="73">
        <f t="shared" si="1"/>
        <v>68.62745098039215</v>
      </c>
    </row>
    <row r="38" spans="1:6" ht="31.5" customHeight="1">
      <c r="A38" s="14" t="s">
        <v>28</v>
      </c>
      <c r="B38" s="71">
        <v>530.4</v>
      </c>
      <c r="C38" s="71">
        <f>'Приложение №1'!C39</f>
        <v>364</v>
      </c>
      <c r="D38" s="71">
        <f>C38/C6*100</f>
        <v>0.1558063104980066</v>
      </c>
      <c r="E38" s="72">
        <f t="shared" si="0"/>
        <v>-166.39999999999998</v>
      </c>
      <c r="F38" s="73">
        <f t="shared" si="1"/>
        <v>68.62745098039215</v>
      </c>
    </row>
    <row r="39" spans="1:6" ht="20.25" customHeight="1">
      <c r="A39" s="10" t="s">
        <v>65</v>
      </c>
      <c r="B39" s="68">
        <f aca="true" t="shared" si="3" ref="B39:D40">B40</f>
        <v>2410</v>
      </c>
      <c r="C39" s="68">
        <f t="shared" si="3"/>
        <v>2076</v>
      </c>
      <c r="D39" s="68">
        <f t="shared" si="3"/>
        <v>0.8886096170161037</v>
      </c>
      <c r="E39" s="69">
        <f t="shared" si="0"/>
        <v>-334</v>
      </c>
      <c r="F39" s="70">
        <f t="shared" si="1"/>
        <v>86.14107883817428</v>
      </c>
    </row>
    <row r="40" spans="1:6" ht="28.5" customHeight="1">
      <c r="A40" s="12" t="s">
        <v>100</v>
      </c>
      <c r="B40" s="71">
        <f t="shared" si="3"/>
        <v>2410</v>
      </c>
      <c r="C40" s="71">
        <f t="shared" si="3"/>
        <v>2076</v>
      </c>
      <c r="D40" s="71">
        <f t="shared" si="3"/>
        <v>0.8886096170161037</v>
      </c>
      <c r="E40" s="72">
        <f t="shared" si="0"/>
        <v>-334</v>
      </c>
      <c r="F40" s="73">
        <f t="shared" si="1"/>
        <v>86.14107883817428</v>
      </c>
    </row>
    <row r="41" spans="1:6" ht="33" customHeight="1">
      <c r="A41" s="12" t="s">
        <v>59</v>
      </c>
      <c r="B41" s="71">
        <v>2410</v>
      </c>
      <c r="C41" s="71">
        <f>'Приложение №1'!C42</f>
        <v>2076</v>
      </c>
      <c r="D41" s="71">
        <f>C41/C6*100</f>
        <v>0.8886096170161037</v>
      </c>
      <c r="E41" s="72">
        <f t="shared" si="0"/>
        <v>-334</v>
      </c>
      <c r="F41" s="73">
        <f t="shared" si="1"/>
        <v>86.14107883817428</v>
      </c>
    </row>
    <row r="42" spans="1:6" ht="29.25" customHeight="1">
      <c r="A42" s="10" t="s">
        <v>79</v>
      </c>
      <c r="B42" s="68">
        <f>B43</f>
        <v>29600</v>
      </c>
      <c r="C42" s="68">
        <f>C43</f>
        <v>30000</v>
      </c>
      <c r="D42" s="68">
        <f>D43</f>
        <v>12.841179436648897</v>
      </c>
      <c r="E42" s="69">
        <f t="shared" si="0"/>
        <v>400</v>
      </c>
      <c r="F42" s="70">
        <f t="shared" si="1"/>
        <v>101.35135135135135</v>
      </c>
    </row>
    <row r="43" spans="1:6" ht="62.25" customHeight="1">
      <c r="A43" s="12" t="s">
        <v>114</v>
      </c>
      <c r="B43" s="71">
        <f>B44+B46</f>
        <v>29600</v>
      </c>
      <c r="C43" s="71">
        <f>C44+C46</f>
        <v>30000</v>
      </c>
      <c r="D43" s="71">
        <f>D44+D46</f>
        <v>12.841179436648897</v>
      </c>
      <c r="E43" s="72">
        <f t="shared" si="0"/>
        <v>400</v>
      </c>
      <c r="F43" s="73">
        <f t="shared" si="1"/>
        <v>101.35135135135135</v>
      </c>
    </row>
    <row r="44" spans="1:6" ht="45.75" customHeight="1">
      <c r="A44" s="12" t="s">
        <v>110</v>
      </c>
      <c r="B44" s="71">
        <f>B45</f>
        <v>18600</v>
      </c>
      <c r="C44" s="71">
        <f>C45</f>
        <v>13000</v>
      </c>
      <c r="D44" s="71">
        <f>D45</f>
        <v>5.564511089214522</v>
      </c>
      <c r="E44" s="72">
        <f t="shared" si="0"/>
        <v>-5600</v>
      </c>
      <c r="F44" s="73">
        <f t="shared" si="1"/>
        <v>69.89247311827957</v>
      </c>
    </row>
    <row r="45" spans="1:6" ht="47.25" customHeight="1">
      <c r="A45" s="36" t="s">
        <v>30</v>
      </c>
      <c r="B45" s="71">
        <v>18600</v>
      </c>
      <c r="C45" s="71">
        <f>'Приложение №1'!C46</f>
        <v>13000</v>
      </c>
      <c r="D45" s="71">
        <f>C45/C6*100</f>
        <v>5.564511089214522</v>
      </c>
      <c r="E45" s="72">
        <f t="shared" si="0"/>
        <v>-5600</v>
      </c>
      <c r="F45" s="73">
        <f t="shared" si="1"/>
        <v>69.89247311827957</v>
      </c>
    </row>
    <row r="46" spans="1:6" ht="27">
      <c r="A46" s="12" t="s">
        <v>144</v>
      </c>
      <c r="B46" s="71">
        <f>B47</f>
        <v>11000</v>
      </c>
      <c r="C46" s="71">
        <f>C47</f>
        <v>17000</v>
      </c>
      <c r="D46" s="71">
        <f>D47</f>
        <v>7.276668347434375</v>
      </c>
      <c r="E46" s="72">
        <f t="shared" si="0"/>
        <v>6000</v>
      </c>
      <c r="F46" s="73">
        <f t="shared" si="1"/>
        <v>154.54545454545453</v>
      </c>
    </row>
    <row r="47" spans="1:6" ht="27">
      <c r="A47" s="42" t="s">
        <v>32</v>
      </c>
      <c r="B47" s="71">
        <v>11000</v>
      </c>
      <c r="C47" s="71">
        <f>'Приложение №1'!C48</f>
        <v>17000</v>
      </c>
      <c r="D47" s="71">
        <f>C47/C6*100</f>
        <v>7.276668347434375</v>
      </c>
      <c r="E47" s="72">
        <f t="shared" si="0"/>
        <v>6000</v>
      </c>
      <c r="F47" s="73">
        <f t="shared" si="1"/>
        <v>154.54545454545453</v>
      </c>
    </row>
    <row r="48" spans="1:6" ht="13.5">
      <c r="A48" s="10" t="s">
        <v>83</v>
      </c>
      <c r="B48" s="68">
        <f>B49</f>
        <v>1000.5</v>
      </c>
      <c r="C48" s="68">
        <f>C49</f>
        <v>307.9</v>
      </c>
      <c r="D48" s="68">
        <f>D49</f>
        <v>0.13179330495147318</v>
      </c>
      <c r="E48" s="69">
        <f t="shared" si="0"/>
        <v>-692.6</v>
      </c>
      <c r="F48" s="70">
        <f t="shared" si="1"/>
        <v>30.774612693653168</v>
      </c>
    </row>
    <row r="49" spans="1:6" ht="13.5">
      <c r="A49" s="12" t="s">
        <v>89</v>
      </c>
      <c r="B49" s="71">
        <f>B50+B51+B52</f>
        <v>1000.5</v>
      </c>
      <c r="C49" s="71">
        <f>C50+C51+C52</f>
        <v>307.9</v>
      </c>
      <c r="D49" s="71">
        <f>D50+D51+D52</f>
        <v>0.13179330495147318</v>
      </c>
      <c r="E49" s="72">
        <f t="shared" si="0"/>
        <v>-692.6</v>
      </c>
      <c r="F49" s="73">
        <f t="shared" si="1"/>
        <v>30.774612693653168</v>
      </c>
    </row>
    <row r="50" spans="1:6" ht="13.5">
      <c r="A50" s="36" t="s">
        <v>35</v>
      </c>
      <c r="B50" s="71">
        <v>303.8</v>
      </c>
      <c r="C50" s="71">
        <f>'Приложение №1'!C51</f>
        <v>128.8</v>
      </c>
      <c r="D50" s="71">
        <f>C50/C6*100</f>
        <v>0.05513146371467927</v>
      </c>
      <c r="E50" s="72">
        <f t="shared" si="0"/>
        <v>-175</v>
      </c>
      <c r="F50" s="73">
        <f t="shared" si="1"/>
        <v>42.3963133640553</v>
      </c>
    </row>
    <row r="51" spans="1:6" ht="18" customHeight="1">
      <c r="A51" s="36" t="s">
        <v>34</v>
      </c>
      <c r="B51" s="71">
        <v>65.6</v>
      </c>
      <c r="C51" s="71">
        <f>'Приложение №1'!C52</f>
        <v>5.7</v>
      </c>
      <c r="D51" s="71">
        <f>C51/C6*100</f>
        <v>0.0024398240929632904</v>
      </c>
      <c r="E51" s="72">
        <f t="shared" si="0"/>
        <v>-59.89999999999999</v>
      </c>
      <c r="F51" s="73">
        <f t="shared" si="1"/>
        <v>8.689024390243903</v>
      </c>
    </row>
    <row r="52" spans="1:6" ht="14.25" customHeight="1">
      <c r="A52" s="36" t="s">
        <v>122</v>
      </c>
      <c r="B52" s="71">
        <v>631.1</v>
      </c>
      <c r="C52" s="71">
        <f>'Приложение №1'!C53</f>
        <v>173.4</v>
      </c>
      <c r="D52" s="71">
        <f>C52/C6*100</f>
        <v>0.07422201714383063</v>
      </c>
      <c r="E52" s="72">
        <f t="shared" si="0"/>
        <v>-457.70000000000005</v>
      </c>
      <c r="F52" s="73">
        <f t="shared" si="1"/>
        <v>27.475835842180317</v>
      </c>
    </row>
    <row r="53" spans="1:6" ht="14.25" customHeight="1">
      <c r="A53" s="57" t="s">
        <v>197</v>
      </c>
      <c r="B53" s="68">
        <f aca="true" t="shared" si="4" ref="B53:C55">B54</f>
        <v>50</v>
      </c>
      <c r="C53" s="68">
        <f t="shared" si="4"/>
        <v>0</v>
      </c>
      <c r="D53" s="71"/>
      <c r="E53" s="69">
        <f t="shared" si="0"/>
        <v>-50</v>
      </c>
      <c r="F53" s="73">
        <f t="shared" si="1"/>
        <v>0</v>
      </c>
    </row>
    <row r="54" spans="1:6" ht="14.25" customHeight="1">
      <c r="A54" s="36" t="s">
        <v>198</v>
      </c>
      <c r="B54" s="71">
        <f t="shared" si="4"/>
        <v>50</v>
      </c>
      <c r="C54" s="71">
        <f t="shared" si="4"/>
        <v>0</v>
      </c>
      <c r="D54" s="71"/>
      <c r="E54" s="72">
        <f t="shared" si="0"/>
        <v>-50</v>
      </c>
      <c r="F54" s="73">
        <f t="shared" si="1"/>
        <v>0</v>
      </c>
    </row>
    <row r="55" spans="1:6" ht="14.25" customHeight="1">
      <c r="A55" s="36" t="s">
        <v>199</v>
      </c>
      <c r="B55" s="71">
        <f t="shared" si="4"/>
        <v>50</v>
      </c>
      <c r="C55" s="71">
        <f t="shared" si="4"/>
        <v>0</v>
      </c>
      <c r="D55" s="71"/>
      <c r="E55" s="72">
        <f t="shared" si="0"/>
        <v>-50</v>
      </c>
      <c r="F55" s="73">
        <f t="shared" si="1"/>
        <v>0</v>
      </c>
    </row>
    <row r="56" spans="1:6" ht="14.25" customHeight="1">
      <c r="A56" s="36" t="s">
        <v>200</v>
      </c>
      <c r="B56" s="71">
        <v>50</v>
      </c>
      <c r="C56" s="71"/>
      <c r="D56" s="71"/>
      <c r="E56" s="72">
        <f t="shared" si="0"/>
        <v>-50</v>
      </c>
      <c r="F56" s="73">
        <f t="shared" si="1"/>
        <v>0</v>
      </c>
    </row>
    <row r="57" spans="1:6" ht="13.5">
      <c r="A57" s="56" t="s">
        <v>134</v>
      </c>
      <c r="B57" s="68">
        <f>B58+B61</f>
        <v>5005</v>
      </c>
      <c r="C57" s="68">
        <f>C58+C61</f>
        <v>1505</v>
      </c>
      <c r="D57" s="68">
        <f>D58+D61</f>
        <v>0.6441991684052197</v>
      </c>
      <c r="E57" s="69">
        <f t="shared" si="0"/>
        <v>-3500</v>
      </c>
      <c r="F57" s="70">
        <f t="shared" si="1"/>
        <v>30.069930069930066</v>
      </c>
    </row>
    <row r="58" spans="1:6" ht="41.25">
      <c r="A58" s="36" t="s">
        <v>37</v>
      </c>
      <c r="B58" s="71">
        <f aca="true" t="shared" si="5" ref="B58:D59">B59</f>
        <v>5000</v>
      </c>
      <c r="C58" s="71">
        <f t="shared" si="5"/>
        <v>1500</v>
      </c>
      <c r="D58" s="71">
        <f t="shared" si="5"/>
        <v>0.6420589718324449</v>
      </c>
      <c r="E58" s="72">
        <f t="shared" si="0"/>
        <v>-3500</v>
      </c>
      <c r="F58" s="73">
        <f t="shared" si="1"/>
        <v>30</v>
      </c>
    </row>
    <row r="59" spans="1:6" ht="63" customHeight="1">
      <c r="A59" s="36" t="s">
        <v>39</v>
      </c>
      <c r="B59" s="71">
        <f t="shared" si="5"/>
        <v>5000</v>
      </c>
      <c r="C59" s="71">
        <f t="shared" si="5"/>
        <v>1500</v>
      </c>
      <c r="D59" s="71">
        <f t="shared" si="5"/>
        <v>0.6420589718324449</v>
      </c>
      <c r="E59" s="72">
        <f t="shared" si="0"/>
        <v>-3500</v>
      </c>
      <c r="F59" s="73">
        <f t="shared" si="1"/>
        <v>30</v>
      </c>
    </row>
    <row r="60" spans="1:6" ht="60.75" customHeight="1">
      <c r="A60" s="36" t="s">
        <v>41</v>
      </c>
      <c r="B60" s="71">
        <v>5000</v>
      </c>
      <c r="C60" s="71">
        <f>'Приложение №1'!C57</f>
        <v>1500</v>
      </c>
      <c r="D60" s="71">
        <f>C60/C6*100</f>
        <v>0.6420589718324449</v>
      </c>
      <c r="E60" s="72">
        <f t="shared" si="0"/>
        <v>-3500</v>
      </c>
      <c r="F60" s="73">
        <f t="shared" si="1"/>
        <v>30</v>
      </c>
    </row>
    <row r="61" spans="1:6" ht="27">
      <c r="A61" s="36" t="s">
        <v>147</v>
      </c>
      <c r="B61" s="71">
        <f aca="true" t="shared" si="6" ref="B61:D62">B62</f>
        <v>5</v>
      </c>
      <c r="C61" s="71">
        <f t="shared" si="6"/>
        <v>5</v>
      </c>
      <c r="D61" s="71">
        <f t="shared" si="6"/>
        <v>0.0021401965727748163</v>
      </c>
      <c r="E61" s="72">
        <f t="shared" si="0"/>
        <v>0</v>
      </c>
      <c r="F61" s="73">
        <f t="shared" si="1"/>
        <v>100</v>
      </c>
    </row>
    <row r="62" spans="1:6" ht="13.5">
      <c r="A62" s="36" t="s">
        <v>149</v>
      </c>
      <c r="B62" s="71">
        <f t="shared" si="6"/>
        <v>5</v>
      </c>
      <c r="C62" s="71">
        <f t="shared" si="6"/>
        <v>5</v>
      </c>
      <c r="D62" s="71">
        <f t="shared" si="6"/>
        <v>0.0021401965727748163</v>
      </c>
      <c r="E62" s="72">
        <f t="shared" si="0"/>
        <v>0</v>
      </c>
      <c r="F62" s="73">
        <f t="shared" si="1"/>
        <v>100</v>
      </c>
    </row>
    <row r="63" spans="1:6" ht="33" customHeight="1">
      <c r="A63" s="36" t="s">
        <v>43</v>
      </c>
      <c r="B63" s="71">
        <v>5</v>
      </c>
      <c r="C63" s="71">
        <f>'Приложение №1'!C60</f>
        <v>5</v>
      </c>
      <c r="D63" s="71">
        <f>C63/C6*100</f>
        <v>0.0021401965727748163</v>
      </c>
      <c r="E63" s="72">
        <f t="shared" si="0"/>
        <v>0</v>
      </c>
      <c r="F63" s="73">
        <f t="shared" si="1"/>
        <v>100</v>
      </c>
    </row>
    <row r="64" spans="1:6" ht="19.5" customHeight="1">
      <c r="A64" s="10" t="s">
        <v>103</v>
      </c>
      <c r="B64" s="68">
        <f>B65+B67+B68+B71+B76+B77+B79+B81+B83+B84</f>
        <v>22780.6</v>
      </c>
      <c r="C64" s="68">
        <f>C65+C67+C68+C71+C76+C77+C79+C81+C83+C84</f>
        <v>1826.5</v>
      </c>
      <c r="D64" s="68">
        <f>D65+D67+D68+D71+D76+D77+D79+D81+D83+D84</f>
        <v>0.7818138080346404</v>
      </c>
      <c r="E64" s="69">
        <f t="shared" si="0"/>
        <v>-20954.1</v>
      </c>
      <c r="F64" s="70">
        <f t="shared" si="1"/>
        <v>8.017787064432017</v>
      </c>
    </row>
    <row r="65" spans="1:6" ht="13.5">
      <c r="A65" s="10" t="s">
        <v>109</v>
      </c>
      <c r="B65" s="68">
        <f>B66</f>
        <v>58</v>
      </c>
      <c r="C65" s="68">
        <f>C66</f>
        <v>56</v>
      </c>
      <c r="D65" s="68">
        <f>D66</f>
        <v>0.023970201615077943</v>
      </c>
      <c r="E65" s="69">
        <f t="shared" si="0"/>
        <v>-2</v>
      </c>
      <c r="F65" s="70">
        <f t="shared" si="1"/>
        <v>96.55172413793103</v>
      </c>
    </row>
    <row r="66" spans="1:6" ht="57.75" customHeight="1">
      <c r="A66" s="33" t="s">
        <v>278</v>
      </c>
      <c r="B66" s="71">
        <v>58</v>
      </c>
      <c r="C66" s="71">
        <f>'Приложение №1'!C63</f>
        <v>56</v>
      </c>
      <c r="D66" s="71">
        <f>C66/C6*100</f>
        <v>0.023970201615077943</v>
      </c>
      <c r="E66" s="72">
        <f t="shared" si="0"/>
        <v>-2</v>
      </c>
      <c r="F66" s="73">
        <f t="shared" si="1"/>
        <v>96.55172413793103</v>
      </c>
    </row>
    <row r="67" spans="1:6" ht="48.75" customHeight="1">
      <c r="A67" s="34" t="s">
        <v>44</v>
      </c>
      <c r="B67" s="71">
        <v>100.5</v>
      </c>
      <c r="C67" s="71">
        <f>'Приложение №1'!C64</f>
        <v>100.5</v>
      </c>
      <c r="D67" s="71">
        <f>C67/C6*100</f>
        <v>0.0430179511127738</v>
      </c>
      <c r="E67" s="72">
        <f t="shared" si="0"/>
        <v>0</v>
      </c>
      <c r="F67" s="73">
        <f t="shared" si="1"/>
        <v>100</v>
      </c>
    </row>
    <row r="68" spans="1:6" ht="44.25" customHeight="1">
      <c r="A68" s="33" t="s">
        <v>118</v>
      </c>
      <c r="B68" s="71">
        <f>B69+B70</f>
        <v>25</v>
      </c>
      <c r="C68" s="71">
        <f>C69+C70</f>
        <v>25</v>
      </c>
      <c r="D68" s="71">
        <f>D69+D70</f>
        <v>0.010700982863874081</v>
      </c>
      <c r="E68" s="72">
        <f t="shared" si="0"/>
        <v>0</v>
      </c>
      <c r="F68" s="73">
        <f t="shared" si="1"/>
        <v>100</v>
      </c>
    </row>
    <row r="69" spans="1:6" ht="45.75" customHeight="1">
      <c r="A69" s="33" t="s">
        <v>127</v>
      </c>
      <c r="B69" s="71">
        <v>15</v>
      </c>
      <c r="C69" s="71">
        <f>'Приложение №1'!C66</f>
        <v>25</v>
      </c>
      <c r="D69" s="71">
        <f>C69/C6*100</f>
        <v>0.010700982863874081</v>
      </c>
      <c r="E69" s="72">
        <f t="shared" si="0"/>
        <v>10</v>
      </c>
      <c r="F69" s="73">
        <f t="shared" si="1"/>
        <v>166.66666666666669</v>
      </c>
    </row>
    <row r="70" spans="1:6" ht="39" customHeight="1">
      <c r="A70" s="51" t="s">
        <v>161</v>
      </c>
      <c r="B70" s="71">
        <v>10</v>
      </c>
      <c r="C70" s="71"/>
      <c r="D70" s="71">
        <f>C70/C6*100</f>
        <v>0</v>
      </c>
      <c r="E70" s="72">
        <f t="shared" si="0"/>
        <v>-10</v>
      </c>
      <c r="F70" s="73">
        <f t="shared" si="1"/>
        <v>0</v>
      </c>
    </row>
    <row r="71" spans="1:6" ht="77.25" customHeight="1">
      <c r="A71" s="33" t="s">
        <v>45</v>
      </c>
      <c r="B71" s="68">
        <f>B72+B73+B74</f>
        <v>280</v>
      </c>
      <c r="C71" s="68">
        <f>C72+C73+C74</f>
        <v>280</v>
      </c>
      <c r="D71" s="68">
        <f>D72+D73+D74</f>
        <v>0.11985100807538972</v>
      </c>
      <c r="E71" s="69">
        <f t="shared" si="0"/>
        <v>0</v>
      </c>
      <c r="F71" s="70">
        <f t="shared" si="1"/>
        <v>100</v>
      </c>
    </row>
    <row r="72" spans="1:6" ht="39" customHeight="1">
      <c r="A72" s="44" t="s">
        <v>46</v>
      </c>
      <c r="B72" s="71">
        <v>250</v>
      </c>
      <c r="C72" s="71">
        <f>'Приложение №1'!C68</f>
        <v>250</v>
      </c>
      <c r="D72" s="71">
        <f>C72/C6*100</f>
        <v>0.10700982863874081</v>
      </c>
      <c r="E72" s="72">
        <f t="shared" si="0"/>
        <v>0</v>
      </c>
      <c r="F72" s="73">
        <f t="shared" si="1"/>
        <v>100</v>
      </c>
    </row>
    <row r="73" spans="1:6" ht="30" customHeight="1">
      <c r="A73" s="14" t="s">
        <v>12</v>
      </c>
      <c r="B73" s="71">
        <v>20</v>
      </c>
      <c r="C73" s="71">
        <f>'Приложение №1'!C69</f>
        <v>20</v>
      </c>
      <c r="D73" s="71">
        <f>C73/C6*100</f>
        <v>0.008560786291099265</v>
      </c>
      <c r="E73" s="72">
        <f t="shared" si="0"/>
        <v>0</v>
      </c>
      <c r="F73" s="73">
        <f t="shared" si="1"/>
        <v>100</v>
      </c>
    </row>
    <row r="74" spans="1:6" ht="25.5" customHeight="1">
      <c r="A74" s="14" t="s">
        <v>170</v>
      </c>
      <c r="B74" s="71">
        <f>B75</f>
        <v>10</v>
      </c>
      <c r="C74" s="71">
        <f>C75</f>
        <v>10</v>
      </c>
      <c r="D74" s="71">
        <f>D75</f>
        <v>0.004280393145549633</v>
      </c>
      <c r="E74" s="72">
        <f t="shared" si="0"/>
        <v>0</v>
      </c>
      <c r="F74" s="73">
        <f t="shared" si="1"/>
        <v>100</v>
      </c>
    </row>
    <row r="75" spans="1:6" ht="32.25" customHeight="1">
      <c r="A75" s="52" t="s">
        <v>163</v>
      </c>
      <c r="B75" s="71">
        <v>10</v>
      </c>
      <c r="C75" s="71">
        <f>'Приложение №1'!C71</f>
        <v>10</v>
      </c>
      <c r="D75" s="71">
        <f>C75/C6*100</f>
        <v>0.004280393145549633</v>
      </c>
      <c r="E75" s="72">
        <f t="shared" si="0"/>
        <v>0</v>
      </c>
      <c r="F75" s="73">
        <f t="shared" si="1"/>
        <v>100</v>
      </c>
    </row>
    <row r="76" spans="1:35" s="43" customFormat="1" ht="41.25" customHeight="1">
      <c r="A76" s="14" t="s">
        <v>51</v>
      </c>
      <c r="B76" s="71">
        <v>640</v>
      </c>
      <c r="C76" s="71">
        <f>'Приложение №1'!C72</f>
        <v>640</v>
      </c>
      <c r="D76" s="71">
        <f>C76/C6*100</f>
        <v>0.2739451613151765</v>
      </c>
      <c r="E76" s="72">
        <f t="shared" si="0"/>
        <v>0</v>
      </c>
      <c r="F76" s="73">
        <f t="shared" si="1"/>
        <v>100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</row>
    <row r="77" spans="1:6" ht="15.75" customHeight="1">
      <c r="A77" s="14" t="s">
        <v>165</v>
      </c>
      <c r="B77" s="71">
        <f>B78</f>
        <v>5</v>
      </c>
      <c r="C77" s="71">
        <f>C78</f>
        <v>20</v>
      </c>
      <c r="D77" s="71">
        <f>D78</f>
        <v>0.008560786291099265</v>
      </c>
      <c r="E77" s="72">
        <f t="shared" si="0"/>
        <v>15</v>
      </c>
      <c r="F77" s="73">
        <f t="shared" si="1"/>
        <v>400</v>
      </c>
    </row>
    <row r="78" spans="1:6" ht="18" customHeight="1">
      <c r="A78" s="5" t="s">
        <v>120</v>
      </c>
      <c r="B78" s="71">
        <v>5</v>
      </c>
      <c r="C78" s="71">
        <f>'Приложение №1'!C74</f>
        <v>20</v>
      </c>
      <c r="D78" s="71">
        <f>C78/C6*100</f>
        <v>0.008560786291099265</v>
      </c>
      <c r="E78" s="72">
        <f t="shared" si="0"/>
        <v>15</v>
      </c>
      <c r="F78" s="73">
        <f t="shared" si="1"/>
        <v>400</v>
      </c>
    </row>
    <row r="79" spans="1:6" ht="42" customHeight="1">
      <c r="A79" s="5" t="s">
        <v>167</v>
      </c>
      <c r="B79" s="71">
        <f>B80</f>
        <v>30</v>
      </c>
      <c r="C79" s="71">
        <f>C80</f>
        <v>0</v>
      </c>
      <c r="D79" s="71">
        <f>D80</f>
        <v>0</v>
      </c>
      <c r="E79" s="72">
        <f t="shared" si="0"/>
        <v>-30</v>
      </c>
      <c r="F79" s="73">
        <f t="shared" si="1"/>
        <v>0</v>
      </c>
    </row>
    <row r="80" spans="1:6" ht="44.25" customHeight="1">
      <c r="A80" s="44" t="s">
        <v>47</v>
      </c>
      <c r="B80" s="71">
        <v>30</v>
      </c>
      <c r="C80" s="71"/>
      <c r="D80" s="71">
        <f>C80/C6*100</f>
        <v>0</v>
      </c>
      <c r="E80" s="72">
        <f t="shared" si="0"/>
        <v>-30</v>
      </c>
      <c r="F80" s="73">
        <f t="shared" si="1"/>
        <v>0</v>
      </c>
    </row>
    <row r="81" spans="1:6" ht="18" customHeight="1">
      <c r="A81" s="44" t="s">
        <v>166</v>
      </c>
      <c r="B81" s="71">
        <f>B82</f>
        <v>3</v>
      </c>
      <c r="C81" s="71">
        <f>C82</f>
        <v>0</v>
      </c>
      <c r="D81" s="71">
        <f>D82</f>
        <v>0</v>
      </c>
      <c r="E81" s="72">
        <f t="shared" si="0"/>
        <v>-3</v>
      </c>
      <c r="F81" s="73">
        <f t="shared" si="1"/>
        <v>0</v>
      </c>
    </row>
    <row r="82" spans="1:6" ht="31.5" customHeight="1">
      <c r="A82" s="14" t="s">
        <v>48</v>
      </c>
      <c r="B82" s="71">
        <v>3</v>
      </c>
      <c r="C82" s="71"/>
      <c r="D82" s="71">
        <f>C82/C6*100</f>
        <v>0</v>
      </c>
      <c r="E82" s="72">
        <f>C82-B82</f>
        <v>-3</v>
      </c>
      <c r="F82" s="73">
        <f>C82/B82*100</f>
        <v>0</v>
      </c>
    </row>
    <row r="83" spans="1:6" ht="47.25" customHeight="1">
      <c r="A83" s="14" t="s">
        <v>13</v>
      </c>
      <c r="B83" s="71">
        <v>25</v>
      </c>
      <c r="C83" s="71">
        <f>'Приложение №1'!C75</f>
        <v>25</v>
      </c>
      <c r="D83" s="71">
        <f>C83/C6*100</f>
        <v>0.010700982863874081</v>
      </c>
      <c r="E83" s="72">
        <f>C83-B83</f>
        <v>0</v>
      </c>
      <c r="F83" s="73">
        <f>C83/B83*100</f>
        <v>100</v>
      </c>
    </row>
    <row r="84" spans="1:6" ht="18" customHeight="1">
      <c r="A84" s="12" t="s">
        <v>61</v>
      </c>
      <c r="B84" s="71">
        <f>B85</f>
        <v>21614.1</v>
      </c>
      <c r="C84" s="71">
        <f>C85</f>
        <v>680</v>
      </c>
      <c r="D84" s="71">
        <f>D85</f>
        <v>0.29106673389737503</v>
      </c>
      <c r="E84" s="72">
        <f>C84-B84</f>
        <v>-20934.1</v>
      </c>
      <c r="F84" s="73">
        <f>C84/B84*100</f>
        <v>3.1460944476059614</v>
      </c>
    </row>
    <row r="85" spans="1:6" ht="34.5" customHeight="1">
      <c r="A85" s="36" t="s">
        <v>50</v>
      </c>
      <c r="B85" s="71">
        <v>21614.1</v>
      </c>
      <c r="C85" s="71">
        <f>'Приложение №1'!C77</f>
        <v>680</v>
      </c>
      <c r="D85" s="71">
        <f>C85/C6*100</f>
        <v>0.29106673389737503</v>
      </c>
      <c r="E85" s="72">
        <f>C85-B85</f>
        <v>-20934.1</v>
      </c>
      <c r="F85" s="73">
        <f>C85/B85*100</f>
        <v>3.1460944476059614</v>
      </c>
    </row>
    <row r="86" spans="1:2" ht="13.5">
      <c r="A86" s="16"/>
      <c r="B86" s="16"/>
    </row>
    <row r="87" spans="1:2" ht="13.5">
      <c r="A87" s="16"/>
      <c r="B87" s="16"/>
    </row>
    <row r="88" spans="1:2" ht="13.5">
      <c r="A88" s="97"/>
      <c r="B88" s="97"/>
    </row>
    <row r="89" spans="1:4" ht="13.5">
      <c r="A89" s="16"/>
      <c r="B89" s="16"/>
      <c r="C89" s="55"/>
      <c r="D89" s="55"/>
    </row>
    <row r="90" spans="1:2" ht="13.5">
      <c r="A90" s="16"/>
      <c r="B90" s="16"/>
    </row>
    <row r="91" spans="1:2" ht="13.5">
      <c r="A91" s="16"/>
      <c r="B91" s="16"/>
    </row>
    <row r="92" spans="1:2" ht="13.5">
      <c r="A92" s="97"/>
      <c r="B92" s="97"/>
    </row>
    <row r="93" spans="1:2" ht="13.5">
      <c r="A93" s="97"/>
      <c r="B93" s="97"/>
    </row>
    <row r="94" spans="1:2" ht="13.5">
      <c r="A94" s="18"/>
      <c r="B94" s="18"/>
    </row>
    <row r="95" spans="1:2" ht="13.5">
      <c r="A95" s="18"/>
      <c r="B95" s="18"/>
    </row>
    <row r="96" spans="1:2" ht="13.5">
      <c r="A96" s="18"/>
      <c r="B96" s="18"/>
    </row>
    <row r="97" spans="1:2" ht="13.5">
      <c r="A97" s="18"/>
      <c r="B97" s="18"/>
    </row>
    <row r="98" spans="1:2" ht="13.5">
      <c r="A98" s="18"/>
      <c r="B98" s="18"/>
    </row>
    <row r="99" spans="1:2" ht="13.5">
      <c r="A99" s="18"/>
      <c r="B99" s="18"/>
    </row>
    <row r="100" spans="1:2" ht="13.5">
      <c r="A100" s="18"/>
      <c r="B100" s="18"/>
    </row>
    <row r="101" spans="1:2" ht="13.5">
      <c r="A101" s="18"/>
      <c r="B101" s="18"/>
    </row>
    <row r="102" spans="1:2" ht="13.5">
      <c r="A102" s="18"/>
      <c r="B102" s="18"/>
    </row>
    <row r="103" spans="1:2" ht="13.5">
      <c r="A103" s="18"/>
      <c r="B103" s="18"/>
    </row>
    <row r="104" spans="1:2" ht="13.5">
      <c r="A104" s="18"/>
      <c r="B104" s="18"/>
    </row>
    <row r="105" spans="1:2" ht="13.5">
      <c r="A105" s="18"/>
      <c r="B105" s="18"/>
    </row>
    <row r="106" spans="1:2" ht="13.5">
      <c r="A106" s="18"/>
      <c r="B106" s="18"/>
    </row>
    <row r="107" spans="1:2" ht="13.5">
      <c r="A107" s="18"/>
      <c r="B107" s="18"/>
    </row>
    <row r="108" spans="1:2" ht="13.5">
      <c r="A108" s="18"/>
      <c r="B108" s="18"/>
    </row>
    <row r="109" spans="1:2" ht="13.5">
      <c r="A109" s="18"/>
      <c r="B109" s="18"/>
    </row>
    <row r="110" spans="1:2" ht="13.5">
      <c r="A110" s="18"/>
      <c r="B110" s="18"/>
    </row>
    <row r="111" spans="1:2" ht="13.5">
      <c r="A111" s="18"/>
      <c r="B111" s="18"/>
    </row>
    <row r="112" spans="1:2" ht="13.5">
      <c r="A112" s="18"/>
      <c r="B112" s="18"/>
    </row>
    <row r="113" spans="1:2" ht="13.5">
      <c r="A113" s="18"/>
      <c r="B113" s="18"/>
    </row>
    <row r="114" spans="1:2" ht="13.5">
      <c r="A114" s="18"/>
      <c r="B114" s="18"/>
    </row>
    <row r="115" spans="1:2" ht="13.5">
      <c r="A115" s="18"/>
      <c r="B115" s="18"/>
    </row>
    <row r="116" spans="1:2" ht="13.5">
      <c r="A116" s="18"/>
      <c r="B116" s="18"/>
    </row>
    <row r="117" spans="1:2" ht="13.5">
      <c r="A117" s="18"/>
      <c r="B117" s="18"/>
    </row>
    <row r="118" spans="1:2" ht="13.5">
      <c r="A118" s="2"/>
      <c r="B118" s="2"/>
    </row>
    <row r="119" spans="1:2" ht="13.5">
      <c r="A119" s="2"/>
      <c r="B119" s="2"/>
    </row>
    <row r="120" spans="1:2" ht="13.5">
      <c r="A120" s="2"/>
      <c r="B120" s="2"/>
    </row>
    <row r="121" spans="1:2" ht="13.5">
      <c r="A121" s="2"/>
      <c r="B121" s="2"/>
    </row>
    <row r="122" spans="1:2" ht="13.5">
      <c r="A122" s="2"/>
      <c r="B122" s="2"/>
    </row>
    <row r="123" spans="1:2" ht="13.5">
      <c r="A123" s="2"/>
      <c r="B123" s="2"/>
    </row>
    <row r="124" spans="1:2" ht="13.5">
      <c r="A124" s="2"/>
      <c r="B124" s="2"/>
    </row>
    <row r="125" spans="1:2" ht="13.5">
      <c r="A125" s="2"/>
      <c r="B125" s="2"/>
    </row>
    <row r="126" spans="1:2" ht="13.5">
      <c r="A126" s="2"/>
      <c r="B126" s="2"/>
    </row>
    <row r="127" spans="1:2" ht="13.5">
      <c r="A127" s="2"/>
      <c r="B127" s="2"/>
    </row>
    <row r="128" spans="1:2" ht="13.5">
      <c r="A128" s="2"/>
      <c r="B128" s="2"/>
    </row>
    <row r="129" spans="1:2" ht="13.5">
      <c r="A129" s="2"/>
      <c r="B129" s="2"/>
    </row>
    <row r="130" spans="1:2" ht="13.5">
      <c r="A130" s="2"/>
      <c r="B130" s="2"/>
    </row>
    <row r="131" spans="1:2" ht="13.5">
      <c r="A131" s="2"/>
      <c r="B131" s="2"/>
    </row>
    <row r="132" spans="1:2" ht="13.5">
      <c r="A132" s="2"/>
      <c r="B132" s="2"/>
    </row>
    <row r="133" spans="1:2" ht="13.5">
      <c r="A133" s="2"/>
      <c r="B133" s="2"/>
    </row>
    <row r="134" spans="1:2" ht="13.5">
      <c r="A134" s="2"/>
      <c r="B134" s="2"/>
    </row>
    <row r="135" spans="1:2" ht="13.5">
      <c r="A135" s="2"/>
      <c r="B135" s="2"/>
    </row>
    <row r="136" spans="1:2" ht="13.5">
      <c r="A136" s="2"/>
      <c r="B136" s="2"/>
    </row>
    <row r="137" spans="1:2" ht="13.5">
      <c r="A137" s="2"/>
      <c r="B137" s="2"/>
    </row>
    <row r="138" spans="1:2" ht="13.5">
      <c r="A138" s="2"/>
      <c r="B138" s="2"/>
    </row>
    <row r="139" spans="1:2" ht="13.5">
      <c r="A139" s="2"/>
      <c r="B139" s="2"/>
    </row>
    <row r="140" spans="1:2" ht="13.5">
      <c r="A140" s="2"/>
      <c r="B140" s="2"/>
    </row>
    <row r="141" spans="1:2" ht="13.5">
      <c r="A141" s="2"/>
      <c r="B141" s="2"/>
    </row>
    <row r="142" spans="1:2" ht="13.5">
      <c r="A142" s="2"/>
      <c r="B142" s="2"/>
    </row>
    <row r="143" spans="1:2" ht="13.5">
      <c r="A143" s="2"/>
      <c r="B143" s="2"/>
    </row>
    <row r="144" spans="1:2" ht="13.5">
      <c r="A144" s="2"/>
      <c r="B144" s="2"/>
    </row>
    <row r="145" spans="1:2" ht="13.5">
      <c r="A145" s="2"/>
      <c r="B145" s="2"/>
    </row>
    <row r="146" spans="1:2" ht="13.5">
      <c r="A146" s="2"/>
      <c r="B146" s="2"/>
    </row>
    <row r="147" spans="1:2" ht="13.5">
      <c r="A147" s="2"/>
      <c r="B147" s="2"/>
    </row>
  </sheetData>
  <sheetProtection/>
  <mergeCells count="9">
    <mergeCell ref="D3:D4"/>
    <mergeCell ref="E3:F3"/>
    <mergeCell ref="A1:F1"/>
    <mergeCell ref="A88:B88"/>
    <mergeCell ref="A92:B92"/>
    <mergeCell ref="A93:B93"/>
    <mergeCell ref="A3:A4"/>
    <mergeCell ref="B3:B4"/>
    <mergeCell ref="C3:C4"/>
  </mergeCells>
  <hyperlinks>
    <hyperlink ref="A10" r:id="rId1" display="garantf1://10800200.227/"/>
    <hyperlink ref="A11" r:id="rId2" display="garantf1://10800200.228/"/>
    <hyperlink ref="A12" r:id="rId3" display="garantf1://10800200.22701/"/>
    <hyperlink ref="A67" r:id="rId4" display="garantf1://12030951.0/"/>
    <hyperlink ref="A72" r:id="rId5" display="garantf1://10007800.3/"/>
    <hyperlink ref="A80" r:id="rId6" display="garantf1://70253464.2/"/>
    <hyperlink ref="A75" r:id="rId7" display="garantf1://12047594.2/"/>
  </hyperlinks>
  <printOptions/>
  <pageMargins left="1.141732283464567" right="0.35433070866141736" top="0.3937007874015748" bottom="0.3937007874015748" header="0.11811023622047245" footer="0.11811023622047245"/>
  <pageSetup horizontalDpi="600" verticalDpi="600" orientation="portrait" paperSize="9" scale="50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5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F175"/>
    </sheetView>
  </sheetViews>
  <sheetFormatPr defaultColWidth="9.125" defaultRowHeight="12.75"/>
  <cols>
    <col min="1" max="1" width="92.625" style="31" customWidth="1"/>
    <col min="2" max="2" width="13.50390625" style="31" customWidth="1"/>
    <col min="3" max="4" width="13.875" style="31" customWidth="1"/>
    <col min="5" max="5" width="14.875" style="31" customWidth="1"/>
    <col min="6" max="6" width="14.125" style="62" customWidth="1"/>
    <col min="7" max="8" width="9.125" style="62" customWidth="1"/>
    <col min="9" max="9" width="15.00390625" style="62" bestFit="1" customWidth="1"/>
    <col min="10" max="10" width="14.375" style="62" customWidth="1"/>
    <col min="11" max="11" width="9.125" style="62" customWidth="1"/>
    <col min="12" max="12" width="19.50390625" style="62" bestFit="1" customWidth="1"/>
    <col min="13" max="35" width="9.125" style="62" customWidth="1"/>
    <col min="36" max="16384" width="9.125" style="31" customWidth="1"/>
  </cols>
  <sheetData>
    <row r="1" spans="1:6" ht="36.75" customHeight="1">
      <c r="A1" s="104" t="s">
        <v>241</v>
      </c>
      <c r="B1" s="104"/>
      <c r="C1" s="104"/>
      <c r="D1" s="104"/>
      <c r="E1" s="104"/>
      <c r="F1" s="104"/>
    </row>
    <row r="2" spans="1:35" s="63" customFormat="1" ht="19.5" customHeight="1">
      <c r="A2" s="2"/>
      <c r="B2" s="60"/>
      <c r="C2" s="60"/>
      <c r="D2" s="60"/>
      <c r="E2" s="61"/>
      <c r="F2" s="61" t="s">
        <v>6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6" s="62" customFormat="1" ht="17.25" customHeight="1">
      <c r="A3" s="101" t="s">
        <v>69</v>
      </c>
      <c r="B3" s="101" t="s">
        <v>239</v>
      </c>
      <c r="C3" s="101" t="s">
        <v>238</v>
      </c>
      <c r="D3" s="101" t="s">
        <v>150</v>
      </c>
      <c r="E3" s="103" t="s">
        <v>151</v>
      </c>
      <c r="F3" s="103"/>
    </row>
    <row r="4" spans="1:6" ht="25.5" customHeight="1">
      <c r="A4" s="102"/>
      <c r="B4" s="102"/>
      <c r="C4" s="102"/>
      <c r="D4" s="102"/>
      <c r="E4" s="54" t="s">
        <v>7</v>
      </c>
      <c r="F4" s="65" t="s">
        <v>8</v>
      </c>
    </row>
    <row r="5" spans="1:6" ht="17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64">
        <v>6</v>
      </c>
    </row>
    <row r="6" spans="1:6" ht="17.25" customHeight="1">
      <c r="A6" s="10" t="s">
        <v>172</v>
      </c>
      <c r="B6" s="74">
        <f>B7+B87</f>
        <v>684675.9</v>
      </c>
      <c r="C6" s="74">
        <f>C7+C87</f>
        <v>642071.7</v>
      </c>
      <c r="D6" s="74">
        <f>D7+D87</f>
        <v>100</v>
      </c>
      <c r="E6" s="69">
        <f>C6-B6</f>
        <v>-42604.20000000007</v>
      </c>
      <c r="F6" s="70">
        <f>C6/B6*100</f>
        <v>93.77746463691798</v>
      </c>
    </row>
    <row r="7" spans="1:6" ht="17.25" customHeight="1">
      <c r="A7" s="10" t="s">
        <v>64</v>
      </c>
      <c r="B7" s="68">
        <f>B8+B14+B19+B32+B40+B43+B49+B54+B58+B65</f>
        <v>233948.4</v>
      </c>
      <c r="C7" s="68">
        <f>C8+C14+C19+C32+C40+C43+C49+C54+C58+C65</f>
        <v>233623.4</v>
      </c>
      <c r="D7" s="68">
        <f>D8+D14+D19+D32+D40+D43+D49+D58+D65</f>
        <v>36.38587403867823</v>
      </c>
      <c r="E7" s="69">
        <f>C7-B7</f>
        <v>-325</v>
      </c>
      <c r="F7" s="70">
        <f>C7/B7*100</f>
        <v>99.8610804775754</v>
      </c>
    </row>
    <row r="8" spans="1:6" ht="17.25" customHeight="1">
      <c r="A8" s="10" t="s">
        <v>72</v>
      </c>
      <c r="B8" s="68">
        <f>B9</f>
        <v>144123.4</v>
      </c>
      <c r="C8" s="68">
        <f>C9</f>
        <v>168065</v>
      </c>
      <c r="D8" s="68">
        <f>D9</f>
        <v>26.17542557941738</v>
      </c>
      <c r="E8" s="69">
        <f aca="true" t="shared" si="0" ref="E8:E82">C8-B8</f>
        <v>23941.600000000006</v>
      </c>
      <c r="F8" s="70">
        <f aca="true" t="shared" si="1" ref="F8:F82">C8/B8*100</f>
        <v>116.61187565655541</v>
      </c>
    </row>
    <row r="9" spans="1:6" ht="24.75" customHeight="1">
      <c r="A9" s="12" t="s">
        <v>91</v>
      </c>
      <c r="B9" s="71">
        <f>B10+B11+B12+B13</f>
        <v>144123.4</v>
      </c>
      <c r="C9" s="71">
        <f>C10+C11+C12+C13</f>
        <v>168065</v>
      </c>
      <c r="D9" s="71">
        <f>D10+D11+D12+D13</f>
        <v>26.17542557941738</v>
      </c>
      <c r="E9" s="72">
        <f t="shared" si="0"/>
        <v>23941.600000000006</v>
      </c>
      <c r="F9" s="73">
        <f t="shared" si="1"/>
        <v>116.61187565655541</v>
      </c>
    </row>
    <row r="10" spans="1:6" ht="45" customHeight="1">
      <c r="A10" s="33" t="s">
        <v>16</v>
      </c>
      <c r="B10" s="71">
        <v>142084.4</v>
      </c>
      <c r="C10" s="71">
        <f>'Приложение №1'!C12</f>
        <v>165976</v>
      </c>
      <c r="D10" s="71">
        <f>C10/C6*100</f>
        <v>25.85007250747853</v>
      </c>
      <c r="E10" s="72">
        <f t="shared" si="0"/>
        <v>23891.600000000006</v>
      </c>
      <c r="F10" s="73">
        <f t="shared" si="1"/>
        <v>116.81507610969255</v>
      </c>
    </row>
    <row r="11" spans="1:10" ht="78" customHeight="1">
      <c r="A11" s="34" t="s">
        <v>15</v>
      </c>
      <c r="B11" s="71">
        <v>203</v>
      </c>
      <c r="C11" s="71">
        <f>'Приложение №1'!C13</f>
        <v>219</v>
      </c>
      <c r="D11" s="71">
        <f>C11/C6*100</f>
        <v>0.03410834023676795</v>
      </c>
      <c r="E11" s="72">
        <f t="shared" si="0"/>
        <v>16</v>
      </c>
      <c r="F11" s="73">
        <f t="shared" si="1"/>
        <v>107.88177339901478</v>
      </c>
      <c r="H11" s="79"/>
      <c r="I11" s="79"/>
      <c r="J11" s="89"/>
    </row>
    <row r="12" spans="1:9" ht="28.5" customHeight="1">
      <c r="A12" s="34" t="s">
        <v>126</v>
      </c>
      <c r="B12" s="71">
        <v>80</v>
      </c>
      <c r="C12" s="71">
        <f>'Приложение №1'!C14</f>
        <v>76</v>
      </c>
      <c r="D12" s="71">
        <f>C12/C6*100</f>
        <v>0.01183668428307929</v>
      </c>
      <c r="E12" s="72">
        <f t="shared" si="0"/>
        <v>-4</v>
      </c>
      <c r="F12" s="73">
        <f t="shared" si="1"/>
        <v>95</v>
      </c>
      <c r="I12" s="66"/>
    </row>
    <row r="13" spans="1:6" ht="59.25" customHeight="1">
      <c r="A13" s="34" t="s">
        <v>17</v>
      </c>
      <c r="B13" s="71">
        <v>1756</v>
      </c>
      <c r="C13" s="71">
        <f>'Приложение №1'!C15</f>
        <v>1794</v>
      </c>
      <c r="D13" s="71">
        <f>C13/C6*100</f>
        <v>0.2794080474190032</v>
      </c>
      <c r="E13" s="72">
        <f t="shared" si="0"/>
        <v>38</v>
      </c>
      <c r="F13" s="73">
        <f t="shared" si="1"/>
        <v>102.16400911161732</v>
      </c>
    </row>
    <row r="14" spans="1:6" ht="28.5" customHeight="1">
      <c r="A14" s="6" t="s">
        <v>0</v>
      </c>
      <c r="B14" s="68">
        <f>B15</f>
        <v>5558.5</v>
      </c>
      <c r="C14" s="68">
        <f>C15</f>
        <v>6215</v>
      </c>
      <c r="D14" s="68">
        <f>D15</f>
        <v>0.9679604318333919</v>
      </c>
      <c r="E14" s="69">
        <f t="shared" si="0"/>
        <v>656.5</v>
      </c>
      <c r="F14" s="70">
        <f t="shared" si="1"/>
        <v>111.81074030763696</v>
      </c>
    </row>
    <row r="15" spans="1:6" ht="31.5" customHeight="1">
      <c r="A15" s="33" t="s">
        <v>129</v>
      </c>
      <c r="B15" s="71">
        <f>B16+B17+B18</f>
        <v>5558.5</v>
      </c>
      <c r="C15" s="71">
        <f>C16+C17+C18</f>
        <v>6215</v>
      </c>
      <c r="D15" s="71">
        <f>D16+D17+D18</f>
        <v>0.9679604318333919</v>
      </c>
      <c r="E15" s="72">
        <f t="shared" si="0"/>
        <v>656.5</v>
      </c>
      <c r="F15" s="73">
        <f t="shared" si="1"/>
        <v>111.81074030763696</v>
      </c>
    </row>
    <row r="16" spans="1:6" ht="50.25" customHeight="1">
      <c r="A16" s="33" t="s">
        <v>140</v>
      </c>
      <c r="B16" s="71">
        <v>1898.2</v>
      </c>
      <c r="C16" s="71">
        <f>'Приложение №1'!C18</f>
        <v>2057</v>
      </c>
      <c r="D16" s="71">
        <f>C16/C6*100</f>
        <v>0.32036920487229076</v>
      </c>
      <c r="E16" s="72">
        <f t="shared" si="0"/>
        <v>158.79999999999995</v>
      </c>
      <c r="F16" s="73">
        <f t="shared" si="1"/>
        <v>108.36582025076389</v>
      </c>
    </row>
    <row r="17" spans="1:6" ht="63" customHeight="1">
      <c r="A17" s="33" t="s">
        <v>18</v>
      </c>
      <c r="B17" s="71">
        <v>18.9</v>
      </c>
      <c r="C17" s="71">
        <f>'Приложение №1'!C19</f>
        <v>18</v>
      </c>
      <c r="D17" s="71">
        <f>C17/C6*100</f>
        <v>0.0028034252249398315</v>
      </c>
      <c r="E17" s="72">
        <f t="shared" si="0"/>
        <v>-0.8999999999999986</v>
      </c>
      <c r="F17" s="73">
        <f t="shared" si="1"/>
        <v>95.23809523809524</v>
      </c>
    </row>
    <row r="18" spans="1:6" ht="45.75" customHeight="1">
      <c r="A18" s="33" t="s">
        <v>19</v>
      </c>
      <c r="B18" s="71">
        <v>3641.4</v>
      </c>
      <c r="C18" s="71">
        <f>'Приложение №1'!C20</f>
        <v>4140</v>
      </c>
      <c r="D18" s="71">
        <f>C18/C6*100</f>
        <v>0.6447878017361612</v>
      </c>
      <c r="E18" s="72">
        <f t="shared" si="0"/>
        <v>498.5999999999999</v>
      </c>
      <c r="F18" s="73">
        <f t="shared" si="1"/>
        <v>113.69253583786457</v>
      </c>
    </row>
    <row r="19" spans="1:6" ht="15" customHeight="1">
      <c r="A19" s="10" t="s">
        <v>74</v>
      </c>
      <c r="B19" s="68">
        <f>B20+B26+B28+B30</f>
        <v>18988</v>
      </c>
      <c r="C19" s="68">
        <f>C20+C26+C28+C30</f>
        <v>18259</v>
      </c>
      <c r="D19" s="68">
        <f>D20+D26+D28+D30</f>
        <v>2.8437633990097995</v>
      </c>
      <c r="E19" s="69">
        <f t="shared" si="0"/>
        <v>-729</v>
      </c>
      <c r="F19" s="70">
        <f t="shared" si="1"/>
        <v>96.16073309458606</v>
      </c>
    </row>
    <row r="20" spans="1:6" ht="15" customHeight="1">
      <c r="A20" s="49" t="s">
        <v>157</v>
      </c>
      <c r="B20" s="71">
        <f aca="true" t="shared" si="2" ref="B20:D21">B21</f>
        <v>6150</v>
      </c>
      <c r="C20" s="71">
        <f>C21+C23+C25</f>
        <v>5134</v>
      </c>
      <c r="D20" s="71">
        <f>D21+D23+D25</f>
        <v>0.7995991724911721</v>
      </c>
      <c r="E20" s="72">
        <f t="shared" si="0"/>
        <v>-1016</v>
      </c>
      <c r="F20" s="73">
        <f t="shared" si="1"/>
        <v>83.47967479674797</v>
      </c>
    </row>
    <row r="21" spans="1:6" ht="15" customHeight="1">
      <c r="A21" s="49" t="s">
        <v>159</v>
      </c>
      <c r="B21" s="71">
        <f t="shared" si="2"/>
        <v>6150</v>
      </c>
      <c r="C21" s="71">
        <f t="shared" si="2"/>
        <v>4171</v>
      </c>
      <c r="D21" s="71">
        <f t="shared" si="2"/>
        <v>0.6496159229568911</v>
      </c>
      <c r="E21" s="72">
        <f t="shared" si="0"/>
        <v>-1979</v>
      </c>
      <c r="F21" s="73">
        <f t="shared" si="1"/>
        <v>67.82113821138212</v>
      </c>
    </row>
    <row r="22" spans="1:6" ht="15" customHeight="1">
      <c r="A22" s="49" t="s">
        <v>159</v>
      </c>
      <c r="B22" s="71">
        <v>6150</v>
      </c>
      <c r="C22" s="71">
        <f>'Приложение №1'!C24</f>
        <v>4171</v>
      </c>
      <c r="D22" s="71">
        <f>C22/C6*100</f>
        <v>0.6496159229568911</v>
      </c>
      <c r="E22" s="72">
        <f t="shared" si="0"/>
        <v>-1979</v>
      </c>
      <c r="F22" s="73">
        <f t="shared" si="1"/>
        <v>67.82113821138212</v>
      </c>
    </row>
    <row r="23" spans="1:6" ht="33" customHeight="1">
      <c r="A23" s="80" t="s">
        <v>178</v>
      </c>
      <c r="B23" s="71">
        <v>0</v>
      </c>
      <c r="C23" s="71">
        <f>C24</f>
        <v>463</v>
      </c>
      <c r="D23" s="71">
        <f>D24</f>
        <v>0.07211032661928567</v>
      </c>
      <c r="E23" s="72">
        <f t="shared" si="0"/>
        <v>463</v>
      </c>
      <c r="F23" s="70"/>
    </row>
    <row r="24" spans="1:6" ht="30" customHeight="1">
      <c r="A24" s="80" t="s">
        <v>179</v>
      </c>
      <c r="B24" s="71">
        <v>0</v>
      </c>
      <c r="C24" s="71">
        <f>'Приложение №1'!C26</f>
        <v>463</v>
      </c>
      <c r="D24" s="71">
        <f>C24/C6*100</f>
        <v>0.07211032661928567</v>
      </c>
      <c r="E24" s="72">
        <f t="shared" si="0"/>
        <v>463</v>
      </c>
      <c r="F24" s="70"/>
    </row>
    <row r="25" spans="1:6" ht="32.25" customHeight="1">
      <c r="A25" s="80" t="s">
        <v>180</v>
      </c>
      <c r="B25" s="71">
        <v>0</v>
      </c>
      <c r="C25" s="71">
        <f>'Приложение №1'!C27</f>
        <v>500</v>
      </c>
      <c r="D25" s="71">
        <f>C25/C6*100</f>
        <v>0.07787292291499533</v>
      </c>
      <c r="E25" s="72">
        <f t="shared" si="0"/>
        <v>500</v>
      </c>
      <c r="F25" s="70"/>
    </row>
    <row r="26" spans="1:6" ht="15" customHeight="1">
      <c r="A26" s="12" t="s">
        <v>92</v>
      </c>
      <c r="B26" s="71">
        <f>B27</f>
        <v>12541</v>
      </c>
      <c r="C26" s="71">
        <f>C27</f>
        <v>12981</v>
      </c>
      <c r="D26" s="71">
        <f>D27</f>
        <v>2.0217368247191088</v>
      </c>
      <c r="E26" s="72">
        <f t="shared" si="0"/>
        <v>440</v>
      </c>
      <c r="F26" s="73">
        <f t="shared" si="1"/>
        <v>103.50849214576189</v>
      </c>
    </row>
    <row r="27" spans="1:6" ht="21.75" customHeight="1">
      <c r="A27" s="12" t="s">
        <v>92</v>
      </c>
      <c r="B27" s="71">
        <v>12541</v>
      </c>
      <c r="C27" s="71">
        <f>'Приложение №1'!C29</f>
        <v>12981</v>
      </c>
      <c r="D27" s="71">
        <f>C27/C6*100</f>
        <v>2.0217368247191088</v>
      </c>
      <c r="E27" s="72">
        <f t="shared" si="0"/>
        <v>440</v>
      </c>
      <c r="F27" s="73">
        <f t="shared" si="1"/>
        <v>103.50849214576189</v>
      </c>
    </row>
    <row r="28" spans="1:6" ht="17.25" customHeight="1">
      <c r="A28" s="36" t="s">
        <v>154</v>
      </c>
      <c r="B28" s="71">
        <f>B29</f>
        <v>260</v>
      </c>
      <c r="C28" s="71">
        <f>C29</f>
        <v>144</v>
      </c>
      <c r="D28" s="71">
        <f>D29</f>
        <v>0.022427401799518652</v>
      </c>
      <c r="E28" s="72">
        <f t="shared" si="0"/>
        <v>-116</v>
      </c>
      <c r="F28" s="73">
        <f t="shared" si="1"/>
        <v>55.38461538461539</v>
      </c>
    </row>
    <row r="29" spans="1:6" ht="17.25" customHeight="1">
      <c r="A29" s="36" t="s">
        <v>154</v>
      </c>
      <c r="B29" s="71">
        <v>260</v>
      </c>
      <c r="C29" s="71">
        <f>'Приложение №1'!C31</f>
        <v>144</v>
      </c>
      <c r="D29" s="71">
        <f>C29/C6*100</f>
        <v>0.022427401799518652</v>
      </c>
      <c r="E29" s="72">
        <f t="shared" si="0"/>
        <v>-116</v>
      </c>
      <c r="F29" s="73">
        <f t="shared" si="1"/>
        <v>55.38461538461539</v>
      </c>
    </row>
    <row r="30" spans="1:6" ht="19.5" customHeight="1">
      <c r="A30" s="36" t="s">
        <v>152</v>
      </c>
      <c r="B30" s="71">
        <f>B31</f>
        <v>37</v>
      </c>
      <c r="C30" s="71">
        <f>C31</f>
        <v>0</v>
      </c>
      <c r="D30" s="71">
        <f>D31</f>
        <v>0</v>
      </c>
      <c r="E30" s="72">
        <f t="shared" si="0"/>
        <v>-37</v>
      </c>
      <c r="F30" s="73">
        <f t="shared" si="1"/>
        <v>0</v>
      </c>
    </row>
    <row r="31" spans="1:6" ht="28.5" customHeight="1">
      <c r="A31" s="33" t="s">
        <v>9</v>
      </c>
      <c r="B31" s="71">
        <v>37</v>
      </c>
      <c r="C31" s="71"/>
      <c r="D31" s="71">
        <f>C31/C6*100</f>
        <v>0</v>
      </c>
      <c r="E31" s="72">
        <f t="shared" si="0"/>
        <v>-37</v>
      </c>
      <c r="F31" s="73">
        <f t="shared" si="1"/>
        <v>0</v>
      </c>
    </row>
    <row r="32" spans="1:6" ht="14.25" customHeight="1">
      <c r="A32" s="10" t="s">
        <v>76</v>
      </c>
      <c r="B32" s="68">
        <f>B33+B35</f>
        <v>4432.4</v>
      </c>
      <c r="C32" s="68">
        <f>C33+C35</f>
        <v>5369</v>
      </c>
      <c r="D32" s="68">
        <f>D33+D35</f>
        <v>0.8361994462612199</v>
      </c>
      <c r="E32" s="69">
        <f t="shared" si="0"/>
        <v>936.6000000000004</v>
      </c>
      <c r="F32" s="70">
        <f t="shared" si="1"/>
        <v>121.13076437144663</v>
      </c>
    </row>
    <row r="33" spans="1:6" ht="15.75" customHeight="1">
      <c r="A33" s="8" t="s">
        <v>132</v>
      </c>
      <c r="B33" s="71">
        <f>B34</f>
        <v>174</v>
      </c>
      <c r="C33" s="71">
        <f>C34</f>
        <v>642</v>
      </c>
      <c r="D33" s="71">
        <f>D34</f>
        <v>0.09998883302285401</v>
      </c>
      <c r="E33" s="72">
        <f t="shared" si="0"/>
        <v>468</v>
      </c>
      <c r="F33" s="73">
        <f t="shared" si="1"/>
        <v>368.9655172413793</v>
      </c>
    </row>
    <row r="34" spans="1:6" ht="37.5" customHeight="1">
      <c r="A34" s="33" t="s">
        <v>20</v>
      </c>
      <c r="B34" s="71">
        <v>174</v>
      </c>
      <c r="C34" s="71">
        <f>'Приложение №1'!C34</f>
        <v>642</v>
      </c>
      <c r="D34" s="71">
        <f>C34/C6*100</f>
        <v>0.09998883302285401</v>
      </c>
      <c r="E34" s="72">
        <f t="shared" si="0"/>
        <v>468</v>
      </c>
      <c r="F34" s="73">
        <f t="shared" si="1"/>
        <v>368.9655172413793</v>
      </c>
    </row>
    <row r="35" spans="1:6" ht="17.25" customHeight="1">
      <c r="A35" s="12" t="s">
        <v>93</v>
      </c>
      <c r="B35" s="71">
        <f>B36+B38</f>
        <v>4258.4</v>
      </c>
      <c r="C35" s="71">
        <f>C36+C38</f>
        <v>4727</v>
      </c>
      <c r="D35" s="71">
        <f>D36+D38</f>
        <v>0.7362106132383659</v>
      </c>
      <c r="E35" s="72">
        <f t="shared" si="0"/>
        <v>468.60000000000036</v>
      </c>
      <c r="F35" s="73">
        <f t="shared" si="1"/>
        <v>111.00413300770245</v>
      </c>
    </row>
    <row r="36" spans="1:6" ht="16.5" customHeight="1">
      <c r="A36" s="14" t="s">
        <v>22</v>
      </c>
      <c r="B36" s="71">
        <f>B37</f>
        <v>3728</v>
      </c>
      <c r="C36" s="71">
        <f>C37</f>
        <v>4363</v>
      </c>
      <c r="D36" s="71">
        <f>D37</f>
        <v>0.6795191253562493</v>
      </c>
      <c r="E36" s="72">
        <f t="shared" si="0"/>
        <v>635</v>
      </c>
      <c r="F36" s="73">
        <f t="shared" si="1"/>
        <v>117.03326180257511</v>
      </c>
    </row>
    <row r="37" spans="1:6" ht="31.5" customHeight="1">
      <c r="A37" s="14" t="s">
        <v>24</v>
      </c>
      <c r="B37" s="71">
        <v>3728</v>
      </c>
      <c r="C37" s="71">
        <f>'Приложение №1'!C37</f>
        <v>4363</v>
      </c>
      <c r="D37" s="71">
        <f>C37/C6*100</f>
        <v>0.6795191253562493</v>
      </c>
      <c r="E37" s="72">
        <f t="shared" si="0"/>
        <v>635</v>
      </c>
      <c r="F37" s="73">
        <f t="shared" si="1"/>
        <v>117.03326180257511</v>
      </c>
    </row>
    <row r="38" spans="1:6" ht="19.5" customHeight="1">
      <c r="A38" s="39" t="s">
        <v>26</v>
      </c>
      <c r="B38" s="71">
        <f>B39</f>
        <v>530.4</v>
      </c>
      <c r="C38" s="71">
        <f>C39</f>
        <v>364</v>
      </c>
      <c r="D38" s="71">
        <f>D39</f>
        <v>0.0566914878821166</v>
      </c>
      <c r="E38" s="72">
        <f t="shared" si="0"/>
        <v>-166.39999999999998</v>
      </c>
      <c r="F38" s="73">
        <f t="shared" si="1"/>
        <v>68.62745098039215</v>
      </c>
    </row>
    <row r="39" spans="1:6" ht="31.5" customHeight="1">
      <c r="A39" s="14" t="s">
        <v>28</v>
      </c>
      <c r="B39" s="71">
        <v>530.4</v>
      </c>
      <c r="C39" s="71">
        <f>'Приложение №1'!C39</f>
        <v>364</v>
      </c>
      <c r="D39" s="71">
        <f>C39/C6*100</f>
        <v>0.0566914878821166</v>
      </c>
      <c r="E39" s="72">
        <f t="shared" si="0"/>
        <v>-166.39999999999998</v>
      </c>
      <c r="F39" s="73">
        <f t="shared" si="1"/>
        <v>68.62745098039215</v>
      </c>
    </row>
    <row r="40" spans="1:6" ht="20.25" customHeight="1">
      <c r="A40" s="10" t="s">
        <v>65</v>
      </c>
      <c r="B40" s="68">
        <f aca="true" t="shared" si="3" ref="B40:D41">B41</f>
        <v>2410</v>
      </c>
      <c r="C40" s="68">
        <f t="shared" si="3"/>
        <v>2076</v>
      </c>
      <c r="D40" s="68">
        <f t="shared" si="3"/>
        <v>0.32332837594306063</v>
      </c>
      <c r="E40" s="69">
        <f t="shared" si="0"/>
        <v>-334</v>
      </c>
      <c r="F40" s="70">
        <f t="shared" si="1"/>
        <v>86.14107883817428</v>
      </c>
    </row>
    <row r="41" spans="1:6" ht="28.5" customHeight="1">
      <c r="A41" s="12" t="s">
        <v>100</v>
      </c>
      <c r="B41" s="71">
        <f t="shared" si="3"/>
        <v>2410</v>
      </c>
      <c r="C41" s="71">
        <f t="shared" si="3"/>
        <v>2076</v>
      </c>
      <c r="D41" s="71">
        <f t="shared" si="3"/>
        <v>0.32332837594306063</v>
      </c>
      <c r="E41" s="72">
        <f t="shared" si="0"/>
        <v>-334</v>
      </c>
      <c r="F41" s="73">
        <f t="shared" si="1"/>
        <v>86.14107883817428</v>
      </c>
    </row>
    <row r="42" spans="1:6" ht="33" customHeight="1">
      <c r="A42" s="12" t="s">
        <v>59</v>
      </c>
      <c r="B42" s="71">
        <v>2410</v>
      </c>
      <c r="C42" s="71">
        <f>'Приложение №1'!C42</f>
        <v>2076</v>
      </c>
      <c r="D42" s="71">
        <f>C42/C6*100</f>
        <v>0.32332837594306063</v>
      </c>
      <c r="E42" s="72">
        <f t="shared" si="0"/>
        <v>-334</v>
      </c>
      <c r="F42" s="73">
        <f t="shared" si="1"/>
        <v>86.14107883817428</v>
      </c>
    </row>
    <row r="43" spans="1:6" ht="29.25" customHeight="1">
      <c r="A43" s="10" t="s">
        <v>79</v>
      </c>
      <c r="B43" s="68">
        <f>B44</f>
        <v>29600</v>
      </c>
      <c r="C43" s="68">
        <f>C44</f>
        <v>30000</v>
      </c>
      <c r="D43" s="68">
        <f>D44</f>
        <v>4.672375374899719</v>
      </c>
      <c r="E43" s="69">
        <f t="shared" si="0"/>
        <v>400</v>
      </c>
      <c r="F43" s="70">
        <f t="shared" si="1"/>
        <v>101.35135135135135</v>
      </c>
    </row>
    <row r="44" spans="1:6" ht="62.25" customHeight="1">
      <c r="A44" s="12" t="s">
        <v>114</v>
      </c>
      <c r="B44" s="71">
        <f>B45+B47</f>
        <v>29600</v>
      </c>
      <c r="C44" s="71">
        <f>C45+C47</f>
        <v>30000</v>
      </c>
      <c r="D44" s="71">
        <f>D45+D47</f>
        <v>4.672375374899719</v>
      </c>
      <c r="E44" s="72">
        <f t="shared" si="0"/>
        <v>400</v>
      </c>
      <c r="F44" s="73">
        <f t="shared" si="1"/>
        <v>101.35135135135135</v>
      </c>
    </row>
    <row r="45" spans="1:6" ht="45.75" customHeight="1">
      <c r="A45" s="12" t="s">
        <v>110</v>
      </c>
      <c r="B45" s="71">
        <f>B46</f>
        <v>18600</v>
      </c>
      <c r="C45" s="71">
        <f>C46</f>
        <v>13000</v>
      </c>
      <c r="D45" s="71">
        <f>D46</f>
        <v>2.0246959957898785</v>
      </c>
      <c r="E45" s="72">
        <f t="shared" si="0"/>
        <v>-5600</v>
      </c>
      <c r="F45" s="73">
        <f t="shared" si="1"/>
        <v>69.89247311827957</v>
      </c>
    </row>
    <row r="46" spans="1:6" ht="47.25" customHeight="1">
      <c r="A46" s="36" t="s">
        <v>30</v>
      </c>
      <c r="B46" s="71">
        <v>18600</v>
      </c>
      <c r="C46" s="71">
        <f>'Приложение №1'!C46</f>
        <v>13000</v>
      </c>
      <c r="D46" s="71">
        <f>C46/C6*100</f>
        <v>2.0246959957898785</v>
      </c>
      <c r="E46" s="72">
        <f t="shared" si="0"/>
        <v>-5600</v>
      </c>
      <c r="F46" s="73">
        <f t="shared" si="1"/>
        <v>69.89247311827957</v>
      </c>
    </row>
    <row r="47" spans="1:6" ht="27">
      <c r="A47" s="12" t="s">
        <v>144</v>
      </c>
      <c r="B47" s="71">
        <f>B48</f>
        <v>11000</v>
      </c>
      <c r="C47" s="71">
        <f>C48</f>
        <v>17000</v>
      </c>
      <c r="D47" s="71">
        <f>D48</f>
        <v>2.647679379109841</v>
      </c>
      <c r="E47" s="72">
        <f t="shared" si="0"/>
        <v>6000</v>
      </c>
      <c r="F47" s="73">
        <f t="shared" si="1"/>
        <v>154.54545454545453</v>
      </c>
    </row>
    <row r="48" spans="1:6" ht="27">
      <c r="A48" s="42" t="s">
        <v>32</v>
      </c>
      <c r="B48" s="71">
        <v>11000</v>
      </c>
      <c r="C48" s="71">
        <f>'Приложение №1'!C48</f>
        <v>17000</v>
      </c>
      <c r="D48" s="71">
        <f>C48/C6*100</f>
        <v>2.647679379109841</v>
      </c>
      <c r="E48" s="72">
        <f t="shared" si="0"/>
        <v>6000</v>
      </c>
      <c r="F48" s="73">
        <f t="shared" si="1"/>
        <v>154.54545454545453</v>
      </c>
    </row>
    <row r="49" spans="1:6" ht="13.5">
      <c r="A49" s="10" t="s">
        <v>83</v>
      </c>
      <c r="B49" s="68">
        <f>B50</f>
        <v>1000.5</v>
      </c>
      <c r="C49" s="68">
        <f>C50</f>
        <v>307.9</v>
      </c>
      <c r="D49" s="68">
        <f>D50</f>
        <v>0.047954145931054126</v>
      </c>
      <c r="E49" s="69">
        <f t="shared" si="0"/>
        <v>-692.6</v>
      </c>
      <c r="F49" s="70">
        <f t="shared" si="1"/>
        <v>30.774612693653168</v>
      </c>
    </row>
    <row r="50" spans="1:6" ht="13.5">
      <c r="A50" s="12" t="s">
        <v>89</v>
      </c>
      <c r="B50" s="71">
        <f>B51+B52+B53</f>
        <v>1000.5</v>
      </c>
      <c r="C50" s="71">
        <f>C51+C52+C53</f>
        <v>307.9</v>
      </c>
      <c r="D50" s="71">
        <f>D51+D52+D53</f>
        <v>0.047954145931054126</v>
      </c>
      <c r="E50" s="72">
        <f t="shared" si="0"/>
        <v>-692.6</v>
      </c>
      <c r="F50" s="73">
        <f t="shared" si="1"/>
        <v>30.774612693653168</v>
      </c>
    </row>
    <row r="51" spans="1:6" ht="13.5">
      <c r="A51" s="36" t="s">
        <v>35</v>
      </c>
      <c r="B51" s="71">
        <v>303.8</v>
      </c>
      <c r="C51" s="71">
        <f>'Приложение №1'!C51</f>
        <v>128.8</v>
      </c>
      <c r="D51" s="71">
        <f>C51/C6*100</f>
        <v>0.020060064942902796</v>
      </c>
      <c r="E51" s="72">
        <f t="shared" si="0"/>
        <v>-175</v>
      </c>
      <c r="F51" s="73">
        <f t="shared" si="1"/>
        <v>42.3963133640553</v>
      </c>
    </row>
    <row r="52" spans="1:6" ht="18" customHeight="1">
      <c r="A52" s="36" t="s">
        <v>34</v>
      </c>
      <c r="B52" s="71">
        <v>65.6</v>
      </c>
      <c r="C52" s="71">
        <f>'Приложение №1'!C52</f>
        <v>5.7</v>
      </c>
      <c r="D52" s="71">
        <f>C52/C6*100</f>
        <v>0.0008877513212309467</v>
      </c>
      <c r="E52" s="72">
        <f t="shared" si="0"/>
        <v>-59.89999999999999</v>
      </c>
      <c r="F52" s="73">
        <f t="shared" si="1"/>
        <v>8.689024390243903</v>
      </c>
    </row>
    <row r="53" spans="1:6" ht="14.25" customHeight="1">
      <c r="A53" s="36" t="s">
        <v>122</v>
      </c>
      <c r="B53" s="71">
        <v>631.1</v>
      </c>
      <c r="C53" s="71">
        <f>'Приложение №1'!C53</f>
        <v>173.4</v>
      </c>
      <c r="D53" s="71">
        <f>C53/C6*100</f>
        <v>0.027006329666920383</v>
      </c>
      <c r="E53" s="72">
        <f t="shared" si="0"/>
        <v>-457.70000000000005</v>
      </c>
      <c r="F53" s="73">
        <f t="shared" si="1"/>
        <v>27.475835842180317</v>
      </c>
    </row>
    <row r="54" spans="1:6" ht="14.25" customHeight="1">
      <c r="A54" s="57" t="s">
        <v>197</v>
      </c>
      <c r="B54" s="68">
        <f aca="true" t="shared" si="4" ref="B54:C56">B55</f>
        <v>50</v>
      </c>
      <c r="C54" s="68">
        <f t="shared" si="4"/>
        <v>0</v>
      </c>
      <c r="D54" s="71"/>
      <c r="E54" s="69">
        <f t="shared" si="0"/>
        <v>-50</v>
      </c>
      <c r="F54" s="73">
        <f t="shared" si="1"/>
        <v>0</v>
      </c>
    </row>
    <row r="55" spans="1:6" ht="14.25" customHeight="1">
      <c r="A55" s="36" t="s">
        <v>198</v>
      </c>
      <c r="B55" s="71">
        <f t="shared" si="4"/>
        <v>50</v>
      </c>
      <c r="C55" s="71">
        <f t="shared" si="4"/>
        <v>0</v>
      </c>
      <c r="D55" s="71"/>
      <c r="E55" s="72">
        <f t="shared" si="0"/>
        <v>-50</v>
      </c>
      <c r="F55" s="73">
        <f t="shared" si="1"/>
        <v>0</v>
      </c>
    </row>
    <row r="56" spans="1:6" ht="14.25" customHeight="1">
      <c r="A56" s="36" t="s">
        <v>199</v>
      </c>
      <c r="B56" s="71">
        <f t="shared" si="4"/>
        <v>50</v>
      </c>
      <c r="C56" s="71">
        <f t="shared" si="4"/>
        <v>0</v>
      </c>
      <c r="D56" s="71"/>
      <c r="E56" s="72">
        <f t="shared" si="0"/>
        <v>-50</v>
      </c>
      <c r="F56" s="73">
        <f t="shared" si="1"/>
        <v>0</v>
      </c>
    </row>
    <row r="57" spans="1:6" ht="14.25" customHeight="1">
      <c r="A57" s="36" t="s">
        <v>200</v>
      </c>
      <c r="B57" s="71">
        <v>50</v>
      </c>
      <c r="C57" s="71"/>
      <c r="D57" s="71"/>
      <c r="E57" s="72">
        <f t="shared" si="0"/>
        <v>-50</v>
      </c>
      <c r="F57" s="73">
        <f t="shared" si="1"/>
        <v>0</v>
      </c>
    </row>
    <row r="58" spans="1:6" ht="13.5">
      <c r="A58" s="56" t="s">
        <v>134</v>
      </c>
      <c r="B58" s="68">
        <f>B59+B62</f>
        <v>5005</v>
      </c>
      <c r="C58" s="68">
        <f>C59+C62</f>
        <v>1505</v>
      </c>
      <c r="D58" s="68">
        <f>D59+D62</f>
        <v>0.23439749797413592</v>
      </c>
      <c r="E58" s="69">
        <f t="shared" si="0"/>
        <v>-3500</v>
      </c>
      <c r="F58" s="70">
        <f t="shared" si="1"/>
        <v>30.069930069930066</v>
      </c>
    </row>
    <row r="59" spans="1:6" ht="41.25">
      <c r="A59" s="36" t="s">
        <v>37</v>
      </c>
      <c r="B59" s="71">
        <f aca="true" t="shared" si="5" ref="B59:D60">B60</f>
        <v>5000</v>
      </c>
      <c r="C59" s="71">
        <f t="shared" si="5"/>
        <v>1500</v>
      </c>
      <c r="D59" s="71">
        <f t="shared" si="5"/>
        <v>0.23361876874498597</v>
      </c>
      <c r="E59" s="72">
        <f t="shared" si="0"/>
        <v>-3500</v>
      </c>
      <c r="F59" s="73">
        <f t="shared" si="1"/>
        <v>30</v>
      </c>
    </row>
    <row r="60" spans="1:6" ht="63" customHeight="1">
      <c r="A60" s="36" t="s">
        <v>39</v>
      </c>
      <c r="B60" s="71">
        <f t="shared" si="5"/>
        <v>5000</v>
      </c>
      <c r="C60" s="71">
        <f t="shared" si="5"/>
        <v>1500</v>
      </c>
      <c r="D60" s="71">
        <f t="shared" si="5"/>
        <v>0.23361876874498597</v>
      </c>
      <c r="E60" s="72">
        <f t="shared" si="0"/>
        <v>-3500</v>
      </c>
      <c r="F60" s="73">
        <f t="shared" si="1"/>
        <v>30</v>
      </c>
    </row>
    <row r="61" spans="1:6" ht="60.75" customHeight="1">
      <c r="A61" s="36" t="s">
        <v>41</v>
      </c>
      <c r="B61" s="71">
        <v>5000</v>
      </c>
      <c r="C61" s="71">
        <f>'Приложение №1'!C57</f>
        <v>1500</v>
      </c>
      <c r="D61" s="71">
        <f>C61/C6*100</f>
        <v>0.23361876874498597</v>
      </c>
      <c r="E61" s="72">
        <f t="shared" si="0"/>
        <v>-3500</v>
      </c>
      <c r="F61" s="73">
        <f t="shared" si="1"/>
        <v>30</v>
      </c>
    </row>
    <row r="62" spans="1:6" ht="27">
      <c r="A62" s="36" t="s">
        <v>147</v>
      </c>
      <c r="B62" s="71">
        <f aca="true" t="shared" si="6" ref="B62:D63">B63</f>
        <v>5</v>
      </c>
      <c r="C62" s="71">
        <f t="shared" si="6"/>
        <v>5</v>
      </c>
      <c r="D62" s="71">
        <f t="shared" si="6"/>
        <v>0.0007787292291499532</v>
      </c>
      <c r="E62" s="72">
        <f t="shared" si="0"/>
        <v>0</v>
      </c>
      <c r="F62" s="73">
        <f t="shared" si="1"/>
        <v>100</v>
      </c>
    </row>
    <row r="63" spans="1:6" ht="13.5">
      <c r="A63" s="36" t="s">
        <v>149</v>
      </c>
      <c r="B63" s="71">
        <f t="shared" si="6"/>
        <v>5</v>
      </c>
      <c r="C63" s="71">
        <f t="shared" si="6"/>
        <v>5</v>
      </c>
      <c r="D63" s="71">
        <f t="shared" si="6"/>
        <v>0.0007787292291499532</v>
      </c>
      <c r="E63" s="72">
        <f t="shared" si="0"/>
        <v>0</v>
      </c>
      <c r="F63" s="73">
        <f t="shared" si="1"/>
        <v>100</v>
      </c>
    </row>
    <row r="64" spans="1:6" ht="33" customHeight="1">
      <c r="A64" s="36" t="s">
        <v>43</v>
      </c>
      <c r="B64" s="71">
        <v>5</v>
      </c>
      <c r="C64" s="71">
        <f>'Приложение №1'!C60</f>
        <v>5</v>
      </c>
      <c r="D64" s="71">
        <f>C64/C6*100</f>
        <v>0.0007787292291499532</v>
      </c>
      <c r="E64" s="72">
        <f t="shared" si="0"/>
        <v>0</v>
      </c>
      <c r="F64" s="73">
        <f t="shared" si="1"/>
        <v>100</v>
      </c>
    </row>
    <row r="65" spans="1:6" ht="19.5" customHeight="1">
      <c r="A65" s="10" t="s">
        <v>103</v>
      </c>
      <c r="B65" s="68">
        <f>B66+B68+B69+B72+B77+B78+B80+B82+B84+B85</f>
        <v>22780.6</v>
      </c>
      <c r="C65" s="68">
        <f>C66+C68+C69+C72+C77+C78+C80+C82+C84+C85</f>
        <v>1826.5</v>
      </c>
      <c r="D65" s="68">
        <f>D66+D68+D69+D72+D77+D78+D80+D82+D84+D85</f>
        <v>0.28446978740847795</v>
      </c>
      <c r="E65" s="69">
        <f t="shared" si="0"/>
        <v>-20954.1</v>
      </c>
      <c r="F65" s="70">
        <f t="shared" si="1"/>
        <v>8.017787064432017</v>
      </c>
    </row>
    <row r="66" spans="1:6" ht="13.5">
      <c r="A66" s="10" t="s">
        <v>109</v>
      </c>
      <c r="B66" s="68">
        <f>B67</f>
        <v>58</v>
      </c>
      <c r="C66" s="68">
        <f>C67</f>
        <v>56</v>
      </c>
      <c r="D66" s="68">
        <f>D67</f>
        <v>0.008721767366479477</v>
      </c>
      <c r="E66" s="69">
        <f t="shared" si="0"/>
        <v>-2</v>
      </c>
      <c r="F66" s="70">
        <f t="shared" si="1"/>
        <v>96.55172413793103</v>
      </c>
    </row>
    <row r="67" spans="1:6" ht="45.75" customHeight="1">
      <c r="A67" s="33" t="s">
        <v>278</v>
      </c>
      <c r="B67" s="71">
        <v>58</v>
      </c>
      <c r="C67" s="71">
        <f>'Приложение №1'!C63</f>
        <v>56</v>
      </c>
      <c r="D67" s="71">
        <f>C67/C6*100</f>
        <v>0.008721767366479477</v>
      </c>
      <c r="E67" s="72">
        <f t="shared" si="0"/>
        <v>-2</v>
      </c>
      <c r="F67" s="73">
        <f t="shared" si="1"/>
        <v>96.55172413793103</v>
      </c>
    </row>
    <row r="68" spans="1:6" ht="48.75" customHeight="1">
      <c r="A68" s="34" t="s">
        <v>44</v>
      </c>
      <c r="B68" s="71">
        <v>100.5</v>
      </c>
      <c r="C68" s="71">
        <f>'Приложение №1'!C64</f>
        <v>100.5</v>
      </c>
      <c r="D68" s="71">
        <f>C68/C6*100</f>
        <v>0.015652457505914062</v>
      </c>
      <c r="E68" s="72">
        <f t="shared" si="0"/>
        <v>0</v>
      </c>
      <c r="F68" s="73">
        <f t="shared" si="1"/>
        <v>100</v>
      </c>
    </row>
    <row r="69" spans="1:6" ht="44.25" customHeight="1">
      <c r="A69" s="33" t="s">
        <v>118</v>
      </c>
      <c r="B69" s="71">
        <f>B70+B71</f>
        <v>25</v>
      </c>
      <c r="C69" s="71">
        <f>C70+C71</f>
        <v>25</v>
      </c>
      <c r="D69" s="71">
        <f>D70+D71</f>
        <v>0.003893646145749766</v>
      </c>
      <c r="E69" s="72">
        <f t="shared" si="0"/>
        <v>0</v>
      </c>
      <c r="F69" s="73">
        <f t="shared" si="1"/>
        <v>100</v>
      </c>
    </row>
    <row r="70" spans="1:6" ht="45.75" customHeight="1">
      <c r="A70" s="33" t="s">
        <v>127</v>
      </c>
      <c r="B70" s="71">
        <v>15</v>
      </c>
      <c r="C70" s="71">
        <f>'Приложение №1'!C66</f>
        <v>25</v>
      </c>
      <c r="D70" s="71">
        <f>C70/C6*100</f>
        <v>0.003893646145749766</v>
      </c>
      <c r="E70" s="72">
        <f t="shared" si="0"/>
        <v>10</v>
      </c>
      <c r="F70" s="73">
        <f t="shared" si="1"/>
        <v>166.66666666666669</v>
      </c>
    </row>
    <row r="71" spans="1:6" ht="39" customHeight="1">
      <c r="A71" s="51" t="s">
        <v>161</v>
      </c>
      <c r="B71" s="71">
        <v>10</v>
      </c>
      <c r="C71" s="71"/>
      <c r="D71" s="71">
        <f>C71/C6*100</f>
        <v>0</v>
      </c>
      <c r="E71" s="72">
        <f t="shared" si="0"/>
        <v>-10</v>
      </c>
      <c r="F71" s="73">
        <f t="shared" si="1"/>
        <v>0</v>
      </c>
    </row>
    <row r="72" spans="1:6" ht="77.25" customHeight="1">
      <c r="A72" s="33" t="s">
        <v>45</v>
      </c>
      <c r="B72" s="68">
        <f>B73+B74+B75</f>
        <v>280</v>
      </c>
      <c r="C72" s="68">
        <f>C73+C74+C75</f>
        <v>280</v>
      </c>
      <c r="D72" s="68">
        <f>D73+D74+D75</f>
        <v>0.043608836832397385</v>
      </c>
      <c r="E72" s="69">
        <f t="shared" si="0"/>
        <v>0</v>
      </c>
      <c r="F72" s="70">
        <f t="shared" si="1"/>
        <v>100</v>
      </c>
    </row>
    <row r="73" spans="1:6" ht="39" customHeight="1">
      <c r="A73" s="44" t="s">
        <v>46</v>
      </c>
      <c r="B73" s="71">
        <v>250</v>
      </c>
      <c r="C73" s="71">
        <f>'Приложение №1'!C68</f>
        <v>250</v>
      </c>
      <c r="D73" s="71">
        <f>C73/C6*100</f>
        <v>0.03893646145749766</v>
      </c>
      <c r="E73" s="72">
        <f t="shared" si="0"/>
        <v>0</v>
      </c>
      <c r="F73" s="73">
        <f t="shared" si="1"/>
        <v>100</v>
      </c>
    </row>
    <row r="74" spans="1:6" ht="30" customHeight="1">
      <c r="A74" s="14" t="s">
        <v>12</v>
      </c>
      <c r="B74" s="71">
        <v>20</v>
      </c>
      <c r="C74" s="71">
        <f>'Приложение №1'!C69</f>
        <v>20</v>
      </c>
      <c r="D74" s="71">
        <f>C74/C6*100</f>
        <v>0.0031149169165998127</v>
      </c>
      <c r="E74" s="72">
        <f t="shared" si="0"/>
        <v>0</v>
      </c>
      <c r="F74" s="73">
        <f t="shared" si="1"/>
        <v>100</v>
      </c>
    </row>
    <row r="75" spans="1:6" ht="25.5" customHeight="1">
      <c r="A75" s="14" t="s">
        <v>170</v>
      </c>
      <c r="B75" s="71">
        <f>B76</f>
        <v>10</v>
      </c>
      <c r="C75" s="71">
        <f>C76</f>
        <v>10</v>
      </c>
      <c r="D75" s="71">
        <f>D76</f>
        <v>0.0015574584582999063</v>
      </c>
      <c r="E75" s="72">
        <f t="shared" si="0"/>
        <v>0</v>
      </c>
      <c r="F75" s="73">
        <f t="shared" si="1"/>
        <v>100</v>
      </c>
    </row>
    <row r="76" spans="1:6" ht="32.25" customHeight="1">
      <c r="A76" s="52" t="s">
        <v>163</v>
      </c>
      <c r="B76" s="71">
        <v>10</v>
      </c>
      <c r="C76" s="71">
        <f>'Приложение №1'!C71</f>
        <v>10</v>
      </c>
      <c r="D76" s="71">
        <f>C76/C6*100</f>
        <v>0.0015574584582999063</v>
      </c>
      <c r="E76" s="72">
        <f t="shared" si="0"/>
        <v>0</v>
      </c>
      <c r="F76" s="73">
        <f t="shared" si="1"/>
        <v>100</v>
      </c>
    </row>
    <row r="77" spans="1:35" s="43" customFormat="1" ht="41.25" customHeight="1">
      <c r="A77" s="14" t="s">
        <v>51</v>
      </c>
      <c r="B77" s="71">
        <v>640</v>
      </c>
      <c r="C77" s="71">
        <f>'Приложение №1'!C72</f>
        <v>640</v>
      </c>
      <c r="D77" s="71">
        <f>C77/C6*100</f>
        <v>0.099677341331194</v>
      </c>
      <c r="E77" s="72">
        <f t="shared" si="0"/>
        <v>0</v>
      </c>
      <c r="F77" s="73">
        <f t="shared" si="1"/>
        <v>100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</row>
    <row r="78" spans="1:6" ht="15.75" customHeight="1">
      <c r="A78" s="14" t="s">
        <v>165</v>
      </c>
      <c r="B78" s="71">
        <f>B79</f>
        <v>5</v>
      </c>
      <c r="C78" s="71">
        <f>C79</f>
        <v>20</v>
      </c>
      <c r="D78" s="71">
        <f>D79</f>
        <v>0.0031149169165998127</v>
      </c>
      <c r="E78" s="72">
        <f t="shared" si="0"/>
        <v>15</v>
      </c>
      <c r="F78" s="73">
        <f t="shared" si="1"/>
        <v>400</v>
      </c>
    </row>
    <row r="79" spans="1:6" ht="18" customHeight="1">
      <c r="A79" s="5" t="s">
        <v>120</v>
      </c>
      <c r="B79" s="71">
        <v>5</v>
      </c>
      <c r="C79" s="71">
        <f>'Приложение №1'!C74</f>
        <v>20</v>
      </c>
      <c r="D79" s="71">
        <f>C79/C6*100</f>
        <v>0.0031149169165998127</v>
      </c>
      <c r="E79" s="72">
        <f t="shared" si="0"/>
        <v>15</v>
      </c>
      <c r="F79" s="73">
        <f t="shared" si="1"/>
        <v>400</v>
      </c>
    </row>
    <row r="80" spans="1:6" ht="42" customHeight="1">
      <c r="A80" s="5" t="s">
        <v>167</v>
      </c>
      <c r="B80" s="71">
        <f>B81</f>
        <v>30</v>
      </c>
      <c r="C80" s="71">
        <f>C81</f>
        <v>0</v>
      </c>
      <c r="D80" s="71">
        <f>D81</f>
        <v>0</v>
      </c>
      <c r="E80" s="72">
        <f t="shared" si="0"/>
        <v>-30</v>
      </c>
      <c r="F80" s="73">
        <f t="shared" si="1"/>
        <v>0</v>
      </c>
    </row>
    <row r="81" spans="1:6" ht="44.25" customHeight="1">
      <c r="A81" s="44" t="s">
        <v>47</v>
      </c>
      <c r="B81" s="71">
        <v>30</v>
      </c>
      <c r="C81" s="71"/>
      <c r="D81" s="71">
        <f>C81/C6*100</f>
        <v>0</v>
      </c>
      <c r="E81" s="72">
        <f t="shared" si="0"/>
        <v>-30</v>
      </c>
      <c r="F81" s="73">
        <f t="shared" si="1"/>
        <v>0</v>
      </c>
    </row>
    <row r="82" spans="1:6" ht="18" customHeight="1">
      <c r="A82" s="44" t="s">
        <v>166</v>
      </c>
      <c r="B82" s="71">
        <f>B83</f>
        <v>3</v>
      </c>
      <c r="C82" s="71">
        <f>C83</f>
        <v>0</v>
      </c>
      <c r="D82" s="71">
        <f>D83</f>
        <v>0</v>
      </c>
      <c r="E82" s="72">
        <f t="shared" si="0"/>
        <v>-3</v>
      </c>
      <c r="F82" s="73">
        <f t="shared" si="1"/>
        <v>0</v>
      </c>
    </row>
    <row r="83" spans="1:6" ht="31.5" customHeight="1">
      <c r="A83" s="14" t="s">
        <v>48</v>
      </c>
      <c r="B83" s="71">
        <v>3</v>
      </c>
      <c r="C83" s="71"/>
      <c r="D83" s="71">
        <f>C83/C6*100</f>
        <v>0</v>
      </c>
      <c r="E83" s="72">
        <f>C83-B83</f>
        <v>-3</v>
      </c>
      <c r="F83" s="73">
        <f>C83/B83*100</f>
        <v>0</v>
      </c>
    </row>
    <row r="84" spans="1:6" ht="47.25" customHeight="1">
      <c r="A84" s="14" t="s">
        <v>13</v>
      </c>
      <c r="B84" s="71">
        <v>25</v>
      </c>
      <c r="C84" s="71">
        <f>'Приложение №1'!C75</f>
        <v>25</v>
      </c>
      <c r="D84" s="71">
        <f>C84/C6*100</f>
        <v>0.003893646145749766</v>
      </c>
      <c r="E84" s="72">
        <f>C84-B84</f>
        <v>0</v>
      </c>
      <c r="F84" s="73">
        <f>C84/B84*100</f>
        <v>100</v>
      </c>
    </row>
    <row r="85" spans="1:6" ht="18" customHeight="1">
      <c r="A85" s="12" t="s">
        <v>61</v>
      </c>
      <c r="B85" s="71">
        <f>B86</f>
        <v>21614.1</v>
      </c>
      <c r="C85" s="71">
        <f>C86</f>
        <v>680</v>
      </c>
      <c r="D85" s="71">
        <f>D86</f>
        <v>0.10590717516439366</v>
      </c>
      <c r="E85" s="72">
        <f>C85-B85</f>
        <v>-20934.1</v>
      </c>
      <c r="F85" s="73">
        <f>C85/B85*100</f>
        <v>3.1460944476059614</v>
      </c>
    </row>
    <row r="86" spans="1:6" ht="18" customHeight="1">
      <c r="A86" s="36" t="s">
        <v>50</v>
      </c>
      <c r="B86" s="71">
        <v>21614.1</v>
      </c>
      <c r="C86" s="71">
        <f>'Приложение №1'!C77</f>
        <v>680</v>
      </c>
      <c r="D86" s="71">
        <f>C86/C6*100</f>
        <v>0.10590717516439366</v>
      </c>
      <c r="E86" s="72">
        <f>C86-B86</f>
        <v>-20934.1</v>
      </c>
      <c r="F86" s="73">
        <f>C86/B86*100</f>
        <v>3.1460944476059614</v>
      </c>
    </row>
    <row r="87" spans="1:6" ht="20.25" customHeight="1">
      <c r="A87" s="10" t="s">
        <v>96</v>
      </c>
      <c r="B87" s="68">
        <f>B88+B174</f>
        <v>450727.5</v>
      </c>
      <c r="C87" s="68">
        <f>C88</f>
        <v>408448.3</v>
      </c>
      <c r="D87" s="68">
        <f>D88</f>
        <v>63.61412596132176</v>
      </c>
      <c r="E87" s="69">
        <f aca="true" t="shared" si="7" ref="E87:E174">C87-B87</f>
        <v>-42279.20000000001</v>
      </c>
      <c r="F87" s="73">
        <f aca="true" t="shared" si="8" ref="F87:F137">C87/B87*100</f>
        <v>90.61978690006711</v>
      </c>
    </row>
    <row r="88" spans="1:6" ht="18.75" customHeight="1">
      <c r="A88" s="10" t="s">
        <v>85</v>
      </c>
      <c r="B88" s="68">
        <f>B89+B98+B133+B161</f>
        <v>448853.2</v>
      </c>
      <c r="C88" s="68">
        <f>C89+C98+C133+C161</f>
        <v>408448.3</v>
      </c>
      <c r="D88" s="68">
        <f>D89+D98+D133+D161</f>
        <v>63.61412596132176</v>
      </c>
      <c r="E88" s="69">
        <f t="shared" si="7"/>
        <v>-40404.90000000002</v>
      </c>
      <c r="F88" s="73">
        <f t="shared" si="8"/>
        <v>90.99819272760003</v>
      </c>
    </row>
    <row r="89" spans="1:6" ht="21" customHeight="1">
      <c r="A89" s="10" t="s">
        <v>168</v>
      </c>
      <c r="B89" s="68">
        <f>B90+B96</f>
        <v>145928.5</v>
      </c>
      <c r="C89" s="68">
        <f>C90+C96</f>
        <v>149667</v>
      </c>
      <c r="D89" s="68">
        <f>D90+D96</f>
        <v>23.31001350783721</v>
      </c>
      <c r="E89" s="69">
        <f t="shared" si="7"/>
        <v>3738.5</v>
      </c>
      <c r="F89" s="73">
        <f t="shared" si="8"/>
        <v>102.56187105328979</v>
      </c>
    </row>
    <row r="90" spans="1:6" ht="13.5">
      <c r="A90" s="12" t="s">
        <v>62</v>
      </c>
      <c r="B90" s="71">
        <f>B91+B94</f>
        <v>140179</v>
      </c>
      <c r="C90" s="71">
        <f>C91+C94</f>
        <v>149667</v>
      </c>
      <c r="D90" s="71">
        <f>D91+D94</f>
        <v>23.31001350783721</v>
      </c>
      <c r="E90" s="72">
        <f t="shared" si="7"/>
        <v>9488</v>
      </c>
      <c r="F90" s="73">
        <f t="shared" si="8"/>
        <v>106.76848886067101</v>
      </c>
    </row>
    <row r="91" spans="1:6" ht="13.5">
      <c r="A91" s="14" t="s">
        <v>53</v>
      </c>
      <c r="B91" s="71">
        <f>B93</f>
        <v>138591</v>
      </c>
      <c r="C91" s="71">
        <f>C93</f>
        <v>148087</v>
      </c>
      <c r="D91" s="71">
        <f>D93</f>
        <v>23.063935071425824</v>
      </c>
      <c r="E91" s="72">
        <f t="shared" si="7"/>
        <v>9496</v>
      </c>
      <c r="F91" s="73">
        <f t="shared" si="8"/>
        <v>106.8518157744731</v>
      </c>
    </row>
    <row r="92" spans="1:6" ht="13.5">
      <c r="A92" s="12" t="s">
        <v>104</v>
      </c>
      <c r="B92" s="71"/>
      <c r="C92" s="71"/>
      <c r="D92" s="71"/>
      <c r="E92" s="72"/>
      <c r="F92" s="73"/>
    </row>
    <row r="93" spans="1:6" ht="71.25" customHeight="1">
      <c r="A93" s="12" t="s">
        <v>262</v>
      </c>
      <c r="B93" s="71">
        <v>138591</v>
      </c>
      <c r="C93" s="71">
        <f>'Приложение №1'!C84</f>
        <v>148087</v>
      </c>
      <c r="D93" s="71">
        <f>C93/C6*100</f>
        <v>23.063935071425824</v>
      </c>
      <c r="E93" s="72">
        <f t="shared" si="7"/>
        <v>9496</v>
      </c>
      <c r="F93" s="73">
        <f t="shared" si="8"/>
        <v>106.8518157744731</v>
      </c>
    </row>
    <row r="94" spans="1:6" ht="13.5">
      <c r="A94" s="14" t="s">
        <v>1</v>
      </c>
      <c r="B94" s="71">
        <f>B95</f>
        <v>1588</v>
      </c>
      <c r="C94" s="71">
        <f>C95</f>
        <v>1580</v>
      </c>
      <c r="D94" s="71">
        <f>D95</f>
        <v>0.24607843641138522</v>
      </c>
      <c r="E94" s="72">
        <f t="shared" si="7"/>
        <v>-8</v>
      </c>
      <c r="F94" s="73">
        <f t="shared" si="8"/>
        <v>99.49622166246851</v>
      </c>
    </row>
    <row r="95" spans="1:6" ht="74.25" customHeight="1">
      <c r="A95" s="36" t="s">
        <v>263</v>
      </c>
      <c r="B95" s="71">
        <v>1588</v>
      </c>
      <c r="C95" s="71">
        <f>'Приложение №1'!C86</f>
        <v>1580</v>
      </c>
      <c r="D95" s="71">
        <f>C95/C6*100</f>
        <v>0.24607843641138522</v>
      </c>
      <c r="E95" s="72">
        <f t="shared" si="7"/>
        <v>-8</v>
      </c>
      <c r="F95" s="73">
        <f t="shared" si="8"/>
        <v>99.49622166246851</v>
      </c>
    </row>
    <row r="96" spans="1:6" ht="18.75" customHeight="1">
      <c r="A96" s="33" t="s">
        <v>66</v>
      </c>
      <c r="B96" s="71">
        <f>B97</f>
        <v>5749.5</v>
      </c>
      <c r="C96" s="71">
        <f>C97</f>
        <v>0</v>
      </c>
      <c r="D96" s="71"/>
      <c r="E96" s="72">
        <f t="shared" si="7"/>
        <v>-5749.5</v>
      </c>
      <c r="F96" s="73">
        <f t="shared" si="8"/>
        <v>0</v>
      </c>
    </row>
    <row r="97" spans="1:6" ht="31.5" customHeight="1">
      <c r="A97" s="58" t="s">
        <v>54</v>
      </c>
      <c r="B97" s="71">
        <v>5749.5</v>
      </c>
      <c r="C97" s="71"/>
      <c r="D97" s="71"/>
      <c r="E97" s="72">
        <f t="shared" si="7"/>
        <v>-5749.5</v>
      </c>
      <c r="F97" s="73">
        <f t="shared" si="8"/>
        <v>0</v>
      </c>
    </row>
    <row r="98" spans="1:6" ht="27">
      <c r="A98" s="10" t="s">
        <v>52</v>
      </c>
      <c r="B98" s="68">
        <f>B99+B103+B106+B109</f>
        <v>102414.99999999999</v>
      </c>
      <c r="C98" s="68">
        <f>C99+C103+C106+C109</f>
        <v>65145.1</v>
      </c>
      <c r="D98" s="68">
        <f>D99+D106+D109</f>
        <v>10.146078701179325</v>
      </c>
      <c r="E98" s="69">
        <f t="shared" si="7"/>
        <v>-37269.89999999999</v>
      </c>
      <c r="F98" s="73">
        <f t="shared" si="8"/>
        <v>63.608944002343414</v>
      </c>
    </row>
    <row r="99" spans="1:6" ht="13.5">
      <c r="A99" s="12" t="s">
        <v>204</v>
      </c>
      <c r="B99" s="71">
        <f>B100</f>
        <v>968.7</v>
      </c>
      <c r="C99" s="71">
        <f>C100</f>
        <v>0</v>
      </c>
      <c r="D99" s="71"/>
      <c r="E99" s="72">
        <f t="shared" si="7"/>
        <v>-968.7</v>
      </c>
      <c r="F99" s="73">
        <f t="shared" si="8"/>
        <v>0</v>
      </c>
    </row>
    <row r="100" spans="1:6" ht="13.5">
      <c r="A100" s="12" t="s">
        <v>205</v>
      </c>
      <c r="B100" s="71">
        <f>B102</f>
        <v>968.7</v>
      </c>
      <c r="C100" s="71">
        <f>C102</f>
        <v>0</v>
      </c>
      <c r="D100" s="71"/>
      <c r="E100" s="72">
        <f t="shared" si="7"/>
        <v>-968.7</v>
      </c>
      <c r="F100" s="73">
        <f t="shared" si="8"/>
        <v>0</v>
      </c>
    </row>
    <row r="101" spans="1:6" ht="13.5">
      <c r="A101" s="12" t="s">
        <v>104</v>
      </c>
      <c r="B101" s="71"/>
      <c r="C101" s="71"/>
      <c r="D101" s="71"/>
      <c r="E101" s="72"/>
      <c r="F101" s="73"/>
    </row>
    <row r="102" spans="1:6" ht="27">
      <c r="A102" s="46" t="s">
        <v>206</v>
      </c>
      <c r="B102" s="71">
        <v>968.7</v>
      </c>
      <c r="C102" s="71"/>
      <c r="D102" s="71"/>
      <c r="E102" s="72">
        <f t="shared" si="7"/>
        <v>-968.7</v>
      </c>
      <c r="F102" s="73">
        <f t="shared" si="8"/>
        <v>0</v>
      </c>
    </row>
    <row r="103" spans="1:6" ht="13.5">
      <c r="A103" s="12" t="s">
        <v>207</v>
      </c>
      <c r="B103" s="71">
        <f>B105</f>
        <v>2.3</v>
      </c>
      <c r="C103" s="71"/>
      <c r="D103" s="71"/>
      <c r="E103" s="72">
        <f t="shared" si="7"/>
        <v>-2.3</v>
      </c>
      <c r="F103" s="73">
        <f t="shared" si="8"/>
        <v>0</v>
      </c>
    </row>
    <row r="104" spans="1:6" ht="13.5">
      <c r="A104" s="12" t="s">
        <v>104</v>
      </c>
      <c r="B104" s="71"/>
      <c r="C104" s="71"/>
      <c r="D104" s="71"/>
      <c r="E104" s="72"/>
      <c r="F104" s="73"/>
    </row>
    <row r="105" spans="1:6" ht="54.75">
      <c r="A105" s="12" t="s">
        <v>208</v>
      </c>
      <c r="B105" s="71">
        <v>2.3</v>
      </c>
      <c r="C105" s="71"/>
      <c r="D105" s="71"/>
      <c r="E105" s="72">
        <f t="shared" si="7"/>
        <v>-2.3</v>
      </c>
      <c r="F105" s="73">
        <f t="shared" si="8"/>
        <v>0</v>
      </c>
    </row>
    <row r="106" spans="1:6" ht="27">
      <c r="A106" s="12" t="s">
        <v>210</v>
      </c>
      <c r="B106" s="71">
        <f>B108</f>
        <v>2046.4</v>
      </c>
      <c r="C106" s="71">
        <f>C108</f>
        <v>2018.8</v>
      </c>
      <c r="D106" s="71">
        <f>D108</f>
        <v>0.3144197135615851</v>
      </c>
      <c r="E106" s="72">
        <f t="shared" si="7"/>
        <v>-27.600000000000136</v>
      </c>
      <c r="F106" s="73">
        <f t="shared" si="8"/>
        <v>98.65129007036747</v>
      </c>
    </row>
    <row r="107" spans="1:6" ht="13.5">
      <c r="A107" s="12" t="s">
        <v>104</v>
      </c>
      <c r="B107" s="71"/>
      <c r="C107" s="71"/>
      <c r="D107" s="71"/>
      <c r="E107" s="72"/>
      <c r="F107" s="73"/>
    </row>
    <row r="108" spans="1:6" ht="69">
      <c r="A108" s="46" t="s">
        <v>264</v>
      </c>
      <c r="B108" s="71">
        <v>2046.4</v>
      </c>
      <c r="C108" s="71">
        <f>'Приложение №1'!C91</f>
        <v>2018.8</v>
      </c>
      <c r="D108" s="71">
        <f>C108/C6*100</f>
        <v>0.3144197135615851</v>
      </c>
      <c r="E108" s="72">
        <f t="shared" si="7"/>
        <v>-27.600000000000136</v>
      </c>
      <c r="F108" s="73">
        <f t="shared" si="8"/>
        <v>98.65129007036747</v>
      </c>
    </row>
    <row r="109" spans="1:6" ht="13.5">
      <c r="A109" s="12" t="s">
        <v>86</v>
      </c>
      <c r="B109" s="71">
        <f>B110</f>
        <v>99397.59999999999</v>
      </c>
      <c r="C109" s="71">
        <f>C110</f>
        <v>63126.299999999996</v>
      </c>
      <c r="D109" s="71">
        <f>D110</f>
        <v>9.83165898761774</v>
      </c>
      <c r="E109" s="72">
        <f t="shared" si="7"/>
        <v>-36271.299999999996</v>
      </c>
      <c r="F109" s="73">
        <f t="shared" si="8"/>
        <v>63.50887747792703</v>
      </c>
    </row>
    <row r="110" spans="1:6" ht="13.5">
      <c r="A110" s="36" t="s">
        <v>55</v>
      </c>
      <c r="B110" s="71">
        <f>SUM(B112:B132)</f>
        <v>99397.59999999999</v>
      </c>
      <c r="C110" s="71">
        <f>SUM(C112:C132)</f>
        <v>63126.299999999996</v>
      </c>
      <c r="D110" s="71">
        <f>D112+D113+D114+D115+D116+D117+D118+D119+D120+D121+D122+D123+D124+D125+D126+D127+D128+D129+D130+D131+D132</f>
        <v>9.83165898761774</v>
      </c>
      <c r="E110" s="72">
        <f t="shared" si="7"/>
        <v>-36271.299999999996</v>
      </c>
      <c r="F110" s="73">
        <f t="shared" si="8"/>
        <v>63.50887747792703</v>
      </c>
    </row>
    <row r="111" spans="1:6" ht="13.5">
      <c r="A111" s="12" t="s">
        <v>87</v>
      </c>
      <c r="B111" s="71"/>
      <c r="C111" s="71"/>
      <c r="D111" s="71"/>
      <c r="E111" s="72"/>
      <c r="F111" s="73"/>
    </row>
    <row r="112" spans="1:6" ht="108.75" customHeight="1">
      <c r="A112" s="12" t="s">
        <v>182</v>
      </c>
      <c r="B112" s="71">
        <v>61113</v>
      </c>
      <c r="C112" s="71">
        <f>'Приложение №1'!C95</f>
        <v>52890</v>
      </c>
      <c r="D112" s="71">
        <f>C112/C6*100</f>
        <v>8.237397785948206</v>
      </c>
      <c r="E112" s="72">
        <f t="shared" si="7"/>
        <v>-8223</v>
      </c>
      <c r="F112" s="73">
        <f t="shared" si="8"/>
        <v>86.54459771243435</v>
      </c>
    </row>
    <row r="113" spans="1:6" ht="63" customHeight="1">
      <c r="A113" s="12" t="str">
        <f>'Приложение №1'!B96</f>
        <v> 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v>
      </c>
      <c r="B113" s="71">
        <v>2736.1</v>
      </c>
      <c r="C113" s="71">
        <f>'Приложение №1'!C96</f>
        <v>2736.1</v>
      </c>
      <c r="D113" s="71">
        <f>C113/C6*100</f>
        <v>0.42613620877543745</v>
      </c>
      <c r="E113" s="72">
        <f t="shared" si="7"/>
        <v>0</v>
      </c>
      <c r="F113" s="73">
        <f t="shared" si="8"/>
        <v>100</v>
      </c>
    </row>
    <row r="114" spans="1:6" ht="63" customHeight="1">
      <c r="A114" s="14" t="s">
        <v>208</v>
      </c>
      <c r="B114" s="71">
        <v>0.3</v>
      </c>
      <c r="C114" s="71"/>
      <c r="D114" s="71"/>
      <c r="E114" s="72">
        <f t="shared" si="7"/>
        <v>-0.3</v>
      </c>
      <c r="F114" s="73">
        <f t="shared" si="8"/>
        <v>0</v>
      </c>
    </row>
    <row r="115" spans="1:6" ht="73.5" customHeight="1">
      <c r="A115" s="19" t="str">
        <f>'Приложение №1'!B97</f>
        <v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 и туризма Магаданской области" на 2014-2020 годы" на 2018 год
</v>
      </c>
      <c r="B115" s="71">
        <v>103.6</v>
      </c>
      <c r="C115" s="71">
        <f>'Приложение №1'!C97</f>
        <v>101.1</v>
      </c>
      <c r="D115" s="71">
        <f>C115/C6*100</f>
        <v>0.015745905013412054</v>
      </c>
      <c r="E115" s="72">
        <f t="shared" si="7"/>
        <v>-2.5</v>
      </c>
      <c r="F115" s="73">
        <f t="shared" si="8"/>
        <v>97.58687258687259</v>
      </c>
    </row>
    <row r="116" spans="1:6" ht="72" customHeight="1">
      <c r="A116" s="13" t="s">
        <v>213</v>
      </c>
      <c r="B116" s="71">
        <v>316</v>
      </c>
      <c r="C116" s="71"/>
      <c r="D116" s="71"/>
      <c r="E116" s="72">
        <f t="shared" si="7"/>
        <v>-316</v>
      </c>
      <c r="F116" s="73">
        <f t="shared" si="8"/>
        <v>0</v>
      </c>
    </row>
    <row r="117" spans="1:6" ht="65.25" customHeight="1">
      <c r="A117" s="46" t="str">
        <f>'Приложение №1'!B99</f>
        <v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v>
      </c>
      <c r="B117" s="71">
        <v>1324.3</v>
      </c>
      <c r="C117" s="71">
        <f>'Приложение №1'!C99</f>
        <v>1324.3</v>
      </c>
      <c r="D117" s="71">
        <f>C117/C6*100</f>
        <v>0.2062542236326566</v>
      </c>
      <c r="E117" s="72">
        <f t="shared" si="7"/>
        <v>0</v>
      </c>
      <c r="F117" s="73">
        <f t="shared" si="8"/>
        <v>100</v>
      </c>
    </row>
    <row r="118" spans="1:6" ht="62.25" customHeight="1">
      <c r="A118" s="59" t="s">
        <v>265</v>
      </c>
      <c r="B118" s="71">
        <v>2395</v>
      </c>
      <c r="C118" s="71">
        <f>'Приложение №1'!C100</f>
        <v>1140</v>
      </c>
      <c r="D118" s="71">
        <f>C118/C6*100</f>
        <v>0.17755026424618933</v>
      </c>
      <c r="E118" s="72">
        <f t="shared" si="7"/>
        <v>-1255</v>
      </c>
      <c r="F118" s="73">
        <f t="shared" si="8"/>
        <v>47.59916492693111</v>
      </c>
    </row>
    <row r="119" spans="1:6" ht="60" customHeight="1">
      <c r="A119" s="59" t="s">
        <v>266</v>
      </c>
      <c r="B119" s="71">
        <v>459</v>
      </c>
      <c r="C119" s="71">
        <f>'Приложение №1'!C104</f>
        <v>537.5</v>
      </c>
      <c r="D119" s="71">
        <f>C119/C6*100</f>
        <v>0.08371339213361997</v>
      </c>
      <c r="E119" s="72">
        <f t="shared" si="7"/>
        <v>78.5</v>
      </c>
      <c r="F119" s="73">
        <f t="shared" si="8"/>
        <v>117.10239651416121</v>
      </c>
    </row>
    <row r="120" spans="1:6" ht="84.75" customHeight="1">
      <c r="A120" s="46" t="s">
        <v>217</v>
      </c>
      <c r="B120" s="71">
        <f>1200</f>
        <v>1200</v>
      </c>
      <c r="C120" s="71"/>
      <c r="D120" s="71"/>
      <c r="E120" s="72">
        <f t="shared" si="7"/>
        <v>-1200</v>
      </c>
      <c r="F120" s="73">
        <f t="shared" si="8"/>
        <v>0</v>
      </c>
    </row>
    <row r="121" spans="1:6" ht="66" customHeight="1">
      <c r="A121" s="46" t="s">
        <v>218</v>
      </c>
      <c r="B121" s="71">
        <v>163.1</v>
      </c>
      <c r="C121" s="71"/>
      <c r="D121" s="71"/>
      <c r="E121" s="72">
        <f t="shared" si="7"/>
        <v>-163.1</v>
      </c>
      <c r="F121" s="73"/>
    </row>
    <row r="122" spans="1:6" ht="91.5" customHeight="1">
      <c r="A122" s="46" t="s">
        <v>219</v>
      </c>
      <c r="B122" s="71">
        <v>50</v>
      </c>
      <c r="C122" s="71"/>
      <c r="D122" s="71"/>
      <c r="E122" s="72">
        <f t="shared" si="7"/>
        <v>-50</v>
      </c>
      <c r="F122" s="73"/>
    </row>
    <row r="123" spans="1:6" ht="106.5" customHeight="1">
      <c r="A123" s="46" t="s">
        <v>272</v>
      </c>
      <c r="B123" s="71">
        <v>73.4</v>
      </c>
      <c r="C123" s="71"/>
      <c r="D123" s="71"/>
      <c r="E123" s="72">
        <f t="shared" si="7"/>
        <v>-73.4</v>
      </c>
      <c r="F123" s="73"/>
    </row>
    <row r="124" spans="1:6" ht="79.5" customHeight="1">
      <c r="A124" s="46" t="s">
        <v>220</v>
      </c>
      <c r="B124" s="71">
        <v>1912.4</v>
      </c>
      <c r="C124" s="71"/>
      <c r="D124" s="71"/>
      <c r="E124" s="72">
        <f t="shared" si="7"/>
        <v>-1912.4</v>
      </c>
      <c r="F124" s="73"/>
    </row>
    <row r="125" spans="1:6" ht="69" customHeight="1">
      <c r="A125" s="13" t="str">
        <f>'Приложение №1'!B98</f>
        <v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2018 год</v>
      </c>
      <c r="B125" s="71">
        <v>991.8</v>
      </c>
      <c r="C125" s="71">
        <f>'Приложение №1'!C98</f>
        <v>800</v>
      </c>
      <c r="D125" s="71">
        <f>C125/C6*100</f>
        <v>0.12459667666399252</v>
      </c>
      <c r="E125" s="72">
        <f t="shared" si="7"/>
        <v>-191.79999999999995</v>
      </c>
      <c r="F125" s="73">
        <f t="shared" si="8"/>
        <v>80.66142367412785</v>
      </c>
    </row>
    <row r="126" spans="1:6" ht="59.25" customHeight="1">
      <c r="A126" s="59" t="s">
        <v>215</v>
      </c>
      <c r="B126" s="71">
        <v>166.7</v>
      </c>
      <c r="C126" s="71"/>
      <c r="D126" s="71"/>
      <c r="E126" s="72">
        <f t="shared" si="7"/>
        <v>-166.7</v>
      </c>
      <c r="F126" s="73">
        <f t="shared" si="8"/>
        <v>0</v>
      </c>
    </row>
    <row r="127" spans="1:6" ht="78" customHeight="1">
      <c r="A127" s="59" t="s">
        <v>264</v>
      </c>
      <c r="B127" s="71">
        <v>279.1</v>
      </c>
      <c r="C127" s="71">
        <f>'Приложение №1'!C105</f>
        <v>199.7</v>
      </c>
      <c r="D127" s="71">
        <f>C127/C6*100</f>
        <v>0.03110244541224913</v>
      </c>
      <c r="E127" s="72">
        <f t="shared" si="7"/>
        <v>-79.40000000000003</v>
      </c>
      <c r="F127" s="73">
        <f t="shared" si="8"/>
        <v>71.55141526334646</v>
      </c>
    </row>
    <row r="128" spans="1:6" ht="69" customHeight="1">
      <c r="A128" s="59" t="s">
        <v>216</v>
      </c>
      <c r="B128" s="71">
        <v>1000</v>
      </c>
      <c r="C128" s="71"/>
      <c r="D128" s="71"/>
      <c r="E128" s="72">
        <f t="shared" si="7"/>
        <v>-1000</v>
      </c>
      <c r="F128" s="73">
        <f t="shared" si="8"/>
        <v>0</v>
      </c>
    </row>
    <row r="129" spans="1:6" ht="78.75" customHeight="1">
      <c r="A129" s="59" t="s">
        <v>214</v>
      </c>
      <c r="B129" s="71">
        <v>20000</v>
      </c>
      <c r="C129" s="71"/>
      <c r="D129" s="71">
        <f>C129/C6*100</f>
        <v>0</v>
      </c>
      <c r="E129" s="72">
        <f t="shared" si="7"/>
        <v>-20000</v>
      </c>
      <c r="F129" s="73">
        <f t="shared" si="8"/>
        <v>0</v>
      </c>
    </row>
    <row r="130" spans="1:6" ht="80.25" customHeight="1">
      <c r="A130" s="46" t="str">
        <f>'Приложение №1'!B102</f>
        <v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v>
      </c>
      <c r="B130" s="71">
        <v>510.9</v>
      </c>
      <c r="C130" s="71">
        <f>'Приложение №1'!C102</f>
        <v>510.9</v>
      </c>
      <c r="D130" s="71">
        <f>C130/C6*100</f>
        <v>0.07957055263454221</v>
      </c>
      <c r="E130" s="72">
        <f t="shared" si="7"/>
        <v>0</v>
      </c>
      <c r="F130" s="73">
        <f t="shared" si="8"/>
        <v>100</v>
      </c>
    </row>
    <row r="131" spans="1:6" ht="70.5" customHeight="1">
      <c r="A131" s="46" t="s">
        <v>247</v>
      </c>
      <c r="B131" s="71">
        <v>4602.9</v>
      </c>
      <c r="C131" s="71">
        <f>'Приложение №1'!C101</f>
        <v>2851.7</v>
      </c>
      <c r="D131" s="71">
        <f>C131/C6*100</f>
        <v>0.44414042855338437</v>
      </c>
      <c r="E131" s="72">
        <f t="shared" si="7"/>
        <v>-1751.1999999999998</v>
      </c>
      <c r="F131" s="73">
        <f t="shared" si="8"/>
        <v>61.954420039540295</v>
      </c>
    </row>
    <row r="132" spans="1:6" ht="84" customHeight="1">
      <c r="A132" s="46" t="s">
        <v>181</v>
      </c>
      <c r="B132" s="71"/>
      <c r="C132" s="71">
        <f>'Приложение №1'!C103</f>
        <v>35</v>
      </c>
      <c r="D132" s="71">
        <f>C132/C6*100</f>
        <v>0.005451104604049672</v>
      </c>
      <c r="E132" s="72">
        <f t="shared" si="7"/>
        <v>35</v>
      </c>
      <c r="F132" s="73"/>
    </row>
    <row r="133" spans="1:8" ht="13.5">
      <c r="A133" s="10" t="s">
        <v>174</v>
      </c>
      <c r="B133" s="68">
        <f>B134+B150+B152+B158</f>
        <v>185163</v>
      </c>
      <c r="C133" s="68">
        <f>C134+C150+C152+C155+C158</f>
        <v>184227.19999999998</v>
      </c>
      <c r="D133" s="68">
        <f>D134+D152+D155+D158</f>
        <v>28.692621088890846</v>
      </c>
      <c r="E133" s="69">
        <f t="shared" si="7"/>
        <v>-935.8000000000175</v>
      </c>
      <c r="F133" s="73">
        <f t="shared" si="8"/>
        <v>99.49460745397298</v>
      </c>
      <c r="H133" s="79"/>
    </row>
    <row r="134" spans="1:6" ht="27">
      <c r="A134" s="12" t="s">
        <v>105</v>
      </c>
      <c r="B134" s="71">
        <f>B135</f>
        <v>183353</v>
      </c>
      <c r="C134" s="71">
        <f>C135</f>
        <v>182025.09999999998</v>
      </c>
      <c r="D134" s="71">
        <f>D135</f>
        <v>28.349653161788623</v>
      </c>
      <c r="E134" s="72">
        <f t="shared" si="7"/>
        <v>-1327.9000000000233</v>
      </c>
      <c r="F134" s="73">
        <f t="shared" si="8"/>
        <v>99.27576859936842</v>
      </c>
    </row>
    <row r="135" spans="1:8" ht="27">
      <c r="A135" s="36" t="s">
        <v>56</v>
      </c>
      <c r="B135" s="71">
        <f>B137+B138+B139+B140+B141+B142+B145+B146+B147+B148+B149</f>
        <v>183353</v>
      </c>
      <c r="C135" s="71">
        <f>C137+C138+C139+C140+C141+C142+C145+C146+C147+C148+C149</f>
        <v>182025.09999999998</v>
      </c>
      <c r="D135" s="71">
        <f>D137+D138+D139+D140+D141+D142+D145+D146+D147+D148+D149</f>
        <v>28.349653161788623</v>
      </c>
      <c r="E135" s="72">
        <f t="shared" si="7"/>
        <v>-1327.9000000000233</v>
      </c>
      <c r="F135" s="73">
        <f t="shared" si="8"/>
        <v>99.27576859936842</v>
      </c>
      <c r="H135" s="79"/>
    </row>
    <row r="136" spans="1:6" ht="13.5">
      <c r="A136" s="12" t="s">
        <v>104</v>
      </c>
      <c r="B136" s="71"/>
      <c r="C136" s="71"/>
      <c r="D136" s="71"/>
      <c r="E136" s="72"/>
      <c r="F136" s="73"/>
    </row>
    <row r="137" spans="1:6" ht="92.25" customHeight="1">
      <c r="A137" s="14" t="s">
        <v>190</v>
      </c>
      <c r="B137" s="71">
        <v>2086.4</v>
      </c>
      <c r="C137" s="71">
        <f>'Приложение №1'!C110</f>
        <v>2086.4</v>
      </c>
      <c r="D137" s="71">
        <f>C137/C6*100</f>
        <v>0.3249481327396925</v>
      </c>
      <c r="E137" s="72">
        <f t="shared" si="7"/>
        <v>0</v>
      </c>
      <c r="F137" s="73">
        <f t="shared" si="8"/>
        <v>100</v>
      </c>
    </row>
    <row r="138" spans="1:6" ht="91.5" customHeight="1">
      <c r="A138" s="12" t="s">
        <v>192</v>
      </c>
      <c r="B138" s="71">
        <v>1406.5</v>
      </c>
      <c r="C138" s="71">
        <f>'Приложение №1'!C111</f>
        <v>1249.3</v>
      </c>
      <c r="D138" s="71">
        <f>C138/C6*100</f>
        <v>0.19457328519540731</v>
      </c>
      <c r="E138" s="72">
        <f t="shared" si="7"/>
        <v>-157.20000000000005</v>
      </c>
      <c r="F138" s="73">
        <f aca="true" t="shared" si="9" ref="F138:F175">C138/B138*100</f>
        <v>88.82332029861357</v>
      </c>
    </row>
    <row r="139" spans="1:6" ht="105.75" customHeight="1">
      <c r="A139" s="12" t="s">
        <v>267</v>
      </c>
      <c r="B139" s="71">
        <v>5300.4</v>
      </c>
      <c r="C139" s="71">
        <f>'Приложение №1'!C112</f>
        <v>5418.2</v>
      </c>
      <c r="D139" s="71">
        <f>C139/C6*100</f>
        <v>0.8438621418760552</v>
      </c>
      <c r="E139" s="72">
        <f t="shared" si="7"/>
        <v>117.80000000000018</v>
      </c>
      <c r="F139" s="73">
        <f t="shared" si="9"/>
        <v>102.22247377556411</v>
      </c>
    </row>
    <row r="140" spans="1:6" ht="96" customHeight="1">
      <c r="A140" s="13" t="s">
        <v>270</v>
      </c>
      <c r="B140" s="71">
        <v>1752.9</v>
      </c>
      <c r="C140" s="71">
        <f>'Приложение №1'!C113</f>
        <v>1752.9</v>
      </c>
      <c r="D140" s="71">
        <f>C140/C6*100</f>
        <v>0.2730068931553906</v>
      </c>
      <c r="E140" s="72">
        <f t="shared" si="7"/>
        <v>0</v>
      </c>
      <c r="F140" s="73">
        <f t="shared" si="9"/>
        <v>100</v>
      </c>
    </row>
    <row r="141" spans="1:6" ht="89.25" customHeight="1">
      <c r="A141" s="14" t="s">
        <v>269</v>
      </c>
      <c r="B141" s="71">
        <v>109547.8</v>
      </c>
      <c r="C141" s="71">
        <f>'Приложение №1'!C114</f>
        <v>104582.4</v>
      </c>
      <c r="D141" s="71">
        <f>C141/C6*100</f>
        <v>16.28827434693041</v>
      </c>
      <c r="E141" s="72">
        <f t="shared" si="7"/>
        <v>-4965.400000000009</v>
      </c>
      <c r="F141" s="73">
        <f t="shared" si="9"/>
        <v>95.46736675679475</v>
      </c>
    </row>
    <row r="142" spans="1:6" ht="27">
      <c r="A142" s="12" t="s">
        <v>271</v>
      </c>
      <c r="B142" s="71">
        <f>B143+B144</f>
        <v>2985.8</v>
      </c>
      <c r="C142" s="71">
        <f>C143+C144</f>
        <v>2985.8999999999996</v>
      </c>
      <c r="D142" s="71">
        <f>D143+D144</f>
        <v>0.46504152106376906</v>
      </c>
      <c r="E142" s="72">
        <f t="shared" si="7"/>
        <v>0.0999999999994543</v>
      </c>
      <c r="F142" s="73">
        <f t="shared" si="9"/>
        <v>100.00334918614774</v>
      </c>
    </row>
    <row r="143" spans="1:6" ht="74.25" customHeight="1">
      <c r="A143" s="12" t="s">
        <v>2</v>
      </c>
      <c r="B143" s="71">
        <v>2325</v>
      </c>
      <c r="C143" s="71">
        <f>'Приложение №1'!C116</f>
        <v>2325.1</v>
      </c>
      <c r="D143" s="71">
        <f>C143/C6*100</f>
        <v>0.36212466613931127</v>
      </c>
      <c r="E143" s="72">
        <f t="shared" si="7"/>
        <v>0.09999999999990905</v>
      </c>
      <c r="F143" s="73">
        <f t="shared" si="9"/>
        <v>100.00430107526881</v>
      </c>
    </row>
    <row r="144" spans="1:6" ht="109.5" customHeight="1">
      <c r="A144" s="12" t="s">
        <v>193</v>
      </c>
      <c r="B144" s="71">
        <v>660.8</v>
      </c>
      <c r="C144" s="71">
        <f>'Приложение №1'!C117</f>
        <v>660.8</v>
      </c>
      <c r="D144" s="71">
        <f>C144/C6*100</f>
        <v>0.10291685492445782</v>
      </c>
      <c r="E144" s="72">
        <f t="shared" si="7"/>
        <v>0</v>
      </c>
      <c r="F144" s="73">
        <f t="shared" si="9"/>
        <v>100</v>
      </c>
    </row>
    <row r="145" spans="1:6" ht="60" customHeight="1">
      <c r="A145" s="94" t="s">
        <v>274</v>
      </c>
      <c r="B145" s="71">
        <v>1027.3</v>
      </c>
      <c r="C145" s="71">
        <f>'Приложение №1'!C118</f>
        <v>1027.3</v>
      </c>
      <c r="D145" s="71">
        <f>C145/C6*100</f>
        <v>0.1599977074211494</v>
      </c>
      <c r="E145" s="72">
        <f t="shared" si="7"/>
        <v>0</v>
      </c>
      <c r="F145" s="73">
        <f t="shared" si="9"/>
        <v>100</v>
      </c>
    </row>
    <row r="146" spans="1:6" ht="77.25" customHeight="1">
      <c r="A146" s="12" t="s">
        <v>194</v>
      </c>
      <c r="B146" s="71">
        <v>55445.5</v>
      </c>
      <c r="C146" s="71">
        <f>'Приложение №1'!C119</f>
        <v>60818.7</v>
      </c>
      <c r="D146" s="71">
        <f>C146/C6*100</f>
        <v>9.472259873780452</v>
      </c>
      <c r="E146" s="72">
        <f t="shared" si="7"/>
        <v>5373.199999999997</v>
      </c>
      <c r="F146" s="73">
        <f t="shared" si="9"/>
        <v>109.69095778737679</v>
      </c>
    </row>
    <row r="147" spans="1:6" ht="108.75" customHeight="1">
      <c r="A147" s="12" t="s">
        <v>268</v>
      </c>
      <c r="B147" s="71">
        <v>1150.5</v>
      </c>
      <c r="C147" s="71">
        <f>'Приложение №1'!C120</f>
        <v>1128</v>
      </c>
      <c r="D147" s="71">
        <f>C147/C6*100</f>
        <v>0.17568131409622945</v>
      </c>
      <c r="E147" s="72">
        <f t="shared" si="7"/>
        <v>-22.5</v>
      </c>
      <c r="F147" s="73">
        <f t="shared" si="9"/>
        <v>98.04432855280312</v>
      </c>
    </row>
    <row r="148" spans="1:6" ht="94.5" customHeight="1">
      <c r="A148" s="12" t="s">
        <v>171</v>
      </c>
      <c r="B148" s="71">
        <v>569.9</v>
      </c>
      <c r="C148" s="71"/>
      <c r="D148" s="71">
        <f>C148/C6*100</f>
        <v>0</v>
      </c>
      <c r="E148" s="72">
        <f t="shared" si="7"/>
        <v>-569.9</v>
      </c>
      <c r="F148" s="73">
        <f t="shared" si="9"/>
        <v>0</v>
      </c>
    </row>
    <row r="149" spans="1:6" ht="42" customHeight="1">
      <c r="A149" s="12" t="s">
        <v>259</v>
      </c>
      <c r="B149" s="71">
        <v>2080</v>
      </c>
      <c r="C149" s="71">
        <f>'Приложение №1'!C121</f>
        <v>976</v>
      </c>
      <c r="D149" s="71">
        <f>C149/C6*100</f>
        <v>0.15200794553007088</v>
      </c>
      <c r="E149" s="72">
        <f t="shared" si="7"/>
        <v>-1104</v>
      </c>
      <c r="F149" s="73">
        <f t="shared" si="9"/>
        <v>46.92307692307692</v>
      </c>
    </row>
    <row r="150" spans="1:6" ht="45.75" customHeight="1">
      <c r="A150" s="12" t="s">
        <v>224</v>
      </c>
      <c r="B150" s="71">
        <f>B151</f>
        <v>43.8</v>
      </c>
      <c r="C150" s="71"/>
      <c r="D150" s="71"/>
      <c r="E150" s="72">
        <f t="shared" si="7"/>
        <v>-43.8</v>
      </c>
      <c r="F150" s="73">
        <f t="shared" si="9"/>
        <v>0</v>
      </c>
    </row>
    <row r="151" spans="1:6" ht="49.5" customHeight="1">
      <c r="A151" s="12" t="s">
        <v>225</v>
      </c>
      <c r="B151" s="71">
        <v>43.8</v>
      </c>
      <c r="C151" s="71"/>
      <c r="D151" s="71"/>
      <c r="E151" s="72">
        <f t="shared" si="7"/>
        <v>-43.8</v>
      </c>
      <c r="F151" s="73">
        <f t="shared" si="9"/>
        <v>0</v>
      </c>
    </row>
    <row r="152" spans="1:6" ht="43.5" customHeight="1">
      <c r="A152" s="33" t="s">
        <v>141</v>
      </c>
      <c r="B152" s="71">
        <f aca="true" t="shared" si="10" ref="B152:D153">B153</f>
        <v>375.5</v>
      </c>
      <c r="C152" s="71">
        <f t="shared" si="10"/>
        <v>406.7</v>
      </c>
      <c r="D152" s="71">
        <f t="shared" si="10"/>
        <v>0.0633418354990572</v>
      </c>
      <c r="E152" s="72">
        <f t="shared" si="7"/>
        <v>31.19999999999999</v>
      </c>
      <c r="F152" s="73">
        <f t="shared" si="9"/>
        <v>108.30892143808255</v>
      </c>
    </row>
    <row r="153" spans="1:6" ht="35.25" customHeight="1">
      <c r="A153" s="47" t="s">
        <v>5</v>
      </c>
      <c r="B153" s="71">
        <f t="shared" si="10"/>
        <v>375.5</v>
      </c>
      <c r="C153" s="71">
        <f t="shared" si="10"/>
        <v>406.7</v>
      </c>
      <c r="D153" s="71">
        <f t="shared" si="10"/>
        <v>0.0633418354990572</v>
      </c>
      <c r="E153" s="72">
        <f t="shared" si="7"/>
        <v>31.19999999999999</v>
      </c>
      <c r="F153" s="73">
        <f t="shared" si="9"/>
        <v>108.30892143808255</v>
      </c>
    </row>
    <row r="154" spans="1:6" ht="38.25" customHeight="1">
      <c r="A154" s="33" t="s">
        <v>187</v>
      </c>
      <c r="B154" s="71">
        <v>375.5</v>
      </c>
      <c r="C154" s="71">
        <f>'Приложение №1'!C124</f>
        <v>406.7</v>
      </c>
      <c r="D154" s="71">
        <f>C154/C6*100</f>
        <v>0.0633418354990572</v>
      </c>
      <c r="E154" s="72">
        <f t="shared" si="7"/>
        <v>31.19999999999999</v>
      </c>
      <c r="F154" s="73">
        <f t="shared" si="9"/>
        <v>108.30892143808255</v>
      </c>
    </row>
    <row r="155" spans="1:6" ht="35.25" customHeight="1">
      <c r="A155" s="33" t="s">
        <v>256</v>
      </c>
      <c r="B155" s="71"/>
      <c r="C155" s="71">
        <f>C156</f>
        <v>369.6</v>
      </c>
      <c r="D155" s="71">
        <f>D156</f>
        <v>0.057563664618764554</v>
      </c>
      <c r="E155" s="72"/>
      <c r="F155" s="73"/>
    </row>
    <row r="156" spans="1:6" ht="45.75" customHeight="1">
      <c r="A156" s="33" t="s">
        <v>258</v>
      </c>
      <c r="B156" s="71"/>
      <c r="C156" s="71">
        <f>C157</f>
        <v>369.6</v>
      </c>
      <c r="D156" s="71">
        <f>D157</f>
        <v>0.057563664618764554</v>
      </c>
      <c r="E156" s="72"/>
      <c r="F156" s="73"/>
    </row>
    <row r="157" spans="1:6" ht="45" customHeight="1">
      <c r="A157" s="33" t="s">
        <v>257</v>
      </c>
      <c r="B157" s="71"/>
      <c r="C157" s="71">
        <f>'Приложение №1'!C127</f>
        <v>369.6</v>
      </c>
      <c r="D157" s="71">
        <f>C157/C6*100</f>
        <v>0.057563664618764554</v>
      </c>
      <c r="E157" s="72"/>
      <c r="F157" s="73"/>
    </row>
    <row r="158" spans="1:6" ht="31.5" customHeight="1">
      <c r="A158" s="33" t="s">
        <v>142</v>
      </c>
      <c r="B158" s="71">
        <f aca="true" t="shared" si="11" ref="B158:D159">B159</f>
        <v>1390.7</v>
      </c>
      <c r="C158" s="71">
        <f t="shared" si="11"/>
        <v>1425.8</v>
      </c>
      <c r="D158" s="71">
        <f t="shared" si="11"/>
        <v>0.22206242698440065</v>
      </c>
      <c r="E158" s="72">
        <f t="shared" si="7"/>
        <v>35.09999999999991</v>
      </c>
      <c r="F158" s="73">
        <f t="shared" si="9"/>
        <v>102.52390882289495</v>
      </c>
    </row>
    <row r="159" spans="1:6" ht="36" customHeight="1">
      <c r="A159" s="33" t="s">
        <v>4</v>
      </c>
      <c r="B159" s="71">
        <f t="shared" si="11"/>
        <v>1390.7</v>
      </c>
      <c r="C159" s="71">
        <f t="shared" si="11"/>
        <v>1425.8</v>
      </c>
      <c r="D159" s="71">
        <f t="shared" si="11"/>
        <v>0.22206242698440065</v>
      </c>
      <c r="E159" s="72">
        <f t="shared" si="7"/>
        <v>35.09999999999991</v>
      </c>
      <c r="F159" s="73">
        <f t="shared" si="9"/>
        <v>102.52390882289495</v>
      </c>
    </row>
    <row r="160" spans="1:6" ht="31.5" customHeight="1">
      <c r="A160" s="33" t="s">
        <v>188</v>
      </c>
      <c r="B160" s="71">
        <v>1390.7</v>
      </c>
      <c r="C160" s="71">
        <f>'Приложение №1'!C130</f>
        <v>1425.8</v>
      </c>
      <c r="D160" s="71">
        <f>C160/C6*100</f>
        <v>0.22206242698440065</v>
      </c>
      <c r="E160" s="72">
        <f t="shared" si="7"/>
        <v>35.09999999999991</v>
      </c>
      <c r="F160" s="73">
        <f t="shared" si="9"/>
        <v>102.52390882289495</v>
      </c>
    </row>
    <row r="161" spans="1:6" ht="19.5" customHeight="1">
      <c r="A161" s="10" t="s">
        <v>63</v>
      </c>
      <c r="B161" s="68">
        <f>B162+B165+B168</f>
        <v>15346.7</v>
      </c>
      <c r="C161" s="68">
        <f>C162+C168</f>
        <v>9409</v>
      </c>
      <c r="D161" s="68">
        <f>D162+D168</f>
        <v>1.465412663414382</v>
      </c>
      <c r="E161" s="69">
        <f t="shared" si="7"/>
        <v>-5937.700000000001</v>
      </c>
      <c r="F161" s="73">
        <f t="shared" si="9"/>
        <v>61.309597503046255</v>
      </c>
    </row>
    <row r="162" spans="1:6" ht="48.75" customHeight="1">
      <c r="A162" s="12" t="s">
        <v>231</v>
      </c>
      <c r="B162" s="71">
        <f>B163</f>
        <v>5721</v>
      </c>
      <c r="C162" s="71">
        <f>C163</f>
        <v>0</v>
      </c>
      <c r="D162" s="71"/>
      <c r="E162" s="72">
        <f t="shared" si="7"/>
        <v>-5721</v>
      </c>
      <c r="F162" s="73">
        <f t="shared" si="9"/>
        <v>0</v>
      </c>
    </row>
    <row r="163" spans="1:6" ht="43.5" customHeight="1">
      <c r="A163" s="12" t="s">
        <v>232</v>
      </c>
      <c r="B163" s="71">
        <v>5721</v>
      </c>
      <c r="C163" s="71">
        <f>C164</f>
        <v>0</v>
      </c>
      <c r="D163" s="71"/>
      <c r="E163" s="72">
        <f t="shared" si="7"/>
        <v>-5721</v>
      </c>
      <c r="F163" s="73">
        <f t="shared" si="9"/>
        <v>0</v>
      </c>
    </row>
    <row r="164" spans="1:6" ht="45" customHeight="1">
      <c r="A164" s="78" t="s">
        <v>233</v>
      </c>
      <c r="B164" s="71">
        <f>B165</f>
        <v>1809.6</v>
      </c>
      <c r="C164" s="71">
        <f>C165</f>
        <v>0</v>
      </c>
      <c r="D164" s="71"/>
      <c r="E164" s="72">
        <f t="shared" si="7"/>
        <v>-1809.6</v>
      </c>
      <c r="F164" s="73">
        <f t="shared" si="9"/>
        <v>0</v>
      </c>
    </row>
    <row r="165" spans="1:6" ht="53.25" customHeight="1">
      <c r="A165" s="28" t="s">
        <v>234</v>
      </c>
      <c r="B165" s="71">
        <f>B167</f>
        <v>1809.6</v>
      </c>
      <c r="C165" s="71">
        <f>C166</f>
        <v>0</v>
      </c>
      <c r="D165" s="71"/>
      <c r="E165" s="72">
        <f t="shared" si="7"/>
        <v>-1809.6</v>
      </c>
      <c r="F165" s="73">
        <f t="shared" si="9"/>
        <v>0</v>
      </c>
    </row>
    <row r="166" spans="1:6" ht="18.75" customHeight="1">
      <c r="A166" s="28" t="s">
        <v>104</v>
      </c>
      <c r="B166" s="71"/>
      <c r="C166" s="71"/>
      <c r="D166" s="71"/>
      <c r="E166" s="72"/>
      <c r="F166" s="73"/>
    </row>
    <row r="167" spans="1:6" ht="46.5" customHeight="1">
      <c r="A167" s="28" t="s">
        <v>235</v>
      </c>
      <c r="B167" s="71">
        <v>1809.6</v>
      </c>
      <c r="C167" s="71">
        <v>0</v>
      </c>
      <c r="D167" s="71"/>
      <c r="E167" s="72">
        <f t="shared" si="7"/>
        <v>-1809.6</v>
      </c>
      <c r="F167" s="73">
        <f t="shared" si="9"/>
        <v>0</v>
      </c>
    </row>
    <row r="168" spans="1:6" ht="13.5">
      <c r="A168" s="12" t="s">
        <v>113</v>
      </c>
      <c r="B168" s="71">
        <f>B169</f>
        <v>7816.099999999999</v>
      </c>
      <c r="C168" s="71">
        <f>C169</f>
        <v>9409</v>
      </c>
      <c r="D168" s="71">
        <f>D169</f>
        <v>1.465412663414382</v>
      </c>
      <c r="E168" s="72">
        <f t="shared" si="7"/>
        <v>1592.9000000000005</v>
      </c>
      <c r="F168" s="73">
        <f t="shared" si="9"/>
        <v>120.3797290208672</v>
      </c>
    </row>
    <row r="169" spans="1:6" ht="13.5">
      <c r="A169" s="14" t="s">
        <v>57</v>
      </c>
      <c r="B169" s="71">
        <f>B171</f>
        <v>7816.099999999999</v>
      </c>
      <c r="C169" s="71">
        <f>C171</f>
        <v>9409</v>
      </c>
      <c r="D169" s="71">
        <f>D171</f>
        <v>1.465412663414382</v>
      </c>
      <c r="E169" s="72">
        <f t="shared" si="7"/>
        <v>1592.9000000000005</v>
      </c>
      <c r="F169" s="73">
        <f t="shared" si="9"/>
        <v>120.3797290208672</v>
      </c>
    </row>
    <row r="170" spans="1:6" ht="13.5">
      <c r="A170" s="12" t="s">
        <v>104</v>
      </c>
      <c r="B170" s="71"/>
      <c r="C170" s="71"/>
      <c r="D170" s="71"/>
      <c r="E170" s="72">
        <f t="shared" si="7"/>
        <v>0</v>
      </c>
      <c r="F170" s="73"/>
    </row>
    <row r="171" spans="1:6" ht="65.25" customHeight="1">
      <c r="A171" s="12" t="s">
        <v>273</v>
      </c>
      <c r="B171" s="71">
        <f>B172+B173</f>
        <v>7816.099999999999</v>
      </c>
      <c r="C171" s="71">
        <f>C172+C173</f>
        <v>9409</v>
      </c>
      <c r="D171" s="71">
        <f>D172+D173</f>
        <v>1.465412663414382</v>
      </c>
      <c r="E171" s="72">
        <f t="shared" si="7"/>
        <v>1592.9000000000005</v>
      </c>
      <c r="F171" s="73">
        <f t="shared" si="9"/>
        <v>120.3797290208672</v>
      </c>
    </row>
    <row r="172" spans="1:6" ht="59.25" customHeight="1">
      <c r="A172" s="12" t="s">
        <v>3</v>
      </c>
      <c r="B172" s="71">
        <v>6974.7</v>
      </c>
      <c r="C172" s="71">
        <f>'Приложение №1'!C136</f>
        <v>8340.7</v>
      </c>
      <c r="D172" s="71">
        <f>C172/C6*100</f>
        <v>1.2990293763142031</v>
      </c>
      <c r="E172" s="72">
        <f t="shared" si="7"/>
        <v>1366.000000000001</v>
      </c>
      <c r="F172" s="73">
        <f t="shared" si="9"/>
        <v>119.58507175935884</v>
      </c>
    </row>
    <row r="173" spans="1:6" ht="72.75" customHeight="1">
      <c r="A173" s="12" t="s">
        <v>195</v>
      </c>
      <c r="B173" s="71">
        <v>841.4</v>
      </c>
      <c r="C173" s="71">
        <f>'Приложение №1'!C137</f>
        <v>1068.3</v>
      </c>
      <c r="D173" s="71">
        <f>C173/C6*100</f>
        <v>0.166383287100179</v>
      </c>
      <c r="E173" s="72">
        <f t="shared" si="7"/>
        <v>226.89999999999998</v>
      </c>
      <c r="F173" s="73">
        <f t="shared" si="9"/>
        <v>126.96695982885666</v>
      </c>
    </row>
    <row r="174" spans="1:6" ht="27">
      <c r="A174" s="81" t="s">
        <v>243</v>
      </c>
      <c r="B174" s="6">
        <f>B175</f>
        <v>1874.3</v>
      </c>
      <c r="C174" s="71">
        <f>C175</f>
        <v>0</v>
      </c>
      <c r="D174" s="63"/>
      <c r="E174" s="69">
        <f t="shared" si="7"/>
        <v>-1874.3</v>
      </c>
      <c r="F174" s="70">
        <f t="shared" si="9"/>
        <v>0</v>
      </c>
    </row>
    <row r="175" spans="1:6" ht="27">
      <c r="A175" s="28" t="s">
        <v>244</v>
      </c>
      <c r="B175" s="14">
        <v>1874.3</v>
      </c>
      <c r="C175" s="71">
        <f>C176</f>
        <v>0</v>
      </c>
      <c r="D175" s="63"/>
      <c r="E175" s="72">
        <f>C175-B175</f>
        <v>-1874.3</v>
      </c>
      <c r="F175" s="73">
        <f t="shared" si="9"/>
        <v>0</v>
      </c>
    </row>
    <row r="176" spans="1:2" ht="13.5">
      <c r="A176" s="97"/>
      <c r="B176" s="97"/>
    </row>
    <row r="177" spans="1:4" ht="13.5">
      <c r="A177" s="16"/>
      <c r="B177" s="16"/>
      <c r="C177" s="55"/>
      <c r="D177" s="55"/>
    </row>
    <row r="178" spans="1:2" ht="13.5">
      <c r="A178" s="16"/>
      <c r="B178" s="16"/>
    </row>
    <row r="179" spans="1:2" ht="13.5">
      <c r="A179" s="16"/>
      <c r="B179" s="16"/>
    </row>
    <row r="180" spans="1:2" ht="13.5">
      <c r="A180" s="97"/>
      <c r="B180" s="97"/>
    </row>
    <row r="181" spans="1:2" ht="13.5">
      <c r="A181" s="97"/>
      <c r="B181" s="97"/>
    </row>
    <row r="182" spans="1:2" ht="13.5">
      <c r="A182" s="18"/>
      <c r="B182" s="18"/>
    </row>
    <row r="183" spans="1:2" ht="13.5">
      <c r="A183" s="18"/>
      <c r="B183" s="18"/>
    </row>
    <row r="184" spans="1:2" ht="13.5">
      <c r="A184" s="18"/>
      <c r="B184" s="18"/>
    </row>
    <row r="185" spans="1:2" ht="13.5">
      <c r="A185" s="18"/>
      <c r="B185" s="18"/>
    </row>
    <row r="186" spans="1:2" ht="13.5">
      <c r="A186" s="18"/>
      <c r="B186" s="18"/>
    </row>
    <row r="187" spans="1:2" ht="13.5">
      <c r="A187" s="18"/>
      <c r="B187" s="18"/>
    </row>
    <row r="188" spans="1:2" ht="13.5">
      <c r="A188" s="18"/>
      <c r="B188" s="18"/>
    </row>
    <row r="189" spans="1:2" ht="13.5">
      <c r="A189" s="18"/>
      <c r="B189" s="18"/>
    </row>
    <row r="190" spans="1:2" ht="13.5">
      <c r="A190" s="18"/>
      <c r="B190" s="18"/>
    </row>
    <row r="191" spans="1:2" ht="13.5">
      <c r="A191" s="18"/>
      <c r="B191" s="18"/>
    </row>
    <row r="192" spans="1:2" ht="13.5">
      <c r="A192" s="18"/>
      <c r="B192" s="18"/>
    </row>
    <row r="193" spans="1:2" ht="13.5">
      <c r="A193" s="18"/>
      <c r="B193" s="18"/>
    </row>
    <row r="194" spans="1:2" ht="13.5">
      <c r="A194" s="18"/>
      <c r="B194" s="18"/>
    </row>
    <row r="195" spans="1:2" ht="13.5">
      <c r="A195" s="18"/>
      <c r="B195" s="18"/>
    </row>
    <row r="196" spans="1:2" ht="13.5">
      <c r="A196" s="18"/>
      <c r="B196" s="18"/>
    </row>
    <row r="197" spans="1:2" ht="13.5">
      <c r="A197" s="18"/>
      <c r="B197" s="18"/>
    </row>
    <row r="198" spans="1:2" ht="13.5">
      <c r="A198" s="18"/>
      <c r="B198" s="18"/>
    </row>
    <row r="199" spans="1:2" ht="13.5">
      <c r="A199" s="18"/>
      <c r="B199" s="18"/>
    </row>
    <row r="200" spans="1:2" ht="13.5">
      <c r="A200" s="18"/>
      <c r="B200" s="18"/>
    </row>
    <row r="201" spans="1:2" ht="13.5">
      <c r="A201" s="18"/>
      <c r="B201" s="18"/>
    </row>
    <row r="202" spans="1:2" ht="13.5">
      <c r="A202" s="18"/>
      <c r="B202" s="18"/>
    </row>
    <row r="203" spans="1:2" ht="13.5">
      <c r="A203" s="18"/>
      <c r="B203" s="18"/>
    </row>
    <row r="204" spans="1:2" ht="13.5">
      <c r="A204" s="18"/>
      <c r="B204" s="18"/>
    </row>
    <row r="205" spans="1:2" ht="13.5">
      <c r="A205" s="18"/>
      <c r="B205" s="18"/>
    </row>
    <row r="206" spans="1:2" ht="13.5">
      <c r="A206" s="2"/>
      <c r="B206" s="2"/>
    </row>
    <row r="207" spans="1:2" ht="13.5">
      <c r="A207" s="2"/>
      <c r="B207" s="2"/>
    </row>
    <row r="208" spans="1:2" ht="13.5">
      <c r="A208" s="2"/>
      <c r="B208" s="2"/>
    </row>
    <row r="209" spans="1:2" ht="13.5">
      <c r="A209" s="2"/>
      <c r="B209" s="2"/>
    </row>
    <row r="210" spans="1:2" ht="13.5">
      <c r="A210" s="2"/>
      <c r="B210" s="2"/>
    </row>
    <row r="211" spans="1:2" ht="13.5">
      <c r="A211" s="2"/>
      <c r="B211" s="2"/>
    </row>
    <row r="212" spans="1:2" ht="13.5">
      <c r="A212" s="2"/>
      <c r="B212" s="2"/>
    </row>
    <row r="213" spans="1:2" ht="13.5">
      <c r="A213" s="2"/>
      <c r="B213" s="2"/>
    </row>
    <row r="214" spans="1:2" ht="13.5">
      <c r="A214" s="2"/>
      <c r="B214" s="2"/>
    </row>
    <row r="215" spans="1:2" ht="13.5">
      <c r="A215" s="2"/>
      <c r="B215" s="2"/>
    </row>
    <row r="216" spans="1:2" ht="13.5">
      <c r="A216" s="2"/>
      <c r="B216" s="2"/>
    </row>
    <row r="217" spans="1:2" ht="13.5">
      <c r="A217" s="2"/>
      <c r="B217" s="2"/>
    </row>
    <row r="218" spans="1:2" ht="13.5">
      <c r="A218" s="2"/>
      <c r="B218" s="2"/>
    </row>
    <row r="219" spans="1:2" ht="13.5">
      <c r="A219" s="2"/>
      <c r="B219" s="2"/>
    </row>
    <row r="220" spans="1:2" ht="13.5">
      <c r="A220" s="2"/>
      <c r="B220" s="2"/>
    </row>
    <row r="221" spans="1:2" ht="13.5">
      <c r="A221" s="2"/>
      <c r="B221" s="2"/>
    </row>
    <row r="222" spans="1:2" ht="13.5">
      <c r="A222" s="2"/>
      <c r="B222" s="2"/>
    </row>
    <row r="223" spans="1:2" ht="13.5">
      <c r="A223" s="2"/>
      <c r="B223" s="2"/>
    </row>
    <row r="224" spans="1:2" ht="13.5">
      <c r="A224" s="2"/>
      <c r="B224" s="2"/>
    </row>
    <row r="225" spans="1:2" ht="13.5">
      <c r="A225" s="2"/>
      <c r="B225" s="2"/>
    </row>
    <row r="226" spans="1:2" ht="13.5">
      <c r="A226" s="2"/>
      <c r="B226" s="2"/>
    </row>
    <row r="227" spans="1:2" ht="13.5">
      <c r="A227" s="2"/>
      <c r="B227" s="2"/>
    </row>
    <row r="228" spans="1:2" ht="13.5">
      <c r="A228" s="2"/>
      <c r="B228" s="2"/>
    </row>
    <row r="229" spans="1:2" ht="13.5">
      <c r="A229" s="2"/>
      <c r="B229" s="2"/>
    </row>
    <row r="230" spans="1:2" ht="13.5">
      <c r="A230" s="2"/>
      <c r="B230" s="2"/>
    </row>
    <row r="231" spans="1:2" ht="13.5">
      <c r="A231" s="2"/>
      <c r="B231" s="2"/>
    </row>
    <row r="232" spans="1:2" ht="13.5">
      <c r="A232" s="2"/>
      <c r="B232" s="2"/>
    </row>
    <row r="233" spans="1:2" ht="13.5">
      <c r="A233" s="2"/>
      <c r="B233" s="2"/>
    </row>
    <row r="234" spans="1:2" ht="13.5">
      <c r="A234" s="2"/>
      <c r="B234" s="2"/>
    </row>
    <row r="235" spans="1:2" ht="13.5">
      <c r="A235" s="2"/>
      <c r="B235" s="2"/>
    </row>
  </sheetData>
  <sheetProtection/>
  <mergeCells count="9">
    <mergeCell ref="A181:B181"/>
    <mergeCell ref="A1:F1"/>
    <mergeCell ref="A180:B180"/>
    <mergeCell ref="A176:B176"/>
    <mergeCell ref="A3:A4"/>
    <mergeCell ref="B3:B4"/>
    <mergeCell ref="C3:C4"/>
    <mergeCell ref="D3:D4"/>
    <mergeCell ref="E3:F3"/>
  </mergeCells>
  <hyperlinks>
    <hyperlink ref="A11" r:id="rId1" display="garantf1://10800200.227/"/>
    <hyperlink ref="A12" r:id="rId2" display="garantf1://10800200.228/"/>
    <hyperlink ref="A13" r:id="rId3" display="garantf1://10800200.22701/"/>
    <hyperlink ref="A68" r:id="rId4" display="garantf1://12030951.0/"/>
    <hyperlink ref="A73" r:id="rId5" display="garantf1://10007800.3/"/>
    <hyperlink ref="A81" r:id="rId6" display="garantf1://70253464.2/"/>
    <hyperlink ref="A76" r:id="rId7" display="garantf1://12047594.2/"/>
  </hyperlinks>
  <printOptions/>
  <pageMargins left="0.9448818897637796" right="0.35433070866141736" top="0.3937007874015748" bottom="0.3937007874015748" header="0.1968503937007874" footer="0"/>
  <pageSetup horizontalDpi="600" verticalDpi="600" orientation="landscape" paperSize="9" scale="7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2017-12-24T23:42:19Z</cp:lastPrinted>
  <dcterms:created xsi:type="dcterms:W3CDTF">2004-12-28T06:12:23Z</dcterms:created>
  <dcterms:modified xsi:type="dcterms:W3CDTF">2017-12-24T23:42:21Z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