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9200" windowHeight="10755" tabRatio="599" activeTab="1"/>
  </bookViews>
  <sheets>
    <sheet name="пр.3 по разд" sheetId="1" r:id="rId1"/>
    <sheet name="пр.4" sheetId="2" r:id="rId2"/>
    <sheet name="пр.5 вед.стр." sheetId="3" r:id="rId3"/>
    <sheet name="МП пр.6" sheetId="4" r:id="rId4"/>
    <sheet name="пр.7 ист." sheetId="5" r:id="rId5"/>
    <sheet name="прил.8" sheetId="6" r:id="rId6"/>
    <sheet name="пр.9" sheetId="7" r:id="rId7"/>
  </sheets>
  <definedNames>
    <definedName name="_xlnm.Print_Titles" localSheetId="2">'пр.5 вед.стр.'!$6:$6</definedName>
    <definedName name="_xlnm.Print_Area" localSheetId="3">'МП пр.6'!$A$1:$G$971</definedName>
    <definedName name="_xlnm.Print_Area" localSheetId="0">'пр.3 по разд'!$A$1:$D$51</definedName>
    <definedName name="_xlnm.Print_Area" localSheetId="1">'пр.4'!$A$1:$F$1211</definedName>
    <definedName name="_xlnm.Print_Area" localSheetId="2">'пр.5 вед.стр.'!$A$1:$G$1327</definedName>
    <definedName name="_xlnm.Print_Area" localSheetId="4">'пр.7 ист.'!$A$1:$C$30</definedName>
    <definedName name="_xlnm.Print_Area" localSheetId="6">'пр.9'!$A$1:$C$13</definedName>
  </definedNames>
  <calcPr calcMode="autoNoTable" fullCalcOnLoad="1"/>
</workbook>
</file>

<file path=xl/sharedStrings.xml><?xml version="1.0" encoding="utf-8"?>
<sst xmlns="http://schemas.openxmlformats.org/spreadsheetml/2006/main" count="16723" uniqueCount="811">
  <si>
    <t>ГР</t>
  </si>
  <si>
    <t>тыс.руб.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</si>
  <si>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</si>
  <si>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</si>
  <si>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</si>
  <si>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</si>
  <si>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</si>
  <si>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</si>
  <si>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</si>
  <si>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</si>
  <si>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</si>
  <si>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</si>
  <si>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</si>
  <si>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</si>
  <si>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Увеличение остатков средств бюджетов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</si>
  <si>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</si>
  <si>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</si>
  <si>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</si>
  <si>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Доплаты к пенсиям, дополнительное пенсионное обеспечение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</si>
  <si>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</si>
  <si>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</si>
  <si>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Руководитель контрольно-счетной палаты муниципального образования  и его заместители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</si>
  <si>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</si>
  <si>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</si>
  <si>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 01 00 00 00 00  0000 000</t>
  </si>
  <si>
    <t xml:space="preserve"> 01 02 00 00 00 0000 000</t>
  </si>
  <si>
    <t xml:space="preserve"> 01 02 00 00 00 0000 700</t>
  </si>
  <si>
    <t xml:space="preserve"> 01 02 00 00 00 0000 800</t>
  </si>
  <si>
    <t xml:space="preserve"> 01 03 00 00 00 0000 000</t>
  </si>
  <si>
    <t>Центры спортивной подготовки (сборные команды)</t>
  </si>
  <si>
    <t>Физкультурно-оздоровительная работа и спортивные  мероприятия</t>
  </si>
  <si>
    <t>Код</t>
  </si>
  <si>
    <t>Наименование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</si>
  <si>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</si>
  <si>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</si>
  <si>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</si>
  <si>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00</t>
  </si>
  <si>
    <t>Другие виды транспорта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</si>
  <si>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</si>
  <si>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</si>
  <si>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</si>
  <si>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</si>
  <si>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</si>
  <si>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</si>
  <si>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>ВСЕГО:</t>
  </si>
  <si>
    <t>ПР</t>
  </si>
  <si>
    <t>РЗ</t>
  </si>
  <si>
    <t>ЦСР</t>
  </si>
  <si>
    <t>ВР</t>
  </si>
  <si>
    <t xml:space="preserve">Погашение кредитов, предоставленных кредитными организациями в валюте Российской Федерации </t>
  </si>
  <si>
    <t>Центральный аппарат</t>
  </si>
  <si>
    <t>Организационно-воспитательная работа с молодежью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</si>
  <si>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</si>
  <si>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</si>
  <si>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 xml:space="preserve">Получение кредитов от кредитных организаций 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</si>
  <si>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</si>
  <si>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</si>
  <si>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</si>
  <si>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Пенсионное обеспечение</t>
  </si>
  <si>
    <t>Детские дошкольные учреждения</t>
  </si>
  <si>
    <t>Школы-детские сады, школы начальные, неполные средние и средние</t>
  </si>
  <si>
    <t>Социальное обеспечение населения</t>
  </si>
  <si>
    <t>СОЦИАЛЬНАЯ ПОЛИТИКА</t>
  </si>
  <si>
    <t>Другие общегосударственные вопросы</t>
  </si>
  <si>
    <t>Рз</t>
  </si>
  <si>
    <t>Пр</t>
  </si>
  <si>
    <t>01</t>
  </si>
  <si>
    <t>02</t>
  </si>
  <si>
    <t>04</t>
  </si>
  <si>
    <t>07</t>
  </si>
  <si>
    <t>03</t>
  </si>
  <si>
    <t>10</t>
  </si>
  <si>
    <t>05</t>
  </si>
  <si>
    <t>08</t>
  </si>
  <si>
    <t>11</t>
  </si>
  <si>
    <t>09</t>
  </si>
  <si>
    <t>06</t>
  </si>
  <si>
    <t>ВСЕГО</t>
  </si>
  <si>
    <t>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</si>
  <si>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</si>
  <si>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</si>
  <si>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</si>
  <si>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</si>
  <si>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Дорожное хозяйство (дорожные фонды)</t>
  </si>
  <si>
    <t>ФИЗИЧЕСКАЯ КУЛЬТУРА И СПОРТ</t>
  </si>
  <si>
    <t xml:space="preserve">Физическая культура </t>
  </si>
  <si>
    <t>СРЕДСТВА МАССОВОЙ ИНФОРМАЦИИ</t>
  </si>
  <si>
    <t>Другие вопросы в области культуры, кинематографии</t>
  </si>
  <si>
    <t>13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</si>
  <si>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</si>
  <si>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</si>
  <si>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</si>
  <si>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внутреннего и муниципального долга</t>
  </si>
  <si>
    <t>Бюджетные кредиты от других бюджетов бюджетной системы Российской Федерации</t>
  </si>
  <si>
    <t>Расходы на выплаты персоналу государственных (муниципальных) органов</t>
  </si>
  <si>
    <t>120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</si>
  <si>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</si>
  <si>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</si>
  <si>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</si>
  <si>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и муниципальных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</si>
  <si>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</si>
  <si>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</si>
  <si>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</si>
  <si>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</si>
  <si>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</si>
  <si>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</si>
  <si>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</si>
  <si>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</si>
  <si>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</si>
  <si>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</si>
  <si>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</si>
  <si>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</si>
  <si>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бюджетным учреждениям</t>
  </si>
  <si>
    <t>610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</si>
  <si>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</si>
  <si>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</si>
  <si>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 бюджетным учреждениям на иные цели</t>
  </si>
  <si>
    <t>612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</si>
  <si>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</si>
  <si>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</si>
  <si>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</si>
  <si>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</si>
  <si>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</si>
  <si>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</si>
  <si>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Иные выплаты населению</t>
  </si>
  <si>
    <t>360</t>
  </si>
  <si>
    <t>700</t>
  </si>
  <si>
    <t>Обслуживание муниципального долга</t>
  </si>
  <si>
    <t>730</t>
  </si>
  <si>
    <t>Иные бюджетные ассигнования</t>
  </si>
  <si>
    <t>800</t>
  </si>
  <si>
    <t>810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</si>
  <si>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</si>
  <si>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</si>
  <si>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</si>
  <si>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</si>
  <si>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</si>
  <si>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320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</si>
  <si>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</si>
  <si>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</si>
  <si>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</si>
  <si>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</si>
  <si>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</si>
  <si>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 xml:space="preserve"> 01 03 01 00 00 0000 800</t>
  </si>
  <si>
    <t xml:space="preserve"> 01 03 01 00 00 0000 700</t>
  </si>
  <si>
    <t xml:space="preserve"> 01 05 02 01 00 0000 610</t>
  </si>
  <si>
    <t>КУЛЬТУРА, КИНЕМАТОГРАФИЯ</t>
  </si>
  <si>
    <t>340</t>
  </si>
  <si>
    <t>Стипендии</t>
  </si>
  <si>
    <t>350</t>
  </si>
  <si>
    <t>Премии и гранты</t>
  </si>
  <si>
    <t>Жилищное хозяйство</t>
  </si>
  <si>
    <t>ЖИЛИЩНО- КОММУНАЛЬНОЕ ХОЗЯЙСТВО</t>
  </si>
  <si>
    <t>Другие вопросы в области социальной политики</t>
  </si>
  <si>
    <t>Администрация Сусуманского городского округа</t>
  </si>
  <si>
    <t>Комитет по финансам администрации Сусуманского городского округа</t>
  </si>
  <si>
    <t>Собрание представителей Сусуманского городского округа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</si>
  <si>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</si>
  <si>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</si>
  <si>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</si>
  <si>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</si>
  <si>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</si>
  <si>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</si>
  <si>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</si>
  <si>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</si>
  <si>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</si>
  <si>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Библиотеки</t>
  </si>
  <si>
    <t>Председатель законодательного  (представительного) органа муниципального образования</t>
  </si>
  <si>
    <t>Комитет по управлению муниципальным имуществом администрации Сусуманского городского округа</t>
  </si>
  <si>
    <t>Оказание материальной помощи, единовременной выплаты</t>
  </si>
  <si>
    <t xml:space="preserve">7Г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</si>
  <si>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</si>
  <si>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 xml:space="preserve">7Ч 0 00 00000 </t>
  </si>
  <si>
    <t xml:space="preserve">Частичное возмещение затрат в рамках заключенных договоров на приобретение товаров, работ, услуг для нужд сельхозпроизводителей </t>
  </si>
  <si>
    <t xml:space="preserve">7Ш 0 00 00000 </t>
  </si>
  <si>
    <t>Частичное возмещение транспортных расходов по доставке муки</t>
  </si>
  <si>
    <t xml:space="preserve">7И 0 00 00000 </t>
  </si>
  <si>
    <t xml:space="preserve">7Н 0 00 00000 </t>
  </si>
  <si>
    <t>Обслуживание систем видеонаблюдения, охранной сигнализации</t>
  </si>
  <si>
    <t xml:space="preserve">7Б 0 00 00000 </t>
  </si>
  <si>
    <t xml:space="preserve">7Ю 0 00 00000 </t>
  </si>
  <si>
    <t>Укрепление материально- технической базы</t>
  </si>
  <si>
    <t>Обслуживание АПС, КТС, систем дублирования сигналов о срабатывании АПС</t>
  </si>
  <si>
    <t xml:space="preserve">7П 0 00 00000 </t>
  </si>
  <si>
    <t xml:space="preserve">7Л 0 00 00000 </t>
  </si>
  <si>
    <t>Обработка сгораемых конструкций огнезащитными составами</t>
  </si>
  <si>
    <t xml:space="preserve">7Д 0 00 00000 </t>
  </si>
  <si>
    <t xml:space="preserve">Осуществление поддержки одаренных детей </t>
  </si>
  <si>
    <t>Расходы на выплаты по оплате труда несовершеннолетних граждан</t>
  </si>
  <si>
    <t xml:space="preserve">7У 0 00 00000 </t>
  </si>
  <si>
    <t>Мероприятия патриотической направленности</t>
  </si>
  <si>
    <t xml:space="preserve">7В 0 00 00000 </t>
  </si>
  <si>
    <t xml:space="preserve">7Т 0 00 00000 </t>
  </si>
  <si>
    <t>Оказание социальной помощи детям- сиротам, детям, оставшимся без попечения родителей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</si>
  <si>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</si>
  <si>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</si>
  <si>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>Приобретение и заправка огнетушителей, средств индивидуальной защиты</t>
  </si>
  <si>
    <t xml:space="preserve">7М 0 00 00000 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</si>
  <si>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</si>
  <si>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</si>
  <si>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</si>
  <si>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Работа по пропаганде здорового образа жизни и профилактике правонарушений</t>
  </si>
  <si>
    <t xml:space="preserve">Установка видеонаблюдения </t>
  </si>
  <si>
    <t>Создание и поддержка клубных формирований</t>
  </si>
  <si>
    <t xml:space="preserve">7Е 0 00 00000 </t>
  </si>
  <si>
    <t>Устройство спортивных сооружений</t>
  </si>
  <si>
    <t xml:space="preserve">7Ф 0 00 00000 </t>
  </si>
  <si>
    <t xml:space="preserve">7Ж 0 00 00000 </t>
  </si>
  <si>
    <t xml:space="preserve">Привлечение общественности к участию в добровольных формированиях правоохранительной направленности </t>
  </si>
  <si>
    <t>Реализация муниципальной политики в области приватизации и управления муниципальной собственностью</t>
  </si>
  <si>
    <t>Поддержка жилищного хозяйства</t>
  </si>
  <si>
    <t>Периодические издания, учрежденные органами местного самоуправления</t>
  </si>
  <si>
    <t>Коммунальное хозяйство</t>
  </si>
  <si>
    <t>Поддержка коммунального хозяйства</t>
  </si>
  <si>
    <t>Благоустройство</t>
  </si>
  <si>
    <t>Поддержка дорожного хозяйства</t>
  </si>
  <si>
    <t>Д8 0 00 00000</t>
  </si>
  <si>
    <t>В8 0 00 00000</t>
  </si>
  <si>
    <t>Р2 0 00 00000</t>
  </si>
  <si>
    <t>Г5 0 00 00000</t>
  </si>
  <si>
    <t>Д5 0 00 00000</t>
  </si>
  <si>
    <t>Ж5 0 00 00000</t>
  </si>
  <si>
    <t>Д4 0 00 00000</t>
  </si>
  <si>
    <t>Ч9 0 00 00000</t>
  </si>
  <si>
    <t>К5 0 00 00000</t>
  </si>
  <si>
    <t>Р7 0 00 00000</t>
  </si>
  <si>
    <t xml:space="preserve"> П5 0 00 00000</t>
  </si>
  <si>
    <t xml:space="preserve"> М6 0  00 00000</t>
  </si>
  <si>
    <t>П7 0 00 00000</t>
  </si>
  <si>
    <t>М8 0 00 00000</t>
  </si>
  <si>
    <t>Д7 0 00 00000</t>
  </si>
  <si>
    <t>Ш7 0 00 00000</t>
  </si>
  <si>
    <t>В7 0 00 00000</t>
  </si>
  <si>
    <t>Ц7 0 00 00000</t>
  </si>
  <si>
    <t>Б8 0 00 00000</t>
  </si>
  <si>
    <t>С8 0 00 00000</t>
  </si>
  <si>
    <t>С7 0 00 00000</t>
  </si>
  <si>
    <t xml:space="preserve"> Т4 0  00 00000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</si>
  <si>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местностях.</t>
  </si>
  <si>
    <t>Другие гарантии и компенсации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</si>
  <si>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</si>
  <si>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</si>
  <si>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Р2 3 00 00000</t>
  </si>
  <si>
    <t>Р2 3 00 00210</t>
  </si>
  <si>
    <t>Р2 4 00 00000</t>
  </si>
  <si>
    <t>Р2 4 00 00210</t>
  </si>
  <si>
    <t>Р2 4 00 00290</t>
  </si>
  <si>
    <t>Основное мероприятие "Усиление роли общественности в профилактике правонарушений и борьбе с преступностью"</t>
  </si>
  <si>
    <t>Р2 7 00 00210</t>
  </si>
  <si>
    <t>Р2 7 00 00000</t>
  </si>
  <si>
    <t>Р2 8 00 00000</t>
  </si>
  <si>
    <t>Р2 8 00 00210</t>
  </si>
  <si>
    <t>Основное мероприятие "Повышение финансовой устойчивости сельского хозяйства"</t>
  </si>
  <si>
    <t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t>
  </si>
  <si>
    <t>Расходы на обеспечение деятельности (оказание услуг) муниципальных учреждений</t>
  </si>
  <si>
    <t>Основное мероприятие "Обеспечение выполнения функций органами местного самоуправления  и находящимися в их ведении муниципальными учреждениями"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</si>
  <si>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</si>
  <si>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"Организация и обеспечение отдыха и оздоровления детей и подростков"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</si>
  <si>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</si>
  <si>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</si>
  <si>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"Модернизация системы образования"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</si>
  <si>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</si>
  <si>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</si>
  <si>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</si>
  <si>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"Сохранение культурного наследия и творческого потенциала"</t>
  </si>
  <si>
    <t>Основное мероприятие "Поддержка молодых семей в решении жилищной проблемы"</t>
  </si>
  <si>
    <t>Основное мероприятие "Приобщение различных слоев населения к регулярным занятиям физической культурой и спортом"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</si>
  <si>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</si>
  <si>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33 0 00 00000</t>
  </si>
  <si>
    <t>33 0 03 59300</t>
  </si>
  <si>
    <t>33 0 04 74030</t>
  </si>
  <si>
    <t>66 Э 00 74040</t>
  </si>
  <si>
    <t>Осуществление первичного воинского учета на территориях, где отсутствуют военные комиссариаты</t>
  </si>
  <si>
    <t>66 Э 00 51180</t>
  </si>
  <si>
    <t>Мобилизационная и вневойсковая подготовка</t>
  </si>
  <si>
    <t>Основное мероприятие "Мероприятия в области коммунального хозяйства"</t>
  </si>
  <si>
    <t>Дворцы, дома культуры</t>
  </si>
  <si>
    <t>НАЦИОНАЛЬНАЯ ОБОРОНА</t>
  </si>
  <si>
    <t>ОБСЛУЖИВАНИЕ ГОСУДАРСТВЕННОГО И МУНИЦИПАЛЬНОГО ДОЛГА</t>
  </si>
  <si>
    <t>Основное мероприятие "Оптимизация системы расселения в Сусуманском городском округе"</t>
  </si>
  <si>
    <t>Основное мероприятие «Субвенции бюджетам на государственную регистрацию актов гражданского состояния»</t>
  </si>
  <si>
    <t>33 0 03 00000</t>
  </si>
  <si>
    <t>Основное мероприятие «Обеспечение государственных полномочий по созданию и организации деятельности административных комиссий»</t>
  </si>
  <si>
    <t>33 0 04 00000</t>
  </si>
  <si>
    <t>Основное мероприятие "Обеспечение продовольственной безопасности, бесперебойное снабжение населения и учреждений бюджетной сферы хлебом"</t>
  </si>
  <si>
    <t>Основное мероприятие "Совершенствование системы укрепления здоровья учащихся и воспитанников образовательных организаций"</t>
  </si>
  <si>
    <t>Основное мероприятие "Обеспечение реализации программы"</t>
  </si>
  <si>
    <t xml:space="preserve">Основное мероприятие "Мероприятия в области жилищного хозяйства" </t>
  </si>
  <si>
    <t>Капитальный ремонт муниципального жилищного фонда</t>
  </si>
  <si>
    <t>7Я 0 00 00000</t>
  </si>
  <si>
    <t>Содержание мест захоронения</t>
  </si>
  <si>
    <t>Ведомственная целевая программа "Развитие государственно-правовых институтов Магаданской области" на 2016 - 2017 годы"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</si>
  <si>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</si>
  <si>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Прочие мероприятия в области жилищного хозяйства</t>
  </si>
  <si>
    <t>Прочие мероприятия в области коммунального хозяйства</t>
  </si>
  <si>
    <t>Проведение замеров сопротивления изоляции электросетей и электрооборудования</t>
  </si>
  <si>
    <t>Основное мероприятие "Материально- техническое обеспечение охраны труда, техники безопасности, террористической защищенности"</t>
  </si>
  <si>
    <t>Проведение конкурсов, спартакиад, соревнований, акций и других мероприятий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</si>
  <si>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</si>
  <si>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</si>
  <si>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</si>
  <si>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112</t>
  </si>
  <si>
    <t>110</t>
  </si>
  <si>
    <t>111</t>
  </si>
  <si>
    <t>119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</si>
  <si>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</si>
  <si>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</si>
  <si>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</si>
  <si>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</si>
  <si>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01 03 01 00 04 0001 710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</si>
  <si>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кредиты, полученные по соглашениям с Министерством финансов Магаданской области)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</si>
  <si>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</si>
  <si>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</si>
  <si>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01 03 01 00 04 0001 810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</si>
  <si>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полученные по соглашениям с Министерством финансов Магаданской области)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</si>
  <si>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</si>
  <si>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01 03 01 00 04 0000 810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</si>
  <si>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</si>
  <si>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</si>
  <si>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</si>
  <si>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</si>
  <si>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 xml:space="preserve"> 01 03 01 00 00 0000 000</t>
  </si>
  <si>
    <t>Бюджетные кредиты от других бюджетов бюджетной системы Российской Федерации в валюте Российской Федерации</t>
  </si>
  <si>
    <t>Учреждения дополнительного образования</t>
  </si>
  <si>
    <t xml:space="preserve">7Ч 0 01 00000 </t>
  </si>
  <si>
    <t xml:space="preserve">7Ч 0 01 96400 </t>
  </si>
  <si>
    <t xml:space="preserve">7Г 0 01 00000 </t>
  </si>
  <si>
    <t xml:space="preserve">7Ш 0 01 00000 </t>
  </si>
  <si>
    <t xml:space="preserve">7Ш 0 01 94000 </t>
  </si>
  <si>
    <t xml:space="preserve">7И 0 01 00000 </t>
  </si>
  <si>
    <t xml:space="preserve">7Н 0 01 00000 </t>
  </si>
  <si>
    <t xml:space="preserve">7Н 0 01 96300 </t>
  </si>
  <si>
    <t xml:space="preserve">7Ю 0 01 00000 </t>
  </si>
  <si>
    <t xml:space="preserve">7П 0 01 00000 </t>
  </si>
  <si>
    <t xml:space="preserve">7П 0 01 94100 </t>
  </si>
  <si>
    <t xml:space="preserve">7П 0 01 94400 </t>
  </si>
  <si>
    <t xml:space="preserve">7П 0 01 94500 </t>
  </si>
  <si>
    <t xml:space="preserve">7Ю 0 01 93800 </t>
  </si>
  <si>
    <t xml:space="preserve">7П 0 01 94200 </t>
  </si>
  <si>
    <t xml:space="preserve">7Д 0 01 00000 </t>
  </si>
  <si>
    <t xml:space="preserve">7Д 0 01 92200 </t>
  </si>
  <si>
    <t xml:space="preserve">7У 0 01 00000 </t>
  </si>
  <si>
    <t>7У 0 01 92300</t>
  </si>
  <si>
    <t xml:space="preserve">7В 0 01 00000 </t>
  </si>
  <si>
    <t xml:space="preserve">7В 0 01 92400 </t>
  </si>
  <si>
    <t xml:space="preserve">7Л 0 01 00000 </t>
  </si>
  <si>
    <t xml:space="preserve">7Т 0 04 00000 </t>
  </si>
  <si>
    <t xml:space="preserve">7Р 0 01 00000 </t>
  </si>
  <si>
    <t xml:space="preserve">7Р 0 01 91900 </t>
  </si>
  <si>
    <t xml:space="preserve">7Р 0 01 92100 </t>
  </si>
  <si>
    <t xml:space="preserve">7П 0 01 94300 </t>
  </si>
  <si>
    <t xml:space="preserve">7М 0 01 00000 </t>
  </si>
  <si>
    <t xml:space="preserve">7М 0 01 92500 </t>
  </si>
  <si>
    <t xml:space="preserve">7М 0 02 00000 </t>
  </si>
  <si>
    <t xml:space="preserve">7М 0 02 92600 </t>
  </si>
  <si>
    <t xml:space="preserve">7М 0 02 92700 </t>
  </si>
  <si>
    <t>7М 0 02 92800</t>
  </si>
  <si>
    <t>7М 0 02 93000</t>
  </si>
  <si>
    <t xml:space="preserve">7Е 0 01 00000 </t>
  </si>
  <si>
    <t xml:space="preserve">7Ж 0 01 00000 </t>
  </si>
  <si>
    <t xml:space="preserve">7Ф 0 01 00000 </t>
  </si>
  <si>
    <t xml:space="preserve">7Ф 0 01 93100 </t>
  </si>
  <si>
    <t xml:space="preserve">7Ф 0 01 92500 </t>
  </si>
  <si>
    <t xml:space="preserve">7Ф 0 01 93200 </t>
  </si>
  <si>
    <t>7Я 0 01 00000</t>
  </si>
  <si>
    <t>7Я 0 01 98700</t>
  </si>
  <si>
    <t>Г5 0 01 00000</t>
  </si>
  <si>
    <t>Г5 0 01 00550</t>
  </si>
  <si>
    <t>Расходы, не отнесенные к публичным нормативным обязательствам</t>
  </si>
  <si>
    <t>Основное мероприятие "Гарантии и компенсации"</t>
  </si>
  <si>
    <t>Г5 0 01 00560</t>
  </si>
  <si>
    <t>Основное мероприятие "Гарантии и компенсации "</t>
  </si>
  <si>
    <t xml:space="preserve"> М6 0  01 00000</t>
  </si>
  <si>
    <t>Ж5 0 01 00000</t>
  </si>
  <si>
    <t>Ж5 0 01 08020</t>
  </si>
  <si>
    <t>П7 0 01 00000</t>
  </si>
  <si>
    <t>П7 0 01 00990</t>
  </si>
  <si>
    <t>Д7 0 01 00000</t>
  </si>
  <si>
    <t>Д7 0 01 00990</t>
  </si>
  <si>
    <t>Ш7 0 01 00000</t>
  </si>
  <si>
    <t>Ш7 0 01 00990</t>
  </si>
  <si>
    <t>В7 0 01 00000</t>
  </si>
  <si>
    <t>В7 0 01 00990</t>
  </si>
  <si>
    <t>Ц7 0 01 00000</t>
  </si>
  <si>
    <t>Финансовое обеспечение деятельности централизованной бухгалтерии</t>
  </si>
  <si>
    <t>Проведение мероприятий для детей и молодежи</t>
  </si>
  <si>
    <t>Д8 0 01 00000</t>
  </si>
  <si>
    <t>Д8 0 01 00990</t>
  </si>
  <si>
    <t>М8 0 01 00000</t>
  </si>
  <si>
    <t>Финансовое обеспечение деятельности музея</t>
  </si>
  <si>
    <t>Б8 0 01 00000</t>
  </si>
  <si>
    <t>Б8 0 01 00990</t>
  </si>
  <si>
    <t>Финансовое обеспечение деятельности группы хозяйственного обслуживания</t>
  </si>
  <si>
    <t>С7 0 01 00000</t>
  </si>
  <si>
    <t>С7 0 01 00990</t>
  </si>
  <si>
    <t>Мероприятия в области спорта и  физической культуры</t>
  </si>
  <si>
    <t>Ж5 0 01 08030</t>
  </si>
  <si>
    <t>К5 0 01 00000</t>
  </si>
  <si>
    <t>Возмещение убытков низкоразрядных бань по тарифам, не обеспечивающим возмещения издержек</t>
  </si>
  <si>
    <t>К5 0 01 08040</t>
  </si>
  <si>
    <t>К5 0 01 08050</t>
  </si>
  <si>
    <t>Содержание и обслуживание казны муниципального образования</t>
  </si>
  <si>
    <t xml:space="preserve"> М6 0  01 00480</t>
  </si>
  <si>
    <t>Финансовое обеспечение деятельности Единой дежурно- диспетчерской службы</t>
  </si>
  <si>
    <t>Ч9 0 01 00000</t>
  </si>
  <si>
    <t>Мероприятия в области дорожного хозяйства</t>
  </si>
  <si>
    <t>Д4 0 00 00150</t>
  </si>
  <si>
    <t>Расходы на доплату к пенсиям муниципальных служащих</t>
  </si>
  <si>
    <t xml:space="preserve"> П5 0 00 05030</t>
  </si>
  <si>
    <t>Ч9 0 01 08190</t>
  </si>
  <si>
    <t>Д5 0 00 08610</t>
  </si>
  <si>
    <t>Резервные фонды местных администраций</t>
  </si>
  <si>
    <t>Р7 0 00 07050</t>
  </si>
  <si>
    <t>В8 0 00 08310</t>
  </si>
  <si>
    <t>М8 0 01 08410</t>
  </si>
  <si>
    <t>Ц7 0 01 08520</t>
  </si>
  <si>
    <t>Ц7 0 01 08530</t>
  </si>
  <si>
    <t>С8 0 00 08720</t>
  </si>
  <si>
    <t>721</t>
  </si>
  <si>
    <t>722</t>
  </si>
  <si>
    <t>723</t>
  </si>
  <si>
    <t>724</t>
  </si>
  <si>
    <t>725</t>
  </si>
  <si>
    <t>726</t>
  </si>
  <si>
    <t>727</t>
  </si>
  <si>
    <t>Руководство и управление в сфере установленных функций органов местного  самоуправления Сусуманского городского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</si>
  <si>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</si>
  <si>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Прочие непрограммные мероприятия</t>
  </si>
  <si>
    <t>66 0 00 00000</t>
  </si>
  <si>
    <t>Межбюджетные трансферты, не включенные в программные мероприятия</t>
  </si>
  <si>
    <t>66 Э 00 00000</t>
  </si>
  <si>
    <t>Субвенции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</si>
  <si>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Муниципальная программа "Профилактика правонарушений и борьба с преступностью на территории Сусуманского городского округа  на 2017 год"</t>
  </si>
  <si>
    <t xml:space="preserve">7Т 0 04 95000 </t>
  </si>
  <si>
    <t>Муниципальная программа "Развитие муниципальной службы в муниципальном образовании  "Сусуманский городской округ" на 2017 год"</t>
  </si>
  <si>
    <t>7R 0 00 00000</t>
  </si>
  <si>
    <t xml:space="preserve">Основное мероприятие " Организация повышения квалификации лиц, замещающих муниципальные должности и муниципальных служащих"                          </t>
  </si>
  <si>
    <t>7R 0 01 00000</t>
  </si>
  <si>
    <t>Финансирование мероприятия "Повышение профессионального уровня лиц, замещающих муниципальные должности в Магаданской области" за счет средств областного бюджета</t>
  </si>
  <si>
    <t>7R 0 01 73260</t>
  </si>
  <si>
    <t>Софинансирование мероприятия "Повышение профессионального уровня лиц, замещающих муниципальные должности в Магаданской области"</t>
  </si>
  <si>
    <t>7R 0 01 S3260</t>
  </si>
  <si>
    <t>Повышение профессионального уровня муниципальных служащих</t>
  </si>
  <si>
    <t>7R 0 01 98600</t>
  </si>
  <si>
    <t>Муниципальная программа "Защита населения и территории Сусуманского городского округа от чрезвычайных ситуаций природного и техногенного характера на 2017 год"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</si>
  <si>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</si>
  <si>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 xml:space="preserve"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 </t>
  </si>
  <si>
    <t>Иные выплаты персоналу учреждений, за исключением фонда оплаты труда</t>
  </si>
  <si>
    <t xml:space="preserve">Обеспечение вызова экстренных оперативных служб по единому номеру "112" на базе единой дежурно- диспетчерской службы </t>
  </si>
  <si>
    <t>Основное мероприятие "Обеспечение выполнения функций органами местного самоуправления  Сусуманского городского округа"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</si>
  <si>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</si>
  <si>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</si>
  <si>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Муниципальная программа  "Развитие малого и среднего предпринимательства в Сусуманском городском округе  на 2017 год"</t>
  </si>
  <si>
    <t xml:space="preserve">Софинансирование мероприятий поддержки развития малого и среднего предпринимательства </t>
  </si>
  <si>
    <t xml:space="preserve">7И 0 01 S3360 </t>
  </si>
  <si>
    <t>Муниципальная программа "Развитие торговли  на территории Сусуманского городского округа на 2017 год"</t>
  </si>
  <si>
    <t>Финансирование мероприятий по организации и проведению областных универсальных совместных ярмарок товаров за счет средств областного бюджета</t>
  </si>
  <si>
    <t>7Н 0 01 73900</t>
  </si>
  <si>
    <t>Софинансироваие мероприятий по организации и проведению областных универсальных совместных ярмарок товаров</t>
  </si>
  <si>
    <t xml:space="preserve">7Н 0 01 S3900 </t>
  </si>
  <si>
    <t xml:space="preserve">Частичное возмещение торговым предприятиям и индивидуальным предпринимателям, осуществляющим торговую деятельность на территории Сусуманского городского округа, расходов, связанных с проведением ремонтных работ </t>
  </si>
  <si>
    <t>Муниципальная  программа  "Развитие образования в Сусуманском городском округе  на 2017 год"</t>
  </si>
  <si>
    <t>7Р 0 00 00000</t>
  </si>
  <si>
    <t>Основное мероприятие "Обеспечение выполнения функций органами местного самоуправления Сусуманского городского округа"</t>
  </si>
  <si>
    <t>Осуществление государственных полномочий по созданию и организации деятельности комиссий по делам несовершеннолетних и защите их прав за счет средств областного бюджета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</si>
  <si>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2017 год"</t>
  </si>
  <si>
    <t xml:space="preserve">Софинансирование мероприятия  "Расселение наиболее неблагоприятных для проживания населенных пунктов Сусуманского городского округа" </t>
  </si>
  <si>
    <t xml:space="preserve">7Г 0 01 S1060 </t>
  </si>
  <si>
    <t>Муниципальная программа "Социальная защита населения Сусуманского городского округа на 2017 год"</t>
  </si>
  <si>
    <t>7G 0 00 00000</t>
  </si>
  <si>
    <t>Основное мероприятие "Реализация мероприятий по оказанию адресной помощи населению"</t>
  </si>
  <si>
    <t>7G 0 01 00000</t>
  </si>
  <si>
    <t>7G 0 01 91200</t>
  </si>
  <si>
    <t>Оплата подписки на газету "Горняк Севера" ветеранам Великой Отечественной войны</t>
  </si>
  <si>
    <t>7G 0 01 91310</t>
  </si>
  <si>
    <t>Предоставление льготы по оплате жилищно- коммунальных услуг</t>
  </si>
  <si>
    <t>7G 0 01 91410</t>
  </si>
  <si>
    <t>Осуществление государственных полномочий по организации и осуществлению деятельности органов опеки и попечительства за счет средств областного бюджета</t>
  </si>
  <si>
    <t>7G 0 02 00000</t>
  </si>
  <si>
    <t>7G 0 02 74090</t>
  </si>
  <si>
    <t>Основное мероприятие "Формирование доступной среды в Сусуманском городском округе"</t>
  </si>
  <si>
    <t>7G 0 03 00000</t>
  </si>
  <si>
    <t xml:space="preserve">Софинансирование мероприятий, направленных на адаптацию социально-значимых объектов для инвалидов и маломобильных групп населения </t>
  </si>
  <si>
    <t>7G 0 03 S3330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</si>
  <si>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</si>
  <si>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7G 0 04 00000</t>
  </si>
  <si>
    <t>Софинансирование мероприятий по поддержке социально ориентированных некоммерческих организаций</t>
  </si>
  <si>
    <t>7G 0 04 S3280</t>
  </si>
  <si>
    <t>Субсидии некоммерческим организациям (за исключением государственных (муниципальных) учреждений)</t>
  </si>
  <si>
    <t>630</t>
  </si>
  <si>
    <t>Управление государственной (муниципальной) собственностью</t>
  </si>
  <si>
    <t>М5 0 00 00000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</si>
  <si>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</si>
  <si>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М5 0 01 00000</t>
  </si>
  <si>
    <t>М5 0 01 00990</t>
  </si>
  <si>
    <t>Иные выплаты персоналу 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</si>
  <si>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</si>
  <si>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 xml:space="preserve"> М6 0  01 00491</t>
  </si>
  <si>
    <t>Муниципальная программа  "Поддержка агропромышленного комплекса Сусуманского городского округа на 2017 год"</t>
  </si>
  <si>
    <t>Муниципальная программа "Поддержка хозяйствующих субъектов, осуществляющих производство хлеба на территории Сусуманского городского округа на 2017 год"</t>
  </si>
  <si>
    <t xml:space="preserve">7Ц 0 00 00000 </t>
  </si>
  <si>
    <t xml:space="preserve">7Ц 0 01 00000 </t>
  </si>
  <si>
    <t xml:space="preserve">7Ц 0 01 91100 </t>
  </si>
  <si>
    <t>Другие вопросы в области охраны окружающей среды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</si>
  <si>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2017 год"</t>
  </si>
  <si>
    <t>7F 0 00 00000</t>
  </si>
  <si>
    <t>Основное мероприятие «Разработка проектной документации (в том числе проведение инженерных изысканий) по объектам размещения отходов</t>
  </si>
  <si>
    <t>7F 0 01 00000</t>
  </si>
  <si>
    <t>7F 0 01 73710</t>
  </si>
  <si>
    <t>7F 0 01 S3710</t>
  </si>
  <si>
    <t>Основное мероприятие "Приобретение оборудования для термического уничтожения различного типа (вида) отходов (утилизации отходов) для Сусуманского городского округа"</t>
  </si>
  <si>
    <t>7F 0 02 00000</t>
  </si>
  <si>
    <t>Финансирование мероприятия "Приобретение оборудования для термического уничтожения различного типа (вида) отходов (утилизации отходов) для Сусуманского городского округа" за счет средств областного бюджета</t>
  </si>
  <si>
    <t xml:space="preserve">Софинансирование мероприятия "Приобретение оборудования для термического уничтожения различного типа (вида) отходов (утилизации отходов) для Сусуманского городского округа" </t>
  </si>
  <si>
    <t>Охрана семьи и детства</t>
  </si>
  <si>
    <t>Основное мероприятие «Реализация мероприятий по обеспечению благоустроенными жилыми помещениями детей-сирот, детей, оставшихся без попечения родителей»</t>
  </si>
  <si>
    <t>7G 0 05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</si>
  <si>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</si>
  <si>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</si>
  <si>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</si>
  <si>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</si>
  <si>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</si>
  <si>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</si>
  <si>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</si>
  <si>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Основное мероприятие "Управление развитием отрасти образования"</t>
  </si>
  <si>
    <t>7Р 0 03 00000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</si>
  <si>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за счет средств областного бюджета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</si>
  <si>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за счет средств областного бюджета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</si>
  <si>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за счет средств областного бюджета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</si>
  <si>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за счет средств областного бюджета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</si>
  <si>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2017 год"</t>
  </si>
  <si>
    <t xml:space="preserve">7Б 0 04 00000 </t>
  </si>
  <si>
    <t xml:space="preserve">7Б 0 04 91600 </t>
  </si>
  <si>
    <t>Муниципальная  программа  "Здоровье обучающихся и воспитанников в Сусуманском городском округе  на 2017 год"</t>
  </si>
  <si>
    <t>Укрепление материально- технической базы медицинских кабинетов</t>
  </si>
  <si>
    <t xml:space="preserve">7Ю 0 01 92520 </t>
  </si>
  <si>
    <t>Муниципальная программа  "Пожарная безопасность в Сусуманском городском округе на 2017 год"</t>
  </si>
  <si>
    <t>Обучение сотрудников по пожарной безопасности</t>
  </si>
  <si>
    <t xml:space="preserve">7П 0 01 94510 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</si>
  <si>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 за счет средств областного бюджета</t>
  </si>
  <si>
    <t>Обеспечение ежемесячного денежного вознаграждения за классное руководство за счет средств областного бюджета</t>
  </si>
  <si>
    <t>Установка видеонаблюдения</t>
  </si>
  <si>
    <t xml:space="preserve">7Б 0 04 95100 </t>
  </si>
  <si>
    <t>Установка освещения территории образовательного учреждения</t>
  </si>
  <si>
    <t>7Б 0 04 95120</t>
  </si>
  <si>
    <t>Финансирование мероприятия "Совершенствование питания учащихся в общеобразовательных организациях" за счет средств областного бюджета</t>
  </si>
  <si>
    <t>7Ю 0 01 73440</t>
  </si>
  <si>
    <t>Софинансирование мероприятия "Совершенствование питания учащихся в общеобразовательных организациях"</t>
  </si>
  <si>
    <t>7Ю 0 01 S3440</t>
  </si>
  <si>
    <t>Расходы на питание (завтрак или полдник) детей из многодетных семей, обучающихся в общеобразовательных организациях за счет средств областного бюджета</t>
  </si>
  <si>
    <t xml:space="preserve">7Ю 0 01 73950 </t>
  </si>
  <si>
    <t>Софинансирование мероприятия "Расходы на питание (завтрак или полдник) детей из многодетных семей, обучающихся в общеобразовательных организациях"</t>
  </si>
  <si>
    <t xml:space="preserve">7Ю 0 01 S3950 </t>
  </si>
  <si>
    <t>Дополнительное образование детей</t>
  </si>
  <si>
    <t>Муниципальная  программа "Одарённые дети  на 2017 год"</t>
  </si>
  <si>
    <t>Проведение слетов, научных конференций, олимпиад</t>
  </si>
  <si>
    <t xml:space="preserve">7Д 0 01 92210 </t>
  </si>
  <si>
    <t>Муниципальная программа "Создание временных дополнительных и сохранение рабочих мест в Сусуманском городском округе на 2017 год"</t>
  </si>
  <si>
    <t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t>
  </si>
  <si>
    <t>Муниципальная программа "Патриотическое воспитание  жителей Сусуманского городского округа  на 2017 год"</t>
  </si>
  <si>
    <t>Муниципальная программа "Лето-детям  на 2017 год"</t>
  </si>
  <si>
    <t>Финансирование мероприятий на организацию отдыха и оздоровление детей в лагерях дневного пребывания за счет средств областного бюджета</t>
  </si>
  <si>
    <t xml:space="preserve">7Л 0 01 73210 </t>
  </si>
  <si>
    <t xml:space="preserve">Софинансирование мероприятий на организацию отдыха и оздоровление детей в лагерях дневного пребывания </t>
  </si>
  <si>
    <t xml:space="preserve">7Л 0 01 S3210 </t>
  </si>
  <si>
    <t>Основное мероприятие "Профилактика  правонарушений среди несовершеннолетних и молодежи"</t>
  </si>
  <si>
    <t xml:space="preserve">7Т 0 07 00000 </t>
  </si>
  <si>
    <t xml:space="preserve">7Т 0 07 95200 </t>
  </si>
  <si>
    <t xml:space="preserve">Фонд оплаты труда учреждений </t>
  </si>
  <si>
    <t xml:space="preserve">Совершенствование содержания и технологий образования </t>
  </si>
  <si>
    <t>Муниципальная программа  "Развитие молодежной политики в Сусуманском городском округе  на 2017 год"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</si>
  <si>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</si>
  <si>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</si>
  <si>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 xml:space="preserve">7Т 0 05 00000 </t>
  </si>
  <si>
    <t xml:space="preserve">7Т 0 05 95100 </t>
  </si>
  <si>
    <t>Муниципальная программа "Развитие культуры в Сусуманском городском округе на 2017 год"</t>
  </si>
  <si>
    <t>Основное мероприятие "Комплектование книжных фондов библиотек Сусуманского городского округа"</t>
  </si>
  <si>
    <t>7Е 0 01 73160</t>
  </si>
  <si>
    <t xml:space="preserve">Софинансирование мероприятия "Комплектование книжных фондов библиотек Сусуманского городского округа" </t>
  </si>
  <si>
    <t>7Е 0 01 S3160</t>
  </si>
  <si>
    <t xml:space="preserve">7Е 0 03 00000 </t>
  </si>
  <si>
    <t xml:space="preserve">7Е 0 03 75010 </t>
  </si>
  <si>
    <t xml:space="preserve">7Е 0 02 00000 </t>
  </si>
  <si>
    <t xml:space="preserve">7Е 0 02 96000 </t>
  </si>
  <si>
    <t>Фонд оплаты труда государственных (муниципальных) органов и взносы по обязательному социальному страхованию</t>
  </si>
  <si>
    <t>Муниципальная программа "Обеспечение жильем молодых семей  в Сусуманском городском округе  на 2017 год"</t>
  </si>
  <si>
    <t>Софинансирование мероприятия "Обеспечение жильем молодых семей" федеральной целевой программы "Жилище на 2015- 2020 годы"</t>
  </si>
  <si>
    <t xml:space="preserve">7Ж 0 01 L0200 </t>
  </si>
  <si>
    <t>Субсидии гражданам на приобретение жилья</t>
  </si>
  <si>
    <t>322</t>
  </si>
  <si>
    <t>Муниципальная программа " Развитие физической культуры и спорта в Сусуманском городском округе на 2017 год"</t>
  </si>
  <si>
    <t>Оздоровительная, спортивно- массовая работа с населением, проведение мероприятий</t>
  </si>
  <si>
    <t>Управление городского хозяйства и жизнеобеспечения территории Сусуманского городского округа</t>
  </si>
  <si>
    <t>Водное хозяйство</t>
  </si>
  <si>
    <t>Основное мероприятие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экспертизу)"</t>
  </si>
  <si>
    <t xml:space="preserve">7Ч 0 03 00000 </t>
  </si>
  <si>
    <t>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за счет средств областного бюджета</t>
  </si>
  <si>
    <t>7Ч 0 03 73340</t>
  </si>
  <si>
    <t xml:space="preserve">Софинансирование мероприятия "Составление декларации безопасности на объект "Берегоукрепление и устройство дамбы обвалования в г. Сусумане на р. "Берелех" (включая государственную экспертизу) </t>
  </si>
  <si>
    <t xml:space="preserve">7Ч 0 03 S3340 </t>
  </si>
  <si>
    <t>Муниципальная программа "Содержание автомобильных дорог общего пользования местного значения Сусуманского городского округа на 2017 год"</t>
  </si>
  <si>
    <t xml:space="preserve">7S 0 00 00000 </t>
  </si>
  <si>
    <t xml:space="preserve">7S 0 01 00000 </t>
  </si>
  <si>
    <t>Содержание автомобильных дорог общего пользования местного значения Сусуманского городского округа</t>
  </si>
  <si>
    <t xml:space="preserve">7S 0 01 95310 </t>
  </si>
  <si>
    <t>Муниципальная программа "Повышение безопасности дорожного движения на территории Сусуманского городского округа в 2017 году"</t>
  </si>
  <si>
    <t>7D 0 00 00000</t>
  </si>
  <si>
    <t>7D 0 01 00000</t>
  </si>
  <si>
    <t xml:space="preserve">Разработка комплексных схем организации дорожного движения на территории Сусуманского городского округа </t>
  </si>
  <si>
    <t>7D 0 01 95410</t>
  </si>
  <si>
    <t xml:space="preserve">7Г 0 01 96610 </t>
  </si>
  <si>
    <t xml:space="preserve">7Г 0 01 61060 </t>
  </si>
  <si>
    <t>Муниципальная программа "Финансовая поддержка организаций коммунального комплекса Сусуманского городского округа на 2017 год"</t>
  </si>
  <si>
    <t>Проведение своевременной и качественной подготовки объектов ЖКХ к работе в осенне- зимних условиях</t>
  </si>
  <si>
    <t>Частичное возмещение недополученных доходов по оказанию жилищно- коммунальных услуг населению</t>
  </si>
  <si>
    <t>7Я 0 01 98710</t>
  </si>
  <si>
    <t>Муниципальная программа "Благоустройство Сусуманского городского округа на 2017 год"</t>
  </si>
  <si>
    <t>7Z 0 00 00000</t>
  </si>
  <si>
    <t>7Z 0 01 00000</t>
  </si>
  <si>
    <t>Финансирование мероприятия по благоустройству территории Сусуманского городского округа за счет средств областного бюджета</t>
  </si>
  <si>
    <t>7Z 0 01 62010</t>
  </si>
  <si>
    <t xml:space="preserve">Софинансирование мероприятий по благоустройству территории Сусуманского городского округа </t>
  </si>
  <si>
    <t>7Z 0 01 S2010</t>
  </si>
  <si>
    <t xml:space="preserve"> Наружное (уличное) освещение</t>
  </si>
  <si>
    <t>7Z 0 01 98300</t>
  </si>
  <si>
    <t xml:space="preserve">Ремонт и обслуживание линий электропередач уличного освещения </t>
  </si>
  <si>
    <t>7Z 0 01 98310</t>
  </si>
  <si>
    <t>Прочие работы по благоустройству</t>
  </si>
  <si>
    <t>7Z 0 01 98500</t>
  </si>
  <si>
    <t xml:space="preserve">Прочие мероприятия по благоустройству </t>
  </si>
  <si>
    <t>К6 0 00 00000</t>
  </si>
  <si>
    <t>К6 0 00 08650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</si>
  <si>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</si>
  <si>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ОХРАНА ОКРУЖАЮЩЕЙ СРЕДЫ </t>
  </si>
  <si>
    <t>Социальная защита детей- сирот, детей, оставшихся без попечения родителей и детей из семей "группы риска"</t>
  </si>
  <si>
    <t xml:space="preserve">Оптимизация жилищного фонда в виде расселения </t>
  </si>
  <si>
    <t>Финансирование мероприятия  "Расселение наиболее неблагоприятных для проживания населенных пунктов Сусуманского городского округа" за счет средств областного бюджета</t>
  </si>
  <si>
    <t>Оптимизация жилищного фонда в виде расселения</t>
  </si>
  <si>
    <t>814</t>
  </si>
  <si>
    <t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</si>
  <si>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Закупка товаров, работ и услуг для обеспечения государственных (муниципальных) нужд</t>
  </si>
  <si>
    <t>Проведение проверок исправности и ремонт систем противопожарного водоснабжения, приобретение и обслуживание гидрантов</t>
  </si>
  <si>
    <t>Молодежная политика</t>
  </si>
  <si>
    <t xml:space="preserve">Молодежная политика </t>
  </si>
  <si>
    <t>7Р 0 03 74020</t>
  </si>
  <si>
    <t>7Р 0 02 00000</t>
  </si>
  <si>
    <t>7Р 0 02 74060</t>
  </si>
  <si>
    <t>7Р 0 02 74070</t>
  </si>
  <si>
    <t>7Р 0 02 74120</t>
  </si>
  <si>
    <t>7Р 0 02 75010</t>
  </si>
  <si>
    <t>7Р 0 02 74050</t>
  </si>
  <si>
    <t>7Р 0 02 74130</t>
  </si>
  <si>
    <t>7Р 0 03 74090</t>
  </si>
  <si>
    <t>7F 0 02 73П06</t>
  </si>
  <si>
    <t>7F 0 02 S3П06</t>
  </si>
  <si>
    <t>Профилактика безнадзорности, правонарушений и вредных привычек несовершеннолетних</t>
  </si>
  <si>
    <t xml:space="preserve">7Т 0 07 93810 </t>
  </si>
  <si>
    <t>Проведение и участие в конкурсах, фестивалях, выставках, концертах, мастер- классах</t>
  </si>
  <si>
    <t xml:space="preserve">7Е 0 02 96120 </t>
  </si>
  <si>
    <t>Финансирование мероприятия "Комплектование книжных фондов библиотек Сусуманского городского округа" за счет средств областного бюджета</t>
  </si>
  <si>
    <t>634</t>
  </si>
  <si>
    <t>Иные субсидии некоммерческим организациям (за исключением государственных (муниципальных) учреждений)</t>
  </si>
  <si>
    <t>Жилищно- коммунальное хозяйство</t>
  </si>
  <si>
    <t>Организация транспортного обслуживания населения в границах Сусуманского городского округа</t>
  </si>
  <si>
    <t xml:space="preserve"> Т4 0  00 03180</t>
  </si>
  <si>
    <t>Субсидиарная ответственность</t>
  </si>
  <si>
    <t>Р5 0 00 00000</t>
  </si>
  <si>
    <t>Субсидиарная ответственность администрации Сусуманского городского округа по исполнительным документам Арбитражного суда Магаданской области</t>
  </si>
  <si>
    <t>Р5 0 00 09550</t>
  </si>
  <si>
    <t>Исполнение судебных актов</t>
  </si>
  <si>
    <t>830</t>
  </si>
  <si>
    <t xml:space="preserve">Исполнение судебных актов Российской Федерации и мировых соглашений по возмещению причиненного вреда
</t>
  </si>
  <si>
    <t>831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</si>
  <si>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</si>
  <si>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</si>
  <si>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Приложение № 6</t>
  </si>
  <si>
    <t>Бюджет на 2017 год</t>
  </si>
  <si>
    <t>Приложение № 5</t>
  </si>
  <si>
    <t>тыс.рублей</t>
  </si>
  <si>
    <t>Муниципальная  программа "Социальная защита населения Сусуманского городского округа  на 2017 год"</t>
  </si>
  <si>
    <t xml:space="preserve">Основное мероприятие "Реализация мероприятий по оказанию адресной помощи населению" </t>
  </si>
  <si>
    <t xml:space="preserve">7G 0 01 91200 </t>
  </si>
  <si>
    <t xml:space="preserve">7G 0 01 91310 </t>
  </si>
  <si>
    <t xml:space="preserve">7G 0 01 91410 </t>
  </si>
  <si>
    <t>Закупка товаров, работ и услуг для обеспечения  государственных (муниципальных) нужд</t>
  </si>
  <si>
    <t>КУЛЬТУРА И КИНЕМАТОГРАФИЯ</t>
  </si>
  <si>
    <t xml:space="preserve">Основное мероприятие "Оказание финансовой поддержки деятельности социально ориентированных некоммерческих организаций" </t>
  </si>
  <si>
    <t xml:space="preserve">Общее образование  </t>
  </si>
  <si>
    <t xml:space="preserve">Совершенствование содержания технологий образования </t>
  </si>
  <si>
    <t>Муниципальная  программа " Одарённые дети  на 2017 год"</t>
  </si>
  <si>
    <t>7Д 0 01 92210</t>
  </si>
  <si>
    <t>Муниципальная программа "Развитие физической культуры и спорта в Сусуманском городском округе на 2017 год"</t>
  </si>
  <si>
    <t>Безвозмездные перечисления государственным и муниципальным организациям</t>
  </si>
  <si>
    <t>Софинасирование мероприятия "Совершенствование питания учащихся в общеобразовательных организациях"</t>
  </si>
  <si>
    <t xml:space="preserve">7Ч 0 03 73340 </t>
  </si>
  <si>
    <t xml:space="preserve">7Ч 0 03 73640 </t>
  </si>
  <si>
    <t>Финансирование мероприятий по благоустройству территории Сусуманского городского округа за счет средств областного бюджета</t>
  </si>
  <si>
    <t>Муниципальная программа "Финансовая поддержка организаций коммунального комплекса  Сусуманского городского округа на 2017 год"</t>
  </si>
  <si>
    <t>Муниципальная программа "Развитие муниципальной службы в муниципальном образовании "Сусуманский городской округ" на 2017 год"</t>
  </si>
  <si>
    <t xml:space="preserve">Основное мероприятие " Организация повышения квалификации лиц, замещающих муниципальные должности и муниципальных служащих"                        </t>
  </si>
  <si>
    <t>ОХРАНА ОКРУЖАЮЩЕЙ СРЕДЫ</t>
  </si>
  <si>
    <t>Прочие работы, услуги</t>
  </si>
  <si>
    <t xml:space="preserve">Распределение расходов бюджета муниципального образования "Сусуманский городской округ" на 2017 год                     по разделам и подразделам  классификации расходов бюджетов Российской Федерации </t>
  </si>
  <si>
    <t>к  решению Собрания представителей Сусуманского городского округа</t>
  </si>
  <si>
    <t xml:space="preserve">Распределение ассигнований из бюджета муниципального образования "Сусуманский городской округ" на 2017 год по разделам и подразделам, целевым статьям и видам расходов  классификации расходов бюджетов Российской Федерации </t>
  </si>
  <si>
    <t>Ведомственная структура расходов бюджета муниципального образования "Сусуманский городской округ" на 2017 год</t>
  </si>
  <si>
    <t>Распределение бюджетных ассигнований на реализацию муниципальных программ на 2017 год</t>
  </si>
  <si>
    <t>Источники внутреннего финансирования дефицита бюджета                                                                                                            муниципального образования "Сусуманский  городской округ"  на 2017 год</t>
  </si>
  <si>
    <t>Финансирование мероприятия "Комплектование фондов библиотек Сусуманского городского округа" за счет средств федерального бюджета</t>
  </si>
  <si>
    <t>7Е 0 01 R5190</t>
  </si>
  <si>
    <t>Основное мерориятие "Развитие и поддержка муниципальных учреждений культуры и искусства"</t>
  </si>
  <si>
    <t>Финансирование мероприятий по реконструкции и капитальному ремонту учреждений культуры и искусства Сусуманского городского округа за счет средств областного бюджета</t>
  </si>
  <si>
    <t>Софинансирование мероприятий по реконструкции и капитальному ремонту учреждений культуры и искусства Сусуманского городского округа</t>
  </si>
  <si>
    <t>7Е 0 04 00000</t>
  </si>
  <si>
    <t>7Е 0 04 73120</t>
  </si>
  <si>
    <t>7Е 0 04 S3120</t>
  </si>
  <si>
    <t>Муниципальная программа "Комплексное развитие систем коммунальной инфраструктуры муниципального образования "Сусуманский городской округ" на 2017 год"</t>
  </si>
  <si>
    <t>Финансирование мероприятий по подготовке к осенне-зимнему отопительному периоду за счет средств областного бюджета</t>
  </si>
  <si>
    <t>Софинансирование мероприятий по подготовке к осенне- зимнему отопительному периоду</t>
  </si>
  <si>
    <t>7N 0 00 00000</t>
  </si>
  <si>
    <t>7N 0 01 00000</t>
  </si>
  <si>
    <t>7N 0 01 62110</t>
  </si>
  <si>
    <t>7N 0 01  S2100</t>
  </si>
  <si>
    <t>Основное мероприятие "Подготовка коммунальной инфраструктуры Сусуманского городского округа к отопительным периодам"</t>
  </si>
  <si>
    <t>7К 0 00 00000</t>
  </si>
  <si>
    <t>7К 0 01 00000</t>
  </si>
  <si>
    <t>7К 0 01 R5550</t>
  </si>
  <si>
    <t>7W 0 00 00000</t>
  </si>
  <si>
    <t>7W 0 01 00000</t>
  </si>
  <si>
    <t>7W 0 01 73520</t>
  </si>
  <si>
    <t>7W 0 01 S3520</t>
  </si>
  <si>
    <t xml:space="preserve">Охрана окружающкей среды </t>
  </si>
  <si>
    <t>Укрепление материально- технической базы учреждений культуры</t>
  </si>
  <si>
    <t xml:space="preserve">7Е 0 02 92510 </t>
  </si>
  <si>
    <t>Финансовое обеспечение деятельности отдела записи актов гражданского состояния (местный бюджет)</t>
  </si>
  <si>
    <t>Р2 5 00 00000</t>
  </si>
  <si>
    <t>Р2 5 00 00210</t>
  </si>
  <si>
    <t>Р2 5 00 00290</t>
  </si>
  <si>
    <t>Повышение устойчивости основных объектов и систем жизнеобеспечения на территории Сусуманского городского округа</t>
  </si>
  <si>
    <t>Ч8 0 00 00000</t>
  </si>
  <si>
    <t>Ч8 0 01 00000</t>
  </si>
  <si>
    <t>Неустойка и судебные расходы на основании вступивших в законную силу судебных актов</t>
  </si>
  <si>
    <t xml:space="preserve"> Ч8 0 01 08190</t>
  </si>
  <si>
    <t xml:space="preserve">Основное мероприятие "Строительство 16- квартирного жилого дома из каркасно- панельных деревянных элементов в г. Сусумане" </t>
  </si>
  <si>
    <t>Проценты за пользование чужими денежными средствами на основании вступивших в законную силу судебных актов</t>
  </si>
  <si>
    <t>Ж5 0 02 00000</t>
  </si>
  <si>
    <t>Ж5 0 02 08090</t>
  </si>
  <si>
    <t>Ж5 0 02 08190</t>
  </si>
  <si>
    <t>Обеспечение выполнения функций органами местного самоуправления  Сусуманского городского округа в рамках непрограммных мероприятий</t>
  </si>
  <si>
    <t>66 1 00 00000</t>
  </si>
  <si>
    <t>Погашение кредиторской задолженности за поставленный уголь  в рамках заключенных договоров прошлых лет</t>
  </si>
  <si>
    <t>66 1 00 08081</t>
  </si>
  <si>
    <t xml:space="preserve"> 66 0 01 08190</t>
  </si>
  <si>
    <t>Субсидии на проведение отдельных мероприятий по другим видам транспорта</t>
  </si>
  <si>
    <t xml:space="preserve"> Т4 0  00 03170</t>
  </si>
  <si>
    <t>К6 0 00 74170</t>
  </si>
  <si>
    <t>7U 0 00 00000</t>
  </si>
  <si>
    <t>7U 0 01 00000</t>
  </si>
  <si>
    <t>7U 0 01 73880</t>
  </si>
  <si>
    <t>7U 0 01 S3880</t>
  </si>
  <si>
    <t>Муниципальная программа "Энергосбережение и повышение энергетической эффективности на территории Сусуманского городского округа в 2017 году"</t>
  </si>
  <si>
    <t>Муниципальная программа "Экологическая безопасность и охрана окружающей среды муниципального образования "Сусуманский городской округ" на 2017 год"</t>
  </si>
  <si>
    <t>Основное мероприятие "Снос ветхого, заброшенного жилья на территории Сусуманского городского округа"</t>
  </si>
  <si>
    <t>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за счет средств областного бюджета</t>
  </si>
  <si>
    <t xml:space="preserve">Софинансирование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</t>
  </si>
  <si>
    <t>Основное мероприятие "Установка общедомовых приборов учета энергетических ресурсов "</t>
  </si>
  <si>
    <t>Финансирование мероприятия "Приобретение и монтаж общедомовых приборов учета  энергетических ресурсов" за счет средств областного бюджета</t>
  </si>
  <si>
    <t xml:space="preserve">Софинансирование мероприятия  "Приобретение и монтаж общедомовых приборов учета энергетических ресурсов" </t>
  </si>
  <si>
    <t>Муниципальная программа "Формирование современной городской среды муниципального образования "Сусуманский городской округ" на 2017 год"</t>
  </si>
  <si>
    <t>Основное мероприятие "Формирование современной городской среды при реализации проектов благоустройства территорий муниципальных образований"</t>
  </si>
  <si>
    <t>Финансирование мероприятия "Формирование современной городской среды при реализации проектов благоустройства территорий муниципальных образований" за счет средств областного бюджета</t>
  </si>
  <si>
    <t>Софинансирование мероприятия "Формирование современной городской среды при реализации проектов благоустройства территорий муниципальных образований"</t>
  </si>
  <si>
    <t>7G 0 05 R0820</t>
  </si>
  <si>
    <t>7К 0 01 L5550</t>
  </si>
  <si>
    <t>Берегоукрепление и устройство дамбы обвалования в городе Сусумане на р. Берелех</t>
  </si>
  <si>
    <t>Д1 0 0 00000</t>
  </si>
  <si>
    <t>Погашение кредиторской задолженности за выполненные работы в рамках заключенных соглашений прошлых лет</t>
  </si>
  <si>
    <t>Д1 0 0 08080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</si>
  <si>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</si>
  <si>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</si>
  <si>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Программа муниципальных внутренних заимствований </t>
  </si>
  <si>
    <t>муниципального образования "Сусуманский городской округ" на 2017 год</t>
  </si>
  <si>
    <t>Сумма</t>
  </si>
  <si>
    <t>Внутренние заимствования (привлечение/погашение)</t>
  </si>
  <si>
    <t>получение кредитов</t>
  </si>
  <si>
    <t>погашение кредитов</t>
  </si>
  <si>
    <t>Приложение № 7</t>
  </si>
  <si>
    <t>Виды муниципального внутреннего долга муниципального образования "Сусуманский городской округ" на 2017 год</t>
  </si>
  <si>
    <t>Структура муницип. долга на 01.01.2017 г.</t>
  </si>
  <si>
    <t>Структура муницип. долга на 01.01.2018 г.</t>
  </si>
  <si>
    <t>Кредитные соглашения и договоры, заключенные от имени муниципального образования</t>
  </si>
  <si>
    <t>в том числе:</t>
  </si>
  <si>
    <t xml:space="preserve">Задолженность по бюджетному кредиту, полученному из областного бюджета, на покрытие временного кассового разрыва, возникшего при исполнении бюджета </t>
  </si>
  <si>
    <t xml:space="preserve">Кредиты, полученные в валюте Российской Федерации от кредитных организаций </t>
  </si>
  <si>
    <t>ИТОГО:</t>
  </si>
  <si>
    <t>Приложение № 8</t>
  </si>
  <si>
    <t xml:space="preserve">7Т 0 05 95110 </t>
  </si>
  <si>
    <t>Разработка сметы на оборудование мест массового пребывания людей системой видеонаблюдения</t>
  </si>
  <si>
    <t xml:space="preserve">Пособия, компенсации и иные социальные выплаты гражданам, кроме публичных нормативных обязательств </t>
  </si>
  <si>
    <t>Основное мероприятие "Управление развитием отрасли образования"</t>
  </si>
  <si>
    <t>Субсидии на частичное возмещение затрат по оказанию ритуальных услуг на территории Сусуманского городского округа</t>
  </si>
  <si>
    <t>К6 0 00 08653</t>
  </si>
  <si>
    <t>Услуги по захоронению не востребованных трупов</t>
  </si>
  <si>
    <t>К6 0 00 08654</t>
  </si>
  <si>
    <t>Осуществление государственных полномочий по отлову и содержанию безнадзорных животных за счет средств областного бюджета</t>
  </si>
  <si>
    <t xml:space="preserve">Охрана окружающей среды </t>
  </si>
  <si>
    <t>Основное мероприятие "Развитие и поддержка муниципальных учреждений культуры и искусства"</t>
  </si>
  <si>
    <t>Приложение № 3</t>
  </si>
  <si>
    <t>Приложение 4</t>
  </si>
  <si>
    <t>Приложение № 9</t>
  </si>
  <si>
    <t>от  19.05.2017 г. № 194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</si>
</sst>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#,##0.00_ ;\-#,##0.00\ "/>
    <numFmt numFmtId="180" formatCode="#,##0.0_ ;\-#,##0.0\ "/>
    <numFmt numFmtId="181" formatCode="0.0000"/>
    <numFmt numFmtId="182" formatCode="0.000"/>
    <numFmt numFmtId="183" formatCode="0.00000"/>
    <numFmt numFmtId="184" formatCode="0.000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9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top" wrapText="1"/>
    </xf>
    <xf numFmtId="0" fontId="53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72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5" fillId="0" borderId="0" xfId="0" applyFont="1" applyFill="1" applyAlignment="1">
      <alignment/>
    </xf>
    <xf numFmtId="0" fontId="4" fillId="0" borderId="0" xfId="0" applyFont="1" applyAlignment="1">
      <alignment/>
    </xf>
    <xf numFmtId="0" fontId="53" fillId="33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11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2" fontId="7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top" wrapText="1"/>
    </xf>
    <xf numFmtId="172" fontId="10" fillId="0" borderId="12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17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172" fontId="11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 vertical="top" wrapText="1"/>
    </xf>
    <xf numFmtId="172" fontId="10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11" fillId="0" borderId="10" xfId="0" applyFont="1" applyBorder="1" applyAlignment="1">
      <alignment/>
    </xf>
    <xf numFmtId="172" fontId="11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horizontal="center"/>
    </xf>
    <xf numFmtId="172" fontId="53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72" fontId="7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2" fontId="7" fillId="33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 shrinkToFit="1"/>
    </xf>
    <xf numFmtId="0" fontId="53" fillId="0" borderId="0" xfId="0" applyFont="1" applyFill="1" applyBorder="1" applyAlignment="1">
      <alignment horizontal="left" vertical="top" wrapText="1" shrinkToFit="1"/>
    </xf>
    <xf numFmtId="0" fontId="5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 shrinkToFit="1"/>
    </xf>
    <xf numFmtId="172" fontId="7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7" fillId="33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justify" wrapText="1"/>
    </xf>
    <xf numFmtId="0" fontId="7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172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6" fillId="33" borderId="0" xfId="0" applyFont="1" applyFill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1" sqref="A1:D51"/>
    </sheetView>
  </sheetViews>
  <sheetFormatPr defaultColWidth="9.00390625" defaultRowHeight="12.75"/>
  <cols>
    <col min="1" max="1" width="78.125" style="1" customWidth="1"/>
    <col min="2" max="3" width="4.25390625" style="67" customWidth="1"/>
    <col min="4" max="4" width="10.00390625" style="67" customWidth="1"/>
    <col min="5" max="5" width="9.25390625" style="125" customWidth="1"/>
    <col min="6" max="11" width="7.875" style="125" customWidth="1"/>
    <col min="12" max="16384" width="9.125" style="1" customWidth="1"/>
  </cols>
  <sheetData>
    <row r="1" spans="1:11" s="29" customFormat="1" ht="13.5" customHeight="1">
      <c r="A1" s="171" t="s">
        <v>807</v>
      </c>
      <c r="B1" s="171"/>
      <c r="C1" s="171"/>
      <c r="D1" s="171"/>
      <c r="E1" s="123"/>
      <c r="F1" s="123"/>
      <c r="G1" s="123"/>
      <c r="H1" s="123"/>
      <c r="I1" s="123"/>
      <c r="J1" s="123"/>
      <c r="K1" s="123"/>
    </row>
    <row r="2" spans="1:5" ht="13.5" customHeight="1">
      <c r="A2" s="169" t="s">
        <v>703</v>
      </c>
      <c r="B2" s="169"/>
      <c r="C2" s="169"/>
      <c r="D2" s="169"/>
      <c r="E2" s="124"/>
    </row>
    <row r="3" spans="1:4" ht="13.5" customHeight="1">
      <c r="A3" s="169" t="s">
        <v>810</v>
      </c>
      <c r="B3" s="169"/>
      <c r="C3" s="169"/>
      <c r="D3" s="169"/>
    </row>
    <row r="4" spans="1:5" ht="30.75" customHeight="1">
      <c r="A4" s="173" t="s">
        <v>702</v>
      </c>
      <c r="B4" s="173"/>
      <c r="C4" s="173"/>
      <c r="D4" s="173"/>
      <c r="E4" s="126"/>
    </row>
    <row r="5" spans="1:11" ht="15.75">
      <c r="A5" s="5"/>
      <c r="B5" s="6"/>
      <c r="C5" s="6"/>
      <c r="D5" s="6" t="s">
        <v>1</v>
      </c>
      <c r="E5" s="26"/>
      <c r="F5" s="26"/>
      <c r="G5" s="26"/>
      <c r="H5" s="26"/>
      <c r="I5" s="26"/>
      <c r="J5" s="26"/>
      <c r="K5" s="26"/>
    </row>
    <row r="6" spans="1:11" ht="38.25">
      <c r="A6" s="22" t="s">
        <v>32</v>
      </c>
      <c r="B6" s="22" t="s">
        <v>64</v>
      </c>
      <c r="C6" s="22" t="s">
        <v>65</v>
      </c>
      <c r="D6" s="69" t="s">
        <v>676</v>
      </c>
      <c r="E6" s="26"/>
      <c r="F6" s="26"/>
      <c r="G6" s="26"/>
      <c r="H6" s="26"/>
      <c r="I6" s="26"/>
      <c r="J6" s="26"/>
      <c r="K6" s="26"/>
    </row>
    <row r="7" spans="1:11" ht="15.75">
      <c r="A7" s="22">
        <v>1</v>
      </c>
      <c r="B7" s="22">
        <v>2</v>
      </c>
      <c r="C7" s="22">
        <v>3</v>
      </c>
      <c r="D7" s="23">
        <v>4</v>
      </c>
      <c r="E7" s="26"/>
      <c r="F7" s="26"/>
      <c r="G7" s="26"/>
      <c r="H7" s="26"/>
      <c r="I7" s="26"/>
      <c r="J7" s="26"/>
      <c r="K7" s="26"/>
    </row>
    <row r="8" spans="1:11" ht="15.75">
      <c r="A8" s="105" t="s">
        <v>2</v>
      </c>
      <c r="B8" s="59" t="s">
        <v>66</v>
      </c>
      <c r="C8" s="59" t="s">
        <v>36</v>
      </c>
      <c r="D8" s="138">
        <f>SUM(D9:D14)</f>
        <v>171204.6</v>
      </c>
      <c r="E8" s="127"/>
      <c r="F8" s="127"/>
      <c r="G8" s="127"/>
      <c r="H8" s="26"/>
      <c r="I8" s="26"/>
      <c r="J8" s="26"/>
      <c r="K8" s="128"/>
    </row>
    <row r="9" spans="1:11" ht="25.5">
      <c r="A9" s="7" t="s">
        <v>15</v>
      </c>
      <c r="B9" s="56" t="s">
        <v>66</v>
      </c>
      <c r="C9" s="56" t="s">
        <v>67</v>
      </c>
      <c r="D9" s="139">
        <f>'пр.4'!F9</f>
        <v>3933.2</v>
      </c>
      <c r="E9" s="26"/>
      <c r="F9" s="26"/>
      <c r="G9" s="26"/>
      <c r="H9" s="26"/>
      <c r="I9" s="26"/>
      <c r="J9" s="26"/>
      <c r="K9" s="26"/>
    </row>
    <row r="10" spans="1:11" ht="25.5">
      <c r="A10" s="7" t="s">
        <v>20</v>
      </c>
      <c r="B10" s="56" t="s">
        <v>66</v>
      </c>
      <c r="C10" s="56" t="s">
        <v>70</v>
      </c>
      <c r="D10" s="139">
        <f>'пр.4'!F17</f>
        <v>5124.6</v>
      </c>
      <c r="E10" s="26"/>
      <c r="F10" s="26"/>
      <c r="G10" s="26"/>
      <c r="H10" s="26"/>
      <c r="I10" s="26"/>
      <c r="J10" s="26"/>
      <c r="K10" s="26"/>
    </row>
    <row r="11" spans="1:11" ht="27.75" customHeight="1">
      <c r="A11" s="8" t="s">
        <v>17</v>
      </c>
      <c r="B11" s="56" t="s">
        <v>66</v>
      </c>
      <c r="C11" s="56" t="s">
        <v>68</v>
      </c>
      <c r="D11" s="139">
        <f>'пр.4'!F47</f>
        <v>84432.5</v>
      </c>
      <c r="E11" s="26"/>
      <c r="F11" s="26"/>
      <c r="G11" s="26"/>
      <c r="H11" s="26"/>
      <c r="I11" s="26"/>
      <c r="J11" s="26"/>
      <c r="K11" s="26"/>
    </row>
    <row r="12" spans="1:11" ht="26.25">
      <c r="A12" s="8" t="s">
        <v>19</v>
      </c>
      <c r="B12" s="56" t="s">
        <v>66</v>
      </c>
      <c r="C12" s="56" t="s">
        <v>76</v>
      </c>
      <c r="D12" s="139">
        <f>'пр.4'!F78</f>
        <v>20562</v>
      </c>
      <c r="E12" s="26"/>
      <c r="F12" s="26"/>
      <c r="G12" s="26"/>
      <c r="H12" s="26"/>
      <c r="I12" s="26"/>
      <c r="J12" s="26"/>
      <c r="K12" s="26"/>
    </row>
    <row r="13" spans="1:11" ht="15.75">
      <c r="A13" s="7" t="s">
        <v>3</v>
      </c>
      <c r="B13" s="57" t="s">
        <v>66</v>
      </c>
      <c r="C13" s="57" t="s">
        <v>74</v>
      </c>
      <c r="D13" s="139">
        <f>'пр.4'!F111</f>
        <v>1000</v>
      </c>
      <c r="E13" s="26"/>
      <c r="F13" s="26"/>
      <c r="G13" s="26"/>
      <c r="H13" s="26"/>
      <c r="I13" s="26"/>
      <c r="J13" s="26"/>
      <c r="K13" s="26"/>
    </row>
    <row r="14" spans="1:11" ht="15.75">
      <c r="A14" s="7" t="s">
        <v>63</v>
      </c>
      <c r="B14" s="57" t="s">
        <v>66</v>
      </c>
      <c r="C14" s="57" t="s">
        <v>88</v>
      </c>
      <c r="D14" s="139">
        <f>'пр.4'!F116</f>
        <v>56152.3</v>
      </c>
      <c r="E14" s="26"/>
      <c r="F14" s="26"/>
      <c r="G14" s="26"/>
      <c r="H14" s="26"/>
      <c r="I14" s="26"/>
      <c r="J14" s="26"/>
      <c r="K14" s="26"/>
    </row>
    <row r="15" spans="1:11" ht="15.75">
      <c r="A15" s="15" t="s">
        <v>277</v>
      </c>
      <c r="B15" s="39" t="s">
        <v>67</v>
      </c>
      <c r="C15" s="39" t="s">
        <v>36</v>
      </c>
      <c r="D15" s="138">
        <f>D16</f>
        <v>375.5</v>
      </c>
      <c r="E15" s="127"/>
      <c r="F15" s="26"/>
      <c r="G15" s="26"/>
      <c r="H15" s="26"/>
      <c r="I15" s="26"/>
      <c r="J15" s="26"/>
      <c r="K15" s="26"/>
    </row>
    <row r="16" spans="1:11" ht="15.75">
      <c r="A16" s="16" t="s">
        <v>274</v>
      </c>
      <c r="B16" s="20" t="s">
        <v>67</v>
      </c>
      <c r="C16" s="20" t="s">
        <v>70</v>
      </c>
      <c r="D16" s="139">
        <f>'пр.4'!F219</f>
        <v>375.5</v>
      </c>
      <c r="E16" s="26"/>
      <c r="F16" s="26"/>
      <c r="G16" s="26"/>
      <c r="H16" s="26"/>
      <c r="I16" s="26"/>
      <c r="J16" s="26"/>
      <c r="K16" s="26"/>
    </row>
    <row r="17" spans="1:11" ht="15.75">
      <c r="A17" s="9" t="s">
        <v>4</v>
      </c>
      <c r="B17" s="58" t="s">
        <v>70</v>
      </c>
      <c r="C17" s="59" t="s">
        <v>36</v>
      </c>
      <c r="D17" s="138">
        <f>D18</f>
        <v>3867.4</v>
      </c>
      <c r="E17" s="127"/>
      <c r="F17" s="26"/>
      <c r="G17" s="26"/>
      <c r="H17" s="26"/>
      <c r="I17" s="26"/>
      <c r="J17" s="26"/>
      <c r="K17" s="26"/>
    </row>
    <row r="18" spans="1:11" ht="24.75">
      <c r="A18" s="12" t="s">
        <v>81</v>
      </c>
      <c r="B18" s="56" t="s">
        <v>70</v>
      </c>
      <c r="C18" s="56" t="s">
        <v>75</v>
      </c>
      <c r="D18" s="139">
        <f>'пр.4'!F229</f>
        <v>3867.4</v>
      </c>
      <c r="E18" s="26"/>
      <c r="F18" s="26"/>
      <c r="G18" s="26"/>
      <c r="H18" s="26"/>
      <c r="I18" s="26"/>
      <c r="J18" s="26"/>
      <c r="K18" s="26"/>
    </row>
    <row r="19" spans="1:11" ht="15.75">
      <c r="A19" s="9" t="s">
        <v>5</v>
      </c>
      <c r="B19" s="60" t="s">
        <v>68</v>
      </c>
      <c r="C19" s="60" t="s">
        <v>36</v>
      </c>
      <c r="D19" s="138">
        <f>SUM(D20:D24)</f>
        <v>19683.1</v>
      </c>
      <c r="E19" s="127"/>
      <c r="F19" s="26"/>
      <c r="G19" s="127"/>
      <c r="H19" s="26"/>
      <c r="I19" s="26"/>
      <c r="J19" s="26"/>
      <c r="K19" s="26"/>
    </row>
    <row r="20" spans="1:11" ht="15.75">
      <c r="A20" s="30" t="s">
        <v>80</v>
      </c>
      <c r="B20" s="57" t="s">
        <v>68</v>
      </c>
      <c r="C20" s="57" t="s">
        <v>72</v>
      </c>
      <c r="D20" s="139">
        <f>'пр.4'!F259</f>
        <v>500</v>
      </c>
      <c r="E20" s="26"/>
      <c r="F20" s="26"/>
      <c r="G20" s="26"/>
      <c r="H20" s="26"/>
      <c r="I20" s="26"/>
      <c r="J20" s="26"/>
      <c r="K20" s="26"/>
    </row>
    <row r="21" spans="1:11" ht="15.75">
      <c r="A21" s="16" t="s">
        <v>593</v>
      </c>
      <c r="B21" s="57" t="s">
        <v>68</v>
      </c>
      <c r="C21" s="57" t="s">
        <v>76</v>
      </c>
      <c r="D21" s="139">
        <f>'пр.4'!F266</f>
        <v>6812.5</v>
      </c>
      <c r="E21" s="26"/>
      <c r="F21" s="26"/>
      <c r="G21" s="26"/>
      <c r="H21" s="26"/>
      <c r="I21" s="26"/>
      <c r="J21" s="26"/>
      <c r="K21" s="26"/>
    </row>
    <row r="22" spans="1:11" ht="15.75">
      <c r="A22" s="7" t="s">
        <v>6</v>
      </c>
      <c r="B22" s="57" t="s">
        <v>68</v>
      </c>
      <c r="C22" s="57" t="s">
        <v>73</v>
      </c>
      <c r="D22" s="139">
        <f>'пр.4'!F282</f>
        <v>5800</v>
      </c>
      <c r="E22" s="26"/>
      <c r="F22" s="26"/>
      <c r="G22" s="26"/>
      <c r="H22" s="26"/>
      <c r="I22" s="26"/>
      <c r="J22" s="26"/>
      <c r="K22" s="26"/>
    </row>
    <row r="23" spans="1:11" ht="15.75">
      <c r="A23" s="7" t="s">
        <v>83</v>
      </c>
      <c r="B23" s="57" t="s">
        <v>68</v>
      </c>
      <c r="C23" s="57" t="s">
        <v>75</v>
      </c>
      <c r="D23" s="139">
        <f>'пр.4'!F292</f>
        <v>5616.6</v>
      </c>
      <c r="E23" s="26"/>
      <c r="F23" s="26"/>
      <c r="G23" s="26"/>
      <c r="H23" s="26"/>
      <c r="I23" s="26"/>
      <c r="J23" s="26"/>
      <c r="K23" s="26"/>
    </row>
    <row r="24" spans="1:11" ht="15.75">
      <c r="A24" s="7" t="s">
        <v>7</v>
      </c>
      <c r="B24" s="57" t="s">
        <v>68</v>
      </c>
      <c r="C24" s="57" t="s">
        <v>78</v>
      </c>
      <c r="D24" s="139">
        <f>'пр.4'!F310</f>
        <v>954</v>
      </c>
      <c r="E24" s="26"/>
      <c r="F24" s="26"/>
      <c r="G24" s="26"/>
      <c r="H24" s="26"/>
      <c r="I24" s="26"/>
      <c r="J24" s="26"/>
      <c r="K24" s="26"/>
    </row>
    <row r="25" spans="1:11" ht="15.75">
      <c r="A25" s="14" t="s">
        <v>152</v>
      </c>
      <c r="B25" s="60" t="s">
        <v>72</v>
      </c>
      <c r="C25" s="60" t="s">
        <v>36</v>
      </c>
      <c r="D25" s="138">
        <f>D26+D27+D28</f>
        <v>59680</v>
      </c>
      <c r="E25" s="127"/>
      <c r="F25" s="26"/>
      <c r="G25" s="26"/>
      <c r="H25" s="26"/>
      <c r="I25" s="26"/>
      <c r="J25" s="127"/>
      <c r="K25" s="26"/>
    </row>
    <row r="26" spans="1:11" ht="15.75">
      <c r="A26" s="7" t="s">
        <v>151</v>
      </c>
      <c r="B26" s="57" t="s">
        <v>72</v>
      </c>
      <c r="C26" s="57" t="s">
        <v>66</v>
      </c>
      <c r="D26" s="139">
        <f>'пр.4'!F338</f>
        <v>10063</v>
      </c>
      <c r="E26" s="26"/>
      <c r="F26" s="26"/>
      <c r="G26" s="26"/>
      <c r="H26" s="26"/>
      <c r="I26" s="26"/>
      <c r="J26" s="26"/>
      <c r="K26" s="26"/>
    </row>
    <row r="27" spans="1:11" ht="15.75">
      <c r="A27" s="16" t="s">
        <v>212</v>
      </c>
      <c r="B27" s="57" t="s">
        <v>72</v>
      </c>
      <c r="C27" s="57" t="s">
        <v>67</v>
      </c>
      <c r="D27" s="139">
        <f>'пр.4'!F368</f>
        <v>35159</v>
      </c>
      <c r="E27" s="26"/>
      <c r="F27" s="26"/>
      <c r="G27" s="26"/>
      <c r="H27" s="26"/>
      <c r="I27" s="26"/>
      <c r="J27" s="26"/>
      <c r="K27" s="26"/>
    </row>
    <row r="28" spans="1:11" ht="15.75">
      <c r="A28" s="16" t="s">
        <v>214</v>
      </c>
      <c r="B28" s="57" t="s">
        <v>72</v>
      </c>
      <c r="C28" s="57" t="s">
        <v>70</v>
      </c>
      <c r="D28" s="139">
        <f>'пр.4'!F419</f>
        <v>14458</v>
      </c>
      <c r="E28" s="26"/>
      <c r="F28" s="26"/>
      <c r="G28" s="26"/>
      <c r="H28" s="26"/>
      <c r="I28" s="26"/>
      <c r="J28" s="26"/>
      <c r="K28" s="26"/>
    </row>
    <row r="29" spans="1:11" s="84" customFormat="1" ht="15.75">
      <c r="A29" s="15" t="s">
        <v>633</v>
      </c>
      <c r="B29" s="60" t="s">
        <v>76</v>
      </c>
      <c r="C29" s="60" t="s">
        <v>36</v>
      </c>
      <c r="D29" s="138">
        <f>D30</f>
        <v>2982</v>
      </c>
      <c r="E29" s="127"/>
      <c r="F29" s="129"/>
      <c r="G29" s="127"/>
      <c r="H29" s="129"/>
      <c r="I29" s="129"/>
      <c r="J29" s="127"/>
      <c r="K29" s="129"/>
    </row>
    <row r="30" spans="1:11" ht="15.75">
      <c r="A30" s="15" t="s">
        <v>503</v>
      </c>
      <c r="B30" s="57" t="s">
        <v>76</v>
      </c>
      <c r="C30" s="57" t="s">
        <v>72</v>
      </c>
      <c r="D30" s="139">
        <f>'пр.4'!F470</f>
        <v>2982</v>
      </c>
      <c r="E30" s="26"/>
      <c r="F30" s="26"/>
      <c r="G30" s="26"/>
      <c r="H30" s="26"/>
      <c r="I30" s="26"/>
      <c r="J30" s="26"/>
      <c r="K30" s="26"/>
    </row>
    <row r="31" spans="1:11" ht="15.75">
      <c r="A31" s="9" t="s">
        <v>8</v>
      </c>
      <c r="B31" s="60" t="s">
        <v>69</v>
      </c>
      <c r="C31" s="60" t="s">
        <v>36</v>
      </c>
      <c r="D31" s="138">
        <f>SUM(D32:D36)</f>
        <v>337193.3</v>
      </c>
      <c r="E31" s="127"/>
      <c r="F31" s="26"/>
      <c r="G31" s="26"/>
      <c r="H31" s="127"/>
      <c r="I31" s="127"/>
      <c r="J31" s="26"/>
      <c r="K31" s="26"/>
    </row>
    <row r="32" spans="1:11" ht="15.75">
      <c r="A32" s="7" t="s">
        <v>9</v>
      </c>
      <c r="B32" s="57" t="s">
        <v>69</v>
      </c>
      <c r="C32" s="57" t="s">
        <v>66</v>
      </c>
      <c r="D32" s="139">
        <f>'пр.4'!F501</f>
        <v>71522</v>
      </c>
      <c r="E32" s="26"/>
      <c r="F32" s="26"/>
      <c r="G32" s="26"/>
      <c r="H32" s="26"/>
      <c r="I32" s="26"/>
      <c r="J32" s="26"/>
      <c r="K32" s="26"/>
    </row>
    <row r="33" spans="1:11" ht="15.75">
      <c r="A33" s="7" t="s">
        <v>10</v>
      </c>
      <c r="B33" s="57" t="s">
        <v>69</v>
      </c>
      <c r="C33" s="57" t="s">
        <v>67</v>
      </c>
      <c r="D33" s="139">
        <f>'пр.4'!F573</f>
        <v>164261.90000000002</v>
      </c>
      <c r="E33" s="26"/>
      <c r="F33" s="26"/>
      <c r="G33" s="26"/>
      <c r="H33" s="26"/>
      <c r="I33" s="26"/>
      <c r="J33" s="26"/>
      <c r="K33" s="26"/>
    </row>
    <row r="34" spans="1:11" ht="15.75">
      <c r="A34" s="7" t="s">
        <v>553</v>
      </c>
      <c r="B34" s="57" t="s">
        <v>69</v>
      </c>
      <c r="C34" s="57" t="s">
        <v>70</v>
      </c>
      <c r="D34" s="139">
        <f>'пр.4'!F681</f>
        <v>55163.600000000006</v>
      </c>
      <c r="E34" s="26"/>
      <c r="F34" s="26"/>
      <c r="G34" s="26"/>
      <c r="H34" s="26"/>
      <c r="I34" s="26"/>
      <c r="J34" s="26"/>
      <c r="K34" s="26"/>
    </row>
    <row r="35" spans="1:11" ht="15.75">
      <c r="A35" s="7" t="s">
        <v>643</v>
      </c>
      <c r="B35" s="57" t="s">
        <v>69</v>
      </c>
      <c r="C35" s="57" t="s">
        <v>69</v>
      </c>
      <c r="D35" s="139">
        <f>'пр.4'!F751</f>
        <v>8107.5</v>
      </c>
      <c r="E35" s="26"/>
      <c r="F35" s="26"/>
      <c r="G35" s="26"/>
      <c r="H35" s="26"/>
      <c r="I35" s="26"/>
      <c r="J35" s="26"/>
      <c r="K35" s="26"/>
    </row>
    <row r="36" spans="1:11" ht="15.75">
      <c r="A36" s="7" t="s">
        <v>11</v>
      </c>
      <c r="B36" s="57" t="s">
        <v>69</v>
      </c>
      <c r="C36" s="57" t="s">
        <v>75</v>
      </c>
      <c r="D36" s="139">
        <f>'пр.4'!F838</f>
        <v>38138.3</v>
      </c>
      <c r="E36" s="26"/>
      <c r="F36" s="26"/>
      <c r="G36" s="26"/>
      <c r="H36" s="26"/>
      <c r="I36" s="26"/>
      <c r="J36" s="26"/>
      <c r="K36" s="26"/>
    </row>
    <row r="37" spans="1:11" ht="15.75">
      <c r="A37" s="13" t="s">
        <v>146</v>
      </c>
      <c r="B37" s="58" t="s">
        <v>73</v>
      </c>
      <c r="C37" s="59" t="s">
        <v>36</v>
      </c>
      <c r="D37" s="138">
        <f>D38+D39</f>
        <v>49049.200000000004</v>
      </c>
      <c r="E37" s="127"/>
      <c r="F37" s="26"/>
      <c r="G37" s="26"/>
      <c r="H37" s="26"/>
      <c r="I37" s="127"/>
      <c r="J37" s="26"/>
      <c r="K37" s="26"/>
    </row>
    <row r="38" spans="1:11" ht="15.75">
      <c r="A38" s="7" t="s">
        <v>12</v>
      </c>
      <c r="B38" s="57" t="s">
        <v>73</v>
      </c>
      <c r="C38" s="57" t="s">
        <v>66</v>
      </c>
      <c r="D38" s="139">
        <f>'пр.4'!F917</f>
        <v>36898.3</v>
      </c>
      <c r="E38" s="26"/>
      <c r="F38" s="26"/>
      <c r="G38" s="26"/>
      <c r="H38" s="26"/>
      <c r="I38" s="26"/>
      <c r="J38" s="26"/>
      <c r="K38" s="26"/>
    </row>
    <row r="39" spans="1:11" ht="15.75">
      <c r="A39" s="12" t="s">
        <v>87</v>
      </c>
      <c r="B39" s="61" t="s">
        <v>73</v>
      </c>
      <c r="C39" s="61" t="s">
        <v>68</v>
      </c>
      <c r="D39" s="139">
        <f>'пр.4'!F1021</f>
        <v>12150.9</v>
      </c>
      <c r="E39" s="26"/>
      <c r="F39" s="26"/>
      <c r="G39" s="26"/>
      <c r="H39" s="26"/>
      <c r="I39" s="26"/>
      <c r="J39" s="26"/>
      <c r="K39" s="26"/>
    </row>
    <row r="40" spans="1:11" ht="15.75">
      <c r="A40" s="9" t="s">
        <v>62</v>
      </c>
      <c r="B40" s="60" t="s">
        <v>71</v>
      </c>
      <c r="C40" s="60" t="s">
        <v>36</v>
      </c>
      <c r="D40" s="138">
        <f>D41+D42+D44+D43</f>
        <v>8224.2</v>
      </c>
      <c r="E40" s="127"/>
      <c r="F40" s="26"/>
      <c r="G40" s="127"/>
      <c r="H40" s="26"/>
      <c r="I40" s="26"/>
      <c r="J40" s="26"/>
      <c r="K40" s="26"/>
    </row>
    <row r="41" spans="1:11" ht="15.75">
      <c r="A41" s="7" t="s">
        <v>58</v>
      </c>
      <c r="B41" s="57" t="s">
        <v>71</v>
      </c>
      <c r="C41" s="57" t="s">
        <v>66</v>
      </c>
      <c r="D41" s="139">
        <f>'пр.4'!F1082</f>
        <v>3500</v>
      </c>
      <c r="E41" s="26"/>
      <c r="F41" s="26"/>
      <c r="G41" s="26"/>
      <c r="H41" s="26"/>
      <c r="I41" s="26"/>
      <c r="J41" s="26"/>
      <c r="K41" s="26"/>
    </row>
    <row r="42" spans="1:11" ht="15.75">
      <c r="A42" s="10" t="s">
        <v>61</v>
      </c>
      <c r="B42" s="43" t="s">
        <v>71</v>
      </c>
      <c r="C42" s="43" t="s">
        <v>70</v>
      </c>
      <c r="D42" s="139">
        <f>'пр.4'!F1088</f>
        <v>819.6999999999999</v>
      </c>
      <c r="E42" s="26"/>
      <c r="F42" s="26"/>
      <c r="G42" s="26"/>
      <c r="H42" s="26"/>
      <c r="I42" s="26"/>
      <c r="J42" s="26"/>
      <c r="K42" s="26"/>
    </row>
    <row r="43" spans="1:11" ht="15.75">
      <c r="A43" s="16" t="s">
        <v>514</v>
      </c>
      <c r="B43" s="43" t="s">
        <v>71</v>
      </c>
      <c r="C43" s="43" t="s">
        <v>68</v>
      </c>
      <c r="D43" s="139">
        <f>'пр.4'!F1106</f>
        <v>613.7</v>
      </c>
      <c r="E43" s="26"/>
      <c r="F43" s="26"/>
      <c r="G43" s="26"/>
      <c r="H43" s="26"/>
      <c r="I43" s="26"/>
      <c r="J43" s="26"/>
      <c r="K43" s="26"/>
    </row>
    <row r="44" spans="1:11" ht="15.75">
      <c r="A44" s="49" t="s">
        <v>153</v>
      </c>
      <c r="B44" s="43" t="s">
        <v>71</v>
      </c>
      <c r="C44" s="43" t="s">
        <v>76</v>
      </c>
      <c r="D44" s="139">
        <f>'пр.4'!F1113</f>
        <v>3290.8</v>
      </c>
      <c r="E44" s="26"/>
      <c r="F44" s="26"/>
      <c r="G44" s="26"/>
      <c r="H44" s="26"/>
      <c r="I44" s="26"/>
      <c r="J44" s="26"/>
      <c r="K44" s="26"/>
    </row>
    <row r="45" spans="1:11" ht="15.75">
      <c r="A45" s="15" t="s">
        <v>84</v>
      </c>
      <c r="B45" s="44" t="s">
        <v>74</v>
      </c>
      <c r="C45" s="44" t="s">
        <v>36</v>
      </c>
      <c r="D45" s="138">
        <f>D46</f>
        <v>24195.699999999997</v>
      </c>
      <c r="E45" s="127"/>
      <c r="F45" s="26"/>
      <c r="G45" s="26"/>
      <c r="H45" s="26"/>
      <c r="I45" s="127"/>
      <c r="J45" s="26"/>
      <c r="K45" s="26"/>
    </row>
    <row r="46" spans="1:11" ht="15.75">
      <c r="A46" s="16" t="s">
        <v>85</v>
      </c>
      <c r="B46" s="43" t="s">
        <v>74</v>
      </c>
      <c r="C46" s="43" t="s">
        <v>66</v>
      </c>
      <c r="D46" s="139">
        <f>'пр.4'!F1146</f>
        <v>24195.699999999997</v>
      </c>
      <c r="E46" s="26"/>
      <c r="F46" s="26"/>
      <c r="G46" s="26"/>
      <c r="H46" s="26"/>
      <c r="I46" s="26"/>
      <c r="J46" s="26"/>
      <c r="K46" s="26"/>
    </row>
    <row r="47" spans="1:11" ht="15.75">
      <c r="A47" s="15" t="s">
        <v>86</v>
      </c>
      <c r="B47" s="44" t="s">
        <v>78</v>
      </c>
      <c r="C47" s="44" t="s">
        <v>36</v>
      </c>
      <c r="D47" s="138">
        <f>D48</f>
        <v>5617</v>
      </c>
      <c r="E47" s="127"/>
      <c r="F47" s="26"/>
      <c r="G47" s="26"/>
      <c r="H47" s="26"/>
      <c r="I47" s="26"/>
      <c r="J47" s="26"/>
      <c r="K47" s="26"/>
    </row>
    <row r="48" spans="1:11" ht="15.75">
      <c r="A48" s="15" t="s">
        <v>13</v>
      </c>
      <c r="B48" s="43" t="s">
        <v>78</v>
      </c>
      <c r="C48" s="43" t="s">
        <v>67</v>
      </c>
      <c r="D48" s="139">
        <f>'пр.4'!F1198</f>
        <v>5617</v>
      </c>
      <c r="E48" s="26"/>
      <c r="F48" s="26"/>
      <c r="G48" s="26"/>
      <c r="H48" s="26"/>
      <c r="I48" s="26"/>
      <c r="J48" s="26"/>
      <c r="K48" s="26"/>
    </row>
    <row r="49" spans="1:11" ht="15.75">
      <c r="A49" s="15" t="s">
        <v>278</v>
      </c>
      <c r="B49" s="50" t="s">
        <v>88</v>
      </c>
      <c r="C49" s="50" t="s">
        <v>36</v>
      </c>
      <c r="D49" s="138">
        <f>D50</f>
        <v>36</v>
      </c>
      <c r="E49" s="127"/>
      <c r="F49" s="26"/>
      <c r="G49" s="26"/>
      <c r="H49" s="26"/>
      <c r="I49" s="26"/>
      <c r="J49" s="26"/>
      <c r="K49" s="26"/>
    </row>
    <row r="50" spans="1:4" ht="14.25" customHeight="1">
      <c r="A50" s="16" t="s">
        <v>92</v>
      </c>
      <c r="B50" s="48" t="s">
        <v>88</v>
      </c>
      <c r="C50" s="48" t="s">
        <v>66</v>
      </c>
      <c r="D50" s="139">
        <f>'пр.4'!F1210</f>
        <v>36</v>
      </c>
    </row>
    <row r="51" spans="1:11" ht="15.75">
      <c r="A51" s="9" t="s">
        <v>44</v>
      </c>
      <c r="B51" s="60"/>
      <c r="C51" s="60"/>
      <c r="D51" s="140">
        <f>D8+D15+D17+D19+D25+D29+D31+D37+D40+D45+D47+D49</f>
        <v>682107.9999999999</v>
      </c>
      <c r="E51" s="130"/>
      <c r="F51" s="128"/>
      <c r="G51" s="128"/>
      <c r="H51" s="26"/>
      <c r="I51" s="26"/>
      <c r="J51" s="26"/>
      <c r="K51" s="128"/>
    </row>
    <row r="52" spans="1:11" ht="15.75">
      <c r="A52" s="2"/>
      <c r="B52" s="62"/>
      <c r="C52" s="62"/>
      <c r="D52" s="63"/>
      <c r="E52" s="130"/>
      <c r="F52" s="130"/>
      <c r="G52" s="130"/>
      <c r="H52" s="130"/>
      <c r="I52" s="130"/>
      <c r="J52" s="130"/>
      <c r="K52" s="130"/>
    </row>
    <row r="53" spans="1:4" ht="15.75">
      <c r="A53" s="172"/>
      <c r="B53" s="172"/>
      <c r="C53" s="172"/>
      <c r="D53" s="172"/>
    </row>
    <row r="54" spans="1:4" ht="15.75">
      <c r="A54" s="3"/>
      <c r="B54" s="64"/>
      <c r="C54" s="64"/>
      <c r="D54" s="68"/>
    </row>
    <row r="55" spans="1:4" ht="15.75">
      <c r="A55" s="170"/>
      <c r="B55" s="170"/>
      <c r="C55" s="170"/>
      <c r="D55" s="170"/>
    </row>
    <row r="56" spans="1:4" ht="15.75">
      <c r="A56" s="170"/>
      <c r="B56" s="170"/>
      <c r="C56" s="170"/>
      <c r="D56" s="170"/>
    </row>
    <row r="57" spans="1:4" ht="15.75">
      <c r="A57" s="3"/>
      <c r="B57" s="64"/>
      <c r="C57" s="64"/>
      <c r="D57" s="65"/>
    </row>
    <row r="58" spans="1:3" ht="15.75">
      <c r="A58" s="4"/>
      <c r="B58" s="66"/>
      <c r="C58" s="66"/>
    </row>
    <row r="59" spans="1:3" ht="15.75">
      <c r="A59" s="4"/>
      <c r="B59" s="66"/>
      <c r="C59" s="66"/>
    </row>
    <row r="60" spans="1:3" ht="15.75">
      <c r="A60" s="4"/>
      <c r="B60" s="66"/>
      <c r="C60" s="66"/>
    </row>
    <row r="61" spans="1:3" ht="15.75">
      <c r="A61" s="4"/>
      <c r="B61" s="66"/>
      <c r="C61" s="66"/>
    </row>
    <row r="62" spans="1:3" ht="15.75">
      <c r="A62" s="4"/>
      <c r="B62" s="66"/>
      <c r="C62" s="66"/>
    </row>
    <row r="63" spans="1:3" ht="15.75">
      <c r="A63" s="4"/>
      <c r="B63" s="66"/>
      <c r="C63" s="66"/>
    </row>
    <row r="64" spans="1:3" ht="15.75">
      <c r="A64" s="4"/>
      <c r="B64" s="66"/>
      <c r="C64" s="66"/>
    </row>
    <row r="65" spans="1:3" ht="15.75">
      <c r="A65" s="4"/>
      <c r="B65" s="66"/>
      <c r="C65" s="66"/>
    </row>
    <row r="66" spans="1:3" ht="15.75">
      <c r="A66" s="4"/>
      <c r="B66" s="66"/>
      <c r="C66" s="66"/>
    </row>
    <row r="67" spans="1:3" ht="15.75">
      <c r="A67" s="4"/>
      <c r="B67" s="66"/>
      <c r="C67" s="66"/>
    </row>
    <row r="68" spans="1:3" ht="15.75">
      <c r="A68" s="4"/>
      <c r="B68" s="66"/>
      <c r="C68" s="66"/>
    </row>
    <row r="69" spans="1:3" ht="15.75">
      <c r="A69" s="4"/>
      <c r="B69" s="66"/>
      <c r="C69" s="66"/>
    </row>
    <row r="70" spans="1:3" ht="15.75">
      <c r="A70" s="4"/>
      <c r="B70" s="66"/>
      <c r="C70" s="66"/>
    </row>
    <row r="71" spans="1:3" ht="15.75">
      <c r="A71" s="4"/>
      <c r="B71" s="66"/>
      <c r="C71" s="66"/>
    </row>
  </sheetData>
  <sheetProtection/>
  <mergeCells count="7">
    <mergeCell ref="A3:D3"/>
    <mergeCell ref="A56:D56"/>
    <mergeCell ref="A1:D1"/>
    <mergeCell ref="A53:D53"/>
    <mergeCell ref="A55:D55"/>
    <mergeCell ref="A2:D2"/>
    <mergeCell ref="A4:D4"/>
  </mergeCells>
  <printOptions/>
  <pageMargins left="1.1811023622047245" right="0.3937007874015748" top="0.3937007874015748" bottom="0.3937007874015748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31"/>
  <sheetViews>
    <sheetView tabSelected="1" zoomScale="75" zoomScaleNormal="75" zoomScalePageLayoutView="0" workbookViewId="0" topLeftCell="A1">
      <selection activeCell="N24" sqref="N24"/>
    </sheetView>
  </sheetViews>
  <sheetFormatPr defaultColWidth="9.00390625" defaultRowHeight="12.75"/>
  <cols>
    <col min="1" max="1" width="86.875" style="11" customWidth="1"/>
    <col min="2" max="2" width="4.375" style="46" customWidth="1"/>
    <col min="3" max="3" width="4.75390625" style="46" customWidth="1"/>
    <col min="4" max="4" width="14.00390625" style="46" customWidth="1"/>
    <col min="5" max="5" width="4.375" style="46" customWidth="1"/>
    <col min="6" max="6" width="9.625" style="46" customWidth="1"/>
    <col min="7" max="13" width="1.12109375" style="11" customWidth="1"/>
    <col min="14" max="14" width="43.125" style="131" customWidth="1"/>
    <col min="15" max="18" width="9.125" style="131" customWidth="1"/>
    <col min="19" max="16384" width="9.125" style="11" customWidth="1"/>
  </cols>
  <sheetData>
    <row r="1" spans="1:6" ht="12.75">
      <c r="A1" s="176" t="s">
        <v>808</v>
      </c>
      <c r="B1" s="175"/>
      <c r="C1" s="175"/>
      <c r="D1" s="175"/>
      <c r="E1" s="175"/>
      <c r="F1" s="175"/>
    </row>
    <row r="2" spans="1:7" ht="14.25" customHeight="1">
      <c r="A2" s="169" t="str">
        <f>'пр.3 по разд'!A2:D2</f>
        <v>к  решению Собрания представителей Сусуманского городского округа</v>
      </c>
      <c r="B2" s="169"/>
      <c r="C2" s="169"/>
      <c r="D2" s="169"/>
      <c r="E2" s="169"/>
      <c r="F2" s="169"/>
      <c r="G2" s="34"/>
    </row>
    <row r="3" spans="1:7" ht="14.25" customHeight="1">
      <c r="A3" s="169" t="str">
        <f>'пр.3 по разд'!A3:D3</f>
        <v>от  19.05.2017 г. № 194</v>
      </c>
      <c r="B3" s="169"/>
      <c r="C3" s="169"/>
      <c r="D3" s="169"/>
      <c r="E3" s="169"/>
      <c r="F3" s="169"/>
      <c r="G3" s="34"/>
    </row>
    <row r="4" spans="1:7" ht="43.5" customHeight="1">
      <c r="A4" s="177" t="s">
        <v>704</v>
      </c>
      <c r="B4" s="177"/>
      <c r="C4" s="177"/>
      <c r="D4" s="177"/>
      <c r="E4" s="177"/>
      <c r="F4" s="177"/>
      <c r="G4" s="36"/>
    </row>
    <row r="5" spans="5:17" ht="12.75">
      <c r="E5" s="46" t="s">
        <v>1</v>
      </c>
      <c r="N5" s="132"/>
      <c r="O5" s="132"/>
      <c r="P5" s="132"/>
      <c r="Q5" s="132"/>
    </row>
    <row r="6" spans="1:17" ht="38.25">
      <c r="A6" s="25" t="s">
        <v>32</v>
      </c>
      <c r="B6" s="47" t="s">
        <v>46</v>
      </c>
      <c r="C6" s="47" t="s">
        <v>45</v>
      </c>
      <c r="D6" s="47" t="s">
        <v>47</v>
      </c>
      <c r="E6" s="47" t="s">
        <v>48</v>
      </c>
      <c r="F6" s="69" t="s">
        <v>676</v>
      </c>
      <c r="N6" s="132"/>
      <c r="O6" s="132"/>
      <c r="P6" s="137"/>
      <c r="Q6" s="137"/>
    </row>
    <row r="7" spans="1:17" ht="12.75">
      <c r="A7" s="25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N7" s="132"/>
      <c r="O7" s="132"/>
      <c r="P7" s="137"/>
      <c r="Q7" s="137"/>
    </row>
    <row r="8" spans="1:17" ht="15.75" customHeight="1">
      <c r="A8" s="15" t="s">
        <v>2</v>
      </c>
      <c r="B8" s="39" t="s">
        <v>66</v>
      </c>
      <c r="C8" s="39" t="s">
        <v>36</v>
      </c>
      <c r="D8" s="20"/>
      <c r="E8" s="20"/>
      <c r="F8" s="40">
        <f>F9+F17+F47+F78+F116+F111</f>
        <v>171204.6</v>
      </c>
      <c r="N8" s="132"/>
      <c r="O8" s="132"/>
      <c r="P8" s="137"/>
      <c r="Q8" s="137"/>
    </row>
    <row r="9" spans="1:17" ht="25.5">
      <c r="A9" s="14" t="s">
        <v>15</v>
      </c>
      <c r="B9" s="39" t="s">
        <v>66</v>
      </c>
      <c r="C9" s="39" t="s">
        <v>67</v>
      </c>
      <c r="D9" s="39"/>
      <c r="E9" s="39"/>
      <c r="F9" s="40">
        <f>F10</f>
        <v>3933.2</v>
      </c>
      <c r="N9" s="132"/>
      <c r="O9" s="132"/>
      <c r="P9" s="137"/>
      <c r="Q9" s="137"/>
    </row>
    <row r="10" spans="1:17" ht="25.5">
      <c r="A10" s="16" t="s">
        <v>425</v>
      </c>
      <c r="B10" s="20" t="s">
        <v>66</v>
      </c>
      <c r="C10" s="20" t="s">
        <v>67</v>
      </c>
      <c r="D10" s="20" t="s">
        <v>218</v>
      </c>
      <c r="E10" s="20"/>
      <c r="F10" s="21">
        <f>F11</f>
        <v>3933.2</v>
      </c>
      <c r="N10" s="132"/>
      <c r="O10" s="132"/>
      <c r="P10" s="137"/>
      <c r="Q10" s="137"/>
    </row>
    <row r="11" spans="1:18" s="35" customFormat="1" ht="12.75">
      <c r="A11" s="16" t="s">
        <v>16</v>
      </c>
      <c r="B11" s="20" t="s">
        <v>66</v>
      </c>
      <c r="C11" s="20" t="s">
        <v>67</v>
      </c>
      <c r="D11" s="20" t="s">
        <v>242</v>
      </c>
      <c r="E11" s="20"/>
      <c r="F11" s="21">
        <f>F12</f>
        <v>3933.2</v>
      </c>
      <c r="N11" s="132"/>
      <c r="O11" s="132"/>
      <c r="P11" s="137"/>
      <c r="Q11" s="137"/>
      <c r="R11" s="134"/>
    </row>
    <row r="12" spans="1:18" s="35" customFormat="1" ht="12.75">
      <c r="A12" s="16" t="s">
        <v>240</v>
      </c>
      <c r="B12" s="20" t="s">
        <v>66</v>
      </c>
      <c r="C12" s="20" t="s">
        <v>67</v>
      </c>
      <c r="D12" s="20" t="s">
        <v>243</v>
      </c>
      <c r="E12" s="20"/>
      <c r="F12" s="21">
        <f>F13</f>
        <v>3933.2</v>
      </c>
      <c r="N12" s="132"/>
      <c r="O12" s="132"/>
      <c r="P12" s="137"/>
      <c r="Q12" s="137"/>
      <c r="R12" s="134"/>
    </row>
    <row r="13" spans="1:17" ht="39" customHeight="1">
      <c r="A13" s="16" t="s">
        <v>103</v>
      </c>
      <c r="B13" s="20" t="s">
        <v>66</v>
      </c>
      <c r="C13" s="20" t="s">
        <v>67</v>
      </c>
      <c r="D13" s="20" t="s">
        <v>243</v>
      </c>
      <c r="E13" s="20" t="s">
        <v>104</v>
      </c>
      <c r="F13" s="21">
        <f>F14</f>
        <v>3933.2</v>
      </c>
      <c r="N13" s="132"/>
      <c r="O13" s="132"/>
      <c r="P13" s="137"/>
      <c r="Q13" s="137"/>
    </row>
    <row r="14" spans="1:17" ht="15.75" customHeight="1">
      <c r="A14" s="16" t="s">
        <v>94</v>
      </c>
      <c r="B14" s="20" t="s">
        <v>66</v>
      </c>
      <c r="C14" s="20" t="s">
        <v>67</v>
      </c>
      <c r="D14" s="20" t="s">
        <v>243</v>
      </c>
      <c r="E14" s="20" t="s">
        <v>95</v>
      </c>
      <c r="F14" s="21">
        <f>F15+F16</f>
        <v>3933.2</v>
      </c>
      <c r="N14" s="132"/>
      <c r="O14" s="132"/>
      <c r="P14" s="137"/>
      <c r="Q14" s="137"/>
    </row>
    <row r="15" spans="1:17" ht="12.75">
      <c r="A15" s="16" t="s">
        <v>159</v>
      </c>
      <c r="B15" s="20" t="s">
        <v>66</v>
      </c>
      <c r="C15" s="20" t="s">
        <v>67</v>
      </c>
      <c r="D15" s="20" t="s">
        <v>243</v>
      </c>
      <c r="E15" s="20" t="s">
        <v>96</v>
      </c>
      <c r="F15" s="21">
        <f>'пр.5 вед.стр.'!G16</f>
        <v>3301.1</v>
      </c>
      <c r="N15" s="132"/>
      <c r="O15" s="132"/>
      <c r="P15" s="137"/>
      <c r="Q15" s="137"/>
    </row>
    <row r="16" spans="1:17" ht="25.5">
      <c r="A16" s="16" t="s">
        <v>161</v>
      </c>
      <c r="B16" s="20" t="s">
        <v>66</v>
      </c>
      <c r="C16" s="20" t="s">
        <v>67</v>
      </c>
      <c r="D16" s="20" t="s">
        <v>243</v>
      </c>
      <c r="E16" s="20" t="s">
        <v>160</v>
      </c>
      <c r="F16" s="21">
        <f>'пр.5 вед.стр.'!G17</f>
        <v>632.1</v>
      </c>
      <c r="N16" s="132"/>
      <c r="O16" s="132"/>
      <c r="P16" s="137"/>
      <c r="Q16" s="137"/>
    </row>
    <row r="17" spans="1:17" ht="25.5">
      <c r="A17" s="14" t="s">
        <v>20</v>
      </c>
      <c r="B17" s="39" t="s">
        <v>66</v>
      </c>
      <c r="C17" s="39" t="s">
        <v>70</v>
      </c>
      <c r="D17" s="39"/>
      <c r="E17" s="39"/>
      <c r="F17" s="40">
        <f>F18+F24</f>
        <v>5124.6</v>
      </c>
      <c r="N17" s="132"/>
      <c r="O17" s="132"/>
      <c r="P17" s="137"/>
      <c r="Q17" s="137"/>
    </row>
    <row r="18" spans="1:17" ht="12.75">
      <c r="A18" s="16" t="s">
        <v>368</v>
      </c>
      <c r="B18" s="20" t="s">
        <v>66</v>
      </c>
      <c r="C18" s="20" t="s">
        <v>70</v>
      </c>
      <c r="D18" s="20" t="s">
        <v>219</v>
      </c>
      <c r="E18" s="20"/>
      <c r="F18" s="21">
        <f>F19</f>
        <v>144</v>
      </c>
      <c r="N18" s="132"/>
      <c r="O18" s="132"/>
      <c r="P18" s="137"/>
      <c r="Q18" s="137"/>
    </row>
    <row r="19" spans="1:17" ht="12.75">
      <c r="A19" s="16" t="s">
        <v>369</v>
      </c>
      <c r="B19" s="20" t="s">
        <v>66</v>
      </c>
      <c r="C19" s="20" t="s">
        <v>70</v>
      </c>
      <c r="D19" s="20" t="s">
        <v>366</v>
      </c>
      <c r="E19" s="20"/>
      <c r="F19" s="21">
        <f>F20</f>
        <v>144</v>
      </c>
      <c r="N19" s="132"/>
      <c r="O19" s="132"/>
      <c r="P19" s="137"/>
      <c r="Q19" s="137"/>
    </row>
    <row r="20" spans="1:17" ht="38.25">
      <c r="A20" s="16" t="s">
        <v>292</v>
      </c>
      <c r="B20" s="20" t="s">
        <v>66</v>
      </c>
      <c r="C20" s="20" t="s">
        <v>70</v>
      </c>
      <c r="D20" s="20" t="s">
        <v>367</v>
      </c>
      <c r="E20" s="20"/>
      <c r="F20" s="21">
        <f>F21</f>
        <v>144</v>
      </c>
      <c r="N20" s="132"/>
      <c r="O20" s="132"/>
      <c r="P20" s="137"/>
      <c r="Q20" s="137"/>
    </row>
    <row r="21" spans="1:17" ht="38.25">
      <c r="A21" s="16" t="s">
        <v>103</v>
      </c>
      <c r="B21" s="20" t="s">
        <v>66</v>
      </c>
      <c r="C21" s="20" t="s">
        <v>70</v>
      </c>
      <c r="D21" s="20" t="s">
        <v>367</v>
      </c>
      <c r="E21" s="20" t="s">
        <v>104</v>
      </c>
      <c r="F21" s="21">
        <f>F22</f>
        <v>144</v>
      </c>
      <c r="N21" s="132"/>
      <c r="O21" s="132"/>
      <c r="P21" s="137"/>
      <c r="Q21" s="137"/>
    </row>
    <row r="22" spans="1:17" ht="12.75">
      <c r="A22" s="16" t="s">
        <v>94</v>
      </c>
      <c r="B22" s="20" t="s">
        <v>66</v>
      </c>
      <c r="C22" s="20" t="s">
        <v>70</v>
      </c>
      <c r="D22" s="20" t="s">
        <v>367</v>
      </c>
      <c r="E22" s="20" t="s">
        <v>95</v>
      </c>
      <c r="F22" s="21">
        <f>F23</f>
        <v>144</v>
      </c>
      <c r="N22" s="132"/>
      <c r="O22" s="132"/>
      <c r="P22" s="137"/>
      <c r="Q22" s="137"/>
    </row>
    <row r="23" spans="1:17" ht="25.5">
      <c r="A23" s="16" t="s">
        <v>97</v>
      </c>
      <c r="B23" s="20" t="s">
        <v>66</v>
      </c>
      <c r="C23" s="20" t="s">
        <v>70</v>
      </c>
      <c r="D23" s="20" t="s">
        <v>367</v>
      </c>
      <c r="E23" s="20" t="s">
        <v>98</v>
      </c>
      <c r="F23" s="21">
        <f>'пр.5 вед.стр.'!G324</f>
        <v>144</v>
      </c>
      <c r="N23" s="132"/>
      <c r="O23" s="132"/>
      <c r="P23" s="137"/>
      <c r="Q23" s="137"/>
    </row>
    <row r="24" spans="1:17" ht="25.5">
      <c r="A24" s="16" t="s">
        <v>425</v>
      </c>
      <c r="B24" s="20" t="s">
        <v>66</v>
      </c>
      <c r="C24" s="20" t="s">
        <v>70</v>
      </c>
      <c r="D24" s="20" t="s">
        <v>218</v>
      </c>
      <c r="E24" s="20"/>
      <c r="F24" s="21">
        <f>F25+F41</f>
        <v>4980.6</v>
      </c>
      <c r="N24" s="132"/>
      <c r="O24" s="132"/>
      <c r="P24" s="137"/>
      <c r="Q24" s="137"/>
    </row>
    <row r="25" spans="1:17" ht="12.75">
      <c r="A25" s="16" t="s">
        <v>50</v>
      </c>
      <c r="B25" s="20" t="s">
        <v>66</v>
      </c>
      <c r="C25" s="20" t="s">
        <v>70</v>
      </c>
      <c r="D25" s="20" t="s">
        <v>244</v>
      </c>
      <c r="E25" s="20"/>
      <c r="F25" s="21">
        <f>F26+F32</f>
        <v>1548.6</v>
      </c>
      <c r="N25" s="132"/>
      <c r="O25" s="132"/>
      <c r="P25" s="137"/>
      <c r="Q25" s="137"/>
    </row>
    <row r="26" spans="1:17" ht="12.75">
      <c r="A26" s="16" t="s">
        <v>240</v>
      </c>
      <c r="B26" s="20" t="s">
        <v>66</v>
      </c>
      <c r="C26" s="20" t="s">
        <v>70</v>
      </c>
      <c r="D26" s="20" t="s">
        <v>245</v>
      </c>
      <c r="E26" s="20"/>
      <c r="F26" s="21">
        <f>F27</f>
        <v>1005.1</v>
      </c>
      <c r="N26" s="132"/>
      <c r="O26" s="132"/>
      <c r="P26" s="137"/>
      <c r="Q26" s="137"/>
    </row>
    <row r="27" spans="1:17" ht="38.25">
      <c r="A27" s="16" t="s">
        <v>103</v>
      </c>
      <c r="B27" s="20" t="s">
        <v>66</v>
      </c>
      <c r="C27" s="20" t="s">
        <v>70</v>
      </c>
      <c r="D27" s="20" t="s">
        <v>245</v>
      </c>
      <c r="E27" s="20" t="s">
        <v>104</v>
      </c>
      <c r="F27" s="21">
        <f>F28</f>
        <v>1005.1</v>
      </c>
      <c r="N27" s="132"/>
      <c r="O27" s="132"/>
      <c r="P27" s="137"/>
      <c r="Q27" s="137"/>
    </row>
    <row r="28" spans="1:17" ht="12.75">
      <c r="A28" s="16" t="s">
        <v>94</v>
      </c>
      <c r="B28" s="20" t="s">
        <v>66</v>
      </c>
      <c r="C28" s="20" t="s">
        <v>70</v>
      </c>
      <c r="D28" s="20" t="s">
        <v>245</v>
      </c>
      <c r="E28" s="20" t="s">
        <v>95</v>
      </c>
      <c r="F28" s="21">
        <f>F29+F30+F31</f>
        <v>1005.1</v>
      </c>
      <c r="N28" s="132"/>
      <c r="O28" s="132"/>
      <c r="P28" s="137"/>
      <c r="Q28" s="137"/>
    </row>
    <row r="29" spans="1:17" ht="12.75">
      <c r="A29" s="16" t="s">
        <v>159</v>
      </c>
      <c r="B29" s="20" t="s">
        <v>66</v>
      </c>
      <c r="C29" s="20" t="s">
        <v>70</v>
      </c>
      <c r="D29" s="20" t="s">
        <v>245</v>
      </c>
      <c r="E29" s="20" t="s">
        <v>96</v>
      </c>
      <c r="F29" s="21">
        <f>'пр.5 вед.стр.'!G330</f>
        <v>752</v>
      </c>
      <c r="N29" s="132"/>
      <c r="O29" s="132"/>
      <c r="P29" s="137"/>
      <c r="Q29" s="137"/>
    </row>
    <row r="30" spans="1:17" ht="25.5">
      <c r="A30" s="16" t="s">
        <v>97</v>
      </c>
      <c r="B30" s="20" t="s">
        <v>66</v>
      </c>
      <c r="C30" s="20" t="s">
        <v>70</v>
      </c>
      <c r="D30" s="20" t="s">
        <v>245</v>
      </c>
      <c r="E30" s="20" t="s">
        <v>98</v>
      </c>
      <c r="F30" s="21">
        <f>'пр.5 вед.стр.'!G331</f>
        <v>26</v>
      </c>
      <c r="N30" s="132"/>
      <c r="O30" s="132"/>
      <c r="P30" s="137"/>
      <c r="Q30" s="137"/>
    </row>
    <row r="31" spans="1:17" ht="25.5">
      <c r="A31" s="16" t="s">
        <v>161</v>
      </c>
      <c r="B31" s="20" t="s">
        <v>66</v>
      </c>
      <c r="C31" s="20" t="s">
        <v>70</v>
      </c>
      <c r="D31" s="20" t="s">
        <v>245</v>
      </c>
      <c r="E31" s="20" t="s">
        <v>160</v>
      </c>
      <c r="F31" s="21">
        <f>'пр.5 вед.стр.'!G332</f>
        <v>227.1</v>
      </c>
      <c r="N31" s="132"/>
      <c r="O31" s="132"/>
      <c r="P31" s="137"/>
      <c r="Q31" s="137"/>
    </row>
    <row r="32" spans="1:17" ht="12.75">
      <c r="A32" s="16" t="s">
        <v>241</v>
      </c>
      <c r="B32" s="20" t="s">
        <v>66</v>
      </c>
      <c r="C32" s="20" t="s">
        <v>70</v>
      </c>
      <c r="D32" s="20" t="s">
        <v>246</v>
      </c>
      <c r="E32" s="20"/>
      <c r="F32" s="21">
        <f>F33+F36</f>
        <v>543.5</v>
      </c>
      <c r="N32" s="132"/>
      <c r="O32" s="132"/>
      <c r="P32" s="137"/>
      <c r="Q32" s="137"/>
    </row>
    <row r="33" spans="1:17" ht="12.75">
      <c r="A33" s="16" t="s">
        <v>640</v>
      </c>
      <c r="B33" s="20" t="s">
        <v>66</v>
      </c>
      <c r="C33" s="20" t="s">
        <v>70</v>
      </c>
      <c r="D33" s="20" t="s">
        <v>246</v>
      </c>
      <c r="E33" s="20" t="s">
        <v>105</v>
      </c>
      <c r="F33" s="21">
        <f>F34</f>
        <v>541</v>
      </c>
      <c r="N33" s="132"/>
      <c r="O33" s="132"/>
      <c r="P33" s="137"/>
      <c r="Q33" s="137"/>
    </row>
    <row r="34" spans="1:17" ht="14.25" customHeight="1">
      <c r="A34" s="16" t="s">
        <v>99</v>
      </c>
      <c r="B34" s="20" t="s">
        <v>66</v>
      </c>
      <c r="C34" s="20" t="s">
        <v>70</v>
      </c>
      <c r="D34" s="20" t="s">
        <v>246</v>
      </c>
      <c r="E34" s="20" t="s">
        <v>100</v>
      </c>
      <c r="F34" s="21">
        <f>F35</f>
        <v>541</v>
      </c>
      <c r="N34" s="132"/>
      <c r="O34" s="132"/>
      <c r="P34" s="137"/>
      <c r="Q34" s="137"/>
    </row>
    <row r="35" spans="1:17" ht="14.25" customHeight="1">
      <c r="A35" s="16" t="s">
        <v>101</v>
      </c>
      <c r="B35" s="20" t="s">
        <v>66</v>
      </c>
      <c r="C35" s="20" t="s">
        <v>70</v>
      </c>
      <c r="D35" s="20" t="s">
        <v>246</v>
      </c>
      <c r="E35" s="20" t="s">
        <v>102</v>
      </c>
      <c r="F35" s="21">
        <f>'пр.5 вед.стр.'!G336</f>
        <v>541</v>
      </c>
      <c r="N35" s="132"/>
      <c r="O35" s="132"/>
      <c r="P35" s="137"/>
      <c r="Q35" s="137"/>
    </row>
    <row r="36" spans="1:17" ht="12.75">
      <c r="A36" s="16" t="s">
        <v>129</v>
      </c>
      <c r="B36" s="20" t="s">
        <v>66</v>
      </c>
      <c r="C36" s="20" t="s">
        <v>70</v>
      </c>
      <c r="D36" s="20" t="s">
        <v>246</v>
      </c>
      <c r="E36" s="20" t="s">
        <v>130</v>
      </c>
      <c r="F36" s="21">
        <f>F37</f>
        <v>2.5</v>
      </c>
      <c r="N36" s="132"/>
      <c r="O36" s="132"/>
      <c r="P36" s="137"/>
      <c r="Q36" s="137"/>
    </row>
    <row r="37" spans="1:17" ht="12.75">
      <c r="A37" s="16" t="s">
        <v>132</v>
      </c>
      <c r="B37" s="20" t="s">
        <v>66</v>
      </c>
      <c r="C37" s="20" t="s">
        <v>70</v>
      </c>
      <c r="D37" s="20" t="s">
        <v>246</v>
      </c>
      <c r="E37" s="20" t="s">
        <v>133</v>
      </c>
      <c r="F37" s="21">
        <f>F38+F39+F40</f>
        <v>2.5</v>
      </c>
      <c r="N37" s="132"/>
      <c r="O37" s="132"/>
      <c r="P37" s="137"/>
      <c r="Q37" s="137"/>
    </row>
    <row r="38" spans="1:17" ht="12.75">
      <c r="A38" s="16" t="s">
        <v>134</v>
      </c>
      <c r="B38" s="20" t="s">
        <v>66</v>
      </c>
      <c r="C38" s="20" t="s">
        <v>70</v>
      </c>
      <c r="D38" s="20" t="s">
        <v>246</v>
      </c>
      <c r="E38" s="20" t="s">
        <v>135</v>
      </c>
      <c r="F38" s="21">
        <f>'пр.5 вед.стр.'!G339</f>
        <v>0.5</v>
      </c>
      <c r="N38" s="132"/>
      <c r="O38" s="132"/>
      <c r="P38" s="137"/>
      <c r="Q38" s="137"/>
    </row>
    <row r="39" spans="1:17" ht="12.75">
      <c r="A39" s="16" t="s">
        <v>162</v>
      </c>
      <c r="B39" s="20" t="s">
        <v>66</v>
      </c>
      <c r="C39" s="20" t="s">
        <v>70</v>
      </c>
      <c r="D39" s="20" t="s">
        <v>246</v>
      </c>
      <c r="E39" s="20" t="s">
        <v>136</v>
      </c>
      <c r="F39" s="21">
        <f>'пр.5 вед.стр.'!G340</f>
        <v>1</v>
      </c>
      <c r="N39" s="132"/>
      <c r="O39" s="132"/>
      <c r="P39" s="137"/>
      <c r="Q39" s="137"/>
    </row>
    <row r="40" spans="1:17" ht="12.75">
      <c r="A40" s="16" t="s">
        <v>163</v>
      </c>
      <c r="B40" s="20" t="s">
        <v>66</v>
      </c>
      <c r="C40" s="20" t="s">
        <v>70</v>
      </c>
      <c r="D40" s="20" t="s">
        <v>246</v>
      </c>
      <c r="E40" s="20" t="s">
        <v>164</v>
      </c>
      <c r="F40" s="21">
        <f>'пр.5 вед.стр.'!G341</f>
        <v>1</v>
      </c>
      <c r="N40" s="132"/>
      <c r="O40" s="132"/>
      <c r="P40" s="137"/>
      <c r="Q40" s="137"/>
    </row>
    <row r="41" spans="1:17" ht="12.75">
      <c r="A41" s="37" t="s">
        <v>167</v>
      </c>
      <c r="B41" s="20" t="s">
        <v>66</v>
      </c>
      <c r="C41" s="20" t="s">
        <v>70</v>
      </c>
      <c r="D41" s="20" t="s">
        <v>249</v>
      </c>
      <c r="E41" s="20"/>
      <c r="F41" s="21">
        <f>F42</f>
        <v>3432</v>
      </c>
      <c r="N41" s="132"/>
      <c r="O41" s="132"/>
      <c r="P41" s="137"/>
      <c r="Q41" s="137"/>
    </row>
    <row r="42" spans="1:17" ht="12.75">
      <c r="A42" s="16" t="s">
        <v>240</v>
      </c>
      <c r="B42" s="20" t="s">
        <v>66</v>
      </c>
      <c r="C42" s="20" t="s">
        <v>70</v>
      </c>
      <c r="D42" s="20" t="s">
        <v>248</v>
      </c>
      <c r="E42" s="20"/>
      <c r="F42" s="21">
        <f>F43</f>
        <v>3432</v>
      </c>
      <c r="N42" s="132"/>
      <c r="O42" s="132"/>
      <c r="P42" s="137"/>
      <c r="Q42" s="137"/>
    </row>
    <row r="43" spans="1:17" ht="38.25">
      <c r="A43" s="16" t="s">
        <v>103</v>
      </c>
      <c r="B43" s="20" t="s">
        <v>66</v>
      </c>
      <c r="C43" s="20" t="s">
        <v>70</v>
      </c>
      <c r="D43" s="20" t="s">
        <v>248</v>
      </c>
      <c r="E43" s="20" t="s">
        <v>104</v>
      </c>
      <c r="F43" s="21">
        <f>F44</f>
        <v>3432</v>
      </c>
      <c r="N43" s="133"/>
      <c r="O43" s="132"/>
      <c r="P43" s="137"/>
      <c r="Q43" s="137"/>
    </row>
    <row r="44" spans="1:17" ht="12.75">
      <c r="A44" s="16" t="s">
        <v>94</v>
      </c>
      <c r="B44" s="20" t="s">
        <v>66</v>
      </c>
      <c r="C44" s="20" t="s">
        <v>70</v>
      </c>
      <c r="D44" s="20" t="s">
        <v>248</v>
      </c>
      <c r="E44" s="20" t="s">
        <v>95</v>
      </c>
      <c r="F44" s="21">
        <f>F45+F46</f>
        <v>3432</v>
      </c>
      <c r="N44" s="132"/>
      <c r="O44" s="132"/>
      <c r="P44" s="137"/>
      <c r="Q44" s="137"/>
    </row>
    <row r="45" spans="1:17" ht="12.75">
      <c r="A45" s="16" t="s">
        <v>159</v>
      </c>
      <c r="B45" s="20" t="s">
        <v>66</v>
      </c>
      <c r="C45" s="20" t="s">
        <v>70</v>
      </c>
      <c r="D45" s="20" t="s">
        <v>248</v>
      </c>
      <c r="E45" s="20" t="s">
        <v>96</v>
      </c>
      <c r="F45" s="21">
        <f>'пр.5 вед.стр.'!G346</f>
        <v>2866</v>
      </c>
      <c r="N45" s="133"/>
      <c r="O45" s="132"/>
      <c r="P45" s="137"/>
      <c r="Q45" s="137"/>
    </row>
    <row r="46" spans="1:17" ht="25.5">
      <c r="A46" s="16" t="s">
        <v>161</v>
      </c>
      <c r="B46" s="20" t="s">
        <v>66</v>
      </c>
      <c r="C46" s="20" t="s">
        <v>70</v>
      </c>
      <c r="D46" s="20" t="s">
        <v>248</v>
      </c>
      <c r="E46" s="20" t="s">
        <v>160</v>
      </c>
      <c r="F46" s="21">
        <f>'пр.5 вед.стр.'!G347</f>
        <v>566</v>
      </c>
      <c r="N46" s="132"/>
      <c r="O46" s="132"/>
      <c r="P46" s="137"/>
      <c r="Q46" s="137"/>
    </row>
    <row r="47" spans="1:17" ht="30.75" customHeight="1">
      <c r="A47" s="15" t="s">
        <v>17</v>
      </c>
      <c r="B47" s="39" t="s">
        <v>66</v>
      </c>
      <c r="C47" s="39" t="s">
        <v>68</v>
      </c>
      <c r="D47" s="39"/>
      <c r="E47" s="39"/>
      <c r="F47" s="40">
        <f>F49+F61</f>
        <v>84432.5</v>
      </c>
      <c r="N47" s="132"/>
      <c r="O47" s="132"/>
      <c r="P47" s="137"/>
      <c r="Q47" s="137"/>
    </row>
    <row r="48" spans="1:17" ht="18" customHeight="1">
      <c r="A48" s="16" t="s">
        <v>368</v>
      </c>
      <c r="B48" s="20" t="s">
        <v>66</v>
      </c>
      <c r="C48" s="20" t="s">
        <v>68</v>
      </c>
      <c r="D48" s="20" t="s">
        <v>219</v>
      </c>
      <c r="E48" s="39"/>
      <c r="F48" s="40">
        <f>F49</f>
        <v>2000</v>
      </c>
      <c r="N48" s="132"/>
      <c r="O48" s="132"/>
      <c r="P48" s="137"/>
      <c r="Q48" s="137"/>
    </row>
    <row r="49" spans="1:17" ht="16.5" customHeight="1">
      <c r="A49" s="16" t="s">
        <v>369</v>
      </c>
      <c r="B49" s="20" t="s">
        <v>66</v>
      </c>
      <c r="C49" s="20" t="s">
        <v>68</v>
      </c>
      <c r="D49" s="20" t="s">
        <v>366</v>
      </c>
      <c r="E49" s="20"/>
      <c r="F49" s="21">
        <f>F50+F54</f>
        <v>2000</v>
      </c>
      <c r="N49" s="132"/>
      <c r="O49" s="132"/>
      <c r="P49" s="137"/>
      <c r="Q49" s="137"/>
    </row>
    <row r="50" spans="1:17" ht="41.25" customHeight="1">
      <c r="A50" s="16" t="s">
        <v>292</v>
      </c>
      <c r="B50" s="20" t="s">
        <v>66</v>
      </c>
      <c r="C50" s="20" t="s">
        <v>68</v>
      </c>
      <c r="D50" s="20" t="s">
        <v>367</v>
      </c>
      <c r="E50" s="20"/>
      <c r="F50" s="21">
        <f>F51</f>
        <v>1800</v>
      </c>
      <c r="N50" s="132"/>
      <c r="O50" s="132"/>
      <c r="P50" s="137"/>
      <c r="Q50" s="137"/>
    </row>
    <row r="51" spans="1:17" ht="42" customHeight="1">
      <c r="A51" s="16" t="s">
        <v>103</v>
      </c>
      <c r="B51" s="20" t="s">
        <v>66</v>
      </c>
      <c r="C51" s="20" t="s">
        <v>68</v>
      </c>
      <c r="D51" s="20" t="s">
        <v>367</v>
      </c>
      <c r="E51" s="20" t="s">
        <v>104</v>
      </c>
      <c r="F51" s="21">
        <f>F52</f>
        <v>1800</v>
      </c>
      <c r="N51" s="132"/>
      <c r="O51" s="132"/>
      <c r="P51" s="137"/>
      <c r="Q51" s="137"/>
    </row>
    <row r="52" spans="1:17" ht="16.5" customHeight="1">
      <c r="A52" s="16" t="s">
        <v>94</v>
      </c>
      <c r="B52" s="20" t="s">
        <v>66</v>
      </c>
      <c r="C52" s="20" t="s">
        <v>68</v>
      </c>
      <c r="D52" s="20" t="s">
        <v>367</v>
      </c>
      <c r="E52" s="20" t="s">
        <v>95</v>
      </c>
      <c r="F52" s="21">
        <f>F53</f>
        <v>1800</v>
      </c>
      <c r="N52" s="132"/>
      <c r="O52" s="132"/>
      <c r="P52" s="137"/>
      <c r="Q52" s="137"/>
    </row>
    <row r="53" spans="1:6" ht="28.5" customHeight="1">
      <c r="A53" s="16" t="s">
        <v>97</v>
      </c>
      <c r="B53" s="20" t="s">
        <v>66</v>
      </c>
      <c r="C53" s="20" t="s">
        <v>68</v>
      </c>
      <c r="D53" s="20" t="s">
        <v>367</v>
      </c>
      <c r="E53" s="20" t="s">
        <v>98</v>
      </c>
      <c r="F53" s="21">
        <f>'пр.5 вед.стр.'!G24</f>
        <v>1800</v>
      </c>
    </row>
    <row r="54" spans="1:6" ht="18" customHeight="1">
      <c r="A54" s="16" t="s">
        <v>239</v>
      </c>
      <c r="B54" s="20" t="s">
        <v>66</v>
      </c>
      <c r="C54" s="20" t="s">
        <v>68</v>
      </c>
      <c r="D54" s="20" t="s">
        <v>370</v>
      </c>
      <c r="E54" s="20"/>
      <c r="F54" s="21">
        <f>F55+F58</f>
        <v>200</v>
      </c>
    </row>
    <row r="55" spans="1:6" ht="40.5" customHeight="1">
      <c r="A55" s="16" t="s">
        <v>103</v>
      </c>
      <c r="B55" s="20" t="s">
        <v>66</v>
      </c>
      <c r="C55" s="20" t="s">
        <v>68</v>
      </c>
      <c r="D55" s="20" t="s">
        <v>370</v>
      </c>
      <c r="E55" s="20" t="s">
        <v>104</v>
      </c>
      <c r="F55" s="21">
        <f>F56</f>
        <v>150</v>
      </c>
    </row>
    <row r="56" spans="1:6" ht="18" customHeight="1">
      <c r="A56" s="16" t="s">
        <v>94</v>
      </c>
      <c r="B56" s="20" t="s">
        <v>66</v>
      </c>
      <c r="C56" s="20" t="s">
        <v>68</v>
      </c>
      <c r="D56" s="20" t="s">
        <v>370</v>
      </c>
      <c r="E56" s="20" t="s">
        <v>95</v>
      </c>
      <c r="F56" s="21">
        <f>F57</f>
        <v>150</v>
      </c>
    </row>
    <row r="57" spans="1:6" ht="28.5" customHeight="1">
      <c r="A57" s="16" t="s">
        <v>97</v>
      </c>
      <c r="B57" s="20" t="s">
        <v>66</v>
      </c>
      <c r="C57" s="20" t="s">
        <v>68</v>
      </c>
      <c r="D57" s="20" t="s">
        <v>370</v>
      </c>
      <c r="E57" s="20" t="s">
        <v>98</v>
      </c>
      <c r="F57" s="21">
        <f>'пр.5 вед.стр.'!G28</f>
        <v>150</v>
      </c>
    </row>
    <row r="58" spans="1:6" ht="21" customHeight="1">
      <c r="A58" s="16" t="s">
        <v>118</v>
      </c>
      <c r="B58" s="20" t="s">
        <v>66</v>
      </c>
      <c r="C58" s="20" t="s">
        <v>68</v>
      </c>
      <c r="D58" s="20" t="s">
        <v>370</v>
      </c>
      <c r="E58" s="20" t="s">
        <v>119</v>
      </c>
      <c r="F58" s="21">
        <f>F59</f>
        <v>50</v>
      </c>
    </row>
    <row r="59" spans="1:6" ht="17.25" customHeight="1">
      <c r="A59" s="16" t="s">
        <v>138</v>
      </c>
      <c r="B59" s="20" t="s">
        <v>66</v>
      </c>
      <c r="C59" s="20" t="s">
        <v>68</v>
      </c>
      <c r="D59" s="20" t="s">
        <v>370</v>
      </c>
      <c r="E59" s="20" t="s">
        <v>137</v>
      </c>
      <c r="F59" s="21">
        <f>F60</f>
        <v>50</v>
      </c>
    </row>
    <row r="60" spans="1:6" ht="30" customHeight="1">
      <c r="A60" s="16" t="s">
        <v>798</v>
      </c>
      <c r="B60" s="20" t="s">
        <v>66</v>
      </c>
      <c r="C60" s="20" t="s">
        <v>68</v>
      </c>
      <c r="D60" s="20" t="s">
        <v>370</v>
      </c>
      <c r="E60" s="20" t="s">
        <v>140</v>
      </c>
      <c r="F60" s="21">
        <f>'пр.5 вед.стр.'!G31</f>
        <v>50</v>
      </c>
    </row>
    <row r="61" spans="1:6" ht="28.5" customHeight="1">
      <c r="A61" s="16" t="s">
        <v>425</v>
      </c>
      <c r="B61" s="20" t="s">
        <v>66</v>
      </c>
      <c r="C61" s="20" t="s">
        <v>68</v>
      </c>
      <c r="D61" s="20" t="s">
        <v>218</v>
      </c>
      <c r="E61" s="20"/>
      <c r="F61" s="21">
        <f>F62</f>
        <v>82432.5</v>
      </c>
    </row>
    <row r="62" spans="1:6" ht="15" customHeight="1">
      <c r="A62" s="16" t="s">
        <v>50</v>
      </c>
      <c r="B62" s="20" t="s">
        <v>66</v>
      </c>
      <c r="C62" s="20" t="s">
        <v>68</v>
      </c>
      <c r="D62" s="20" t="s">
        <v>244</v>
      </c>
      <c r="E62" s="20"/>
      <c r="F62" s="21">
        <f>F63+F69</f>
        <v>82432.5</v>
      </c>
    </row>
    <row r="63" spans="1:6" ht="15" customHeight="1">
      <c r="A63" s="16" t="s">
        <v>240</v>
      </c>
      <c r="B63" s="20" t="s">
        <v>66</v>
      </c>
      <c r="C63" s="20" t="s">
        <v>68</v>
      </c>
      <c r="D63" s="20" t="s">
        <v>245</v>
      </c>
      <c r="E63" s="20"/>
      <c r="F63" s="21">
        <f>F64</f>
        <v>77200</v>
      </c>
    </row>
    <row r="64" spans="1:6" ht="42" customHeight="1">
      <c r="A64" s="16" t="s">
        <v>103</v>
      </c>
      <c r="B64" s="20" t="s">
        <v>66</v>
      </c>
      <c r="C64" s="20" t="s">
        <v>68</v>
      </c>
      <c r="D64" s="20" t="s">
        <v>245</v>
      </c>
      <c r="E64" s="20" t="s">
        <v>104</v>
      </c>
      <c r="F64" s="21">
        <f>F65</f>
        <v>77200</v>
      </c>
    </row>
    <row r="65" spans="1:6" ht="17.25" customHeight="1">
      <c r="A65" s="16" t="s">
        <v>94</v>
      </c>
      <c r="B65" s="20" t="s">
        <v>66</v>
      </c>
      <c r="C65" s="20" t="s">
        <v>68</v>
      </c>
      <c r="D65" s="20" t="s">
        <v>245</v>
      </c>
      <c r="E65" s="20" t="s">
        <v>95</v>
      </c>
      <c r="F65" s="21">
        <f>F66+F67+F68</f>
        <v>77200</v>
      </c>
    </row>
    <row r="66" spans="1:6" ht="17.25" customHeight="1">
      <c r="A66" s="16" t="s">
        <v>159</v>
      </c>
      <c r="B66" s="20" t="s">
        <v>66</v>
      </c>
      <c r="C66" s="20" t="s">
        <v>68</v>
      </c>
      <c r="D66" s="20" t="s">
        <v>245</v>
      </c>
      <c r="E66" s="20" t="s">
        <v>96</v>
      </c>
      <c r="F66" s="21">
        <f>'пр.5 вед.стр.'!G37</f>
        <v>61806.9</v>
      </c>
    </row>
    <row r="67" spans="1:6" ht="28.5" customHeight="1">
      <c r="A67" s="16" t="s">
        <v>97</v>
      </c>
      <c r="B67" s="20" t="s">
        <v>66</v>
      </c>
      <c r="C67" s="20" t="s">
        <v>68</v>
      </c>
      <c r="D67" s="20" t="s">
        <v>245</v>
      </c>
      <c r="E67" s="20" t="s">
        <v>98</v>
      </c>
      <c r="F67" s="21">
        <f>'пр.5 вед.стр.'!G38</f>
        <v>515</v>
      </c>
    </row>
    <row r="68" spans="1:6" ht="25.5">
      <c r="A68" s="16" t="s">
        <v>161</v>
      </c>
      <c r="B68" s="20" t="s">
        <v>66</v>
      </c>
      <c r="C68" s="20" t="s">
        <v>68</v>
      </c>
      <c r="D68" s="20" t="s">
        <v>245</v>
      </c>
      <c r="E68" s="20" t="s">
        <v>160</v>
      </c>
      <c r="F68" s="21">
        <f>'пр.5 вед.стр.'!G39</f>
        <v>14878.099999999999</v>
      </c>
    </row>
    <row r="69" spans="1:6" ht="12.75">
      <c r="A69" s="16" t="s">
        <v>241</v>
      </c>
      <c r="B69" s="20" t="s">
        <v>66</v>
      </c>
      <c r="C69" s="20" t="s">
        <v>68</v>
      </c>
      <c r="D69" s="20" t="s">
        <v>246</v>
      </c>
      <c r="E69" s="20"/>
      <c r="F69" s="21">
        <f>F70+F73</f>
        <v>5232.5</v>
      </c>
    </row>
    <row r="70" spans="1:6" ht="12.75">
      <c r="A70" s="16" t="s">
        <v>640</v>
      </c>
      <c r="B70" s="20" t="s">
        <v>66</v>
      </c>
      <c r="C70" s="20" t="s">
        <v>68</v>
      </c>
      <c r="D70" s="20" t="s">
        <v>246</v>
      </c>
      <c r="E70" s="20" t="s">
        <v>105</v>
      </c>
      <c r="F70" s="21">
        <f>F71</f>
        <v>4318.1</v>
      </c>
    </row>
    <row r="71" spans="1:6" ht="15.75" customHeight="1">
      <c r="A71" s="16" t="s">
        <v>99</v>
      </c>
      <c r="B71" s="20" t="s">
        <v>66</v>
      </c>
      <c r="C71" s="20" t="s">
        <v>68</v>
      </c>
      <c r="D71" s="20" t="s">
        <v>246</v>
      </c>
      <c r="E71" s="20" t="s">
        <v>100</v>
      </c>
      <c r="F71" s="21">
        <f>F72</f>
        <v>4318.1</v>
      </c>
    </row>
    <row r="72" spans="1:6" ht="18" customHeight="1">
      <c r="A72" s="16" t="s">
        <v>101</v>
      </c>
      <c r="B72" s="20" t="s">
        <v>66</v>
      </c>
      <c r="C72" s="20" t="s">
        <v>68</v>
      </c>
      <c r="D72" s="20" t="s">
        <v>246</v>
      </c>
      <c r="E72" s="20" t="s">
        <v>102</v>
      </c>
      <c r="F72" s="21">
        <f>'пр.5 вед.стр.'!G43</f>
        <v>4318.1</v>
      </c>
    </row>
    <row r="73" spans="1:6" ht="12.75">
      <c r="A73" s="16" t="s">
        <v>129</v>
      </c>
      <c r="B73" s="20" t="s">
        <v>66</v>
      </c>
      <c r="C73" s="20" t="s">
        <v>68</v>
      </c>
      <c r="D73" s="20" t="s">
        <v>246</v>
      </c>
      <c r="E73" s="20" t="s">
        <v>130</v>
      </c>
      <c r="F73" s="21">
        <f>F74</f>
        <v>914.4</v>
      </c>
    </row>
    <row r="74" spans="1:6" ht="12.75">
      <c r="A74" s="16" t="s">
        <v>132</v>
      </c>
      <c r="B74" s="20" t="s">
        <v>66</v>
      </c>
      <c r="C74" s="20" t="s">
        <v>68</v>
      </c>
      <c r="D74" s="20" t="s">
        <v>246</v>
      </c>
      <c r="E74" s="20" t="s">
        <v>133</v>
      </c>
      <c r="F74" s="21">
        <f>F75+F76+F77</f>
        <v>914.4</v>
      </c>
    </row>
    <row r="75" spans="1:6" ht="12.75">
      <c r="A75" s="16" t="s">
        <v>134</v>
      </c>
      <c r="B75" s="20" t="s">
        <v>66</v>
      </c>
      <c r="C75" s="20" t="s">
        <v>68</v>
      </c>
      <c r="D75" s="20" t="s">
        <v>246</v>
      </c>
      <c r="E75" s="20" t="s">
        <v>135</v>
      </c>
      <c r="F75" s="21">
        <f>'пр.5 вед.стр.'!G46</f>
        <v>150</v>
      </c>
    </row>
    <row r="76" spans="1:6" ht="12.75">
      <c r="A76" s="16" t="s">
        <v>162</v>
      </c>
      <c r="B76" s="20" t="s">
        <v>66</v>
      </c>
      <c r="C76" s="20" t="s">
        <v>68</v>
      </c>
      <c r="D76" s="20" t="s">
        <v>246</v>
      </c>
      <c r="E76" s="20" t="s">
        <v>136</v>
      </c>
      <c r="F76" s="21">
        <f>'пр.5 вед.стр.'!G47</f>
        <v>65</v>
      </c>
    </row>
    <row r="77" spans="1:6" ht="12.75">
      <c r="A77" s="16" t="s">
        <v>163</v>
      </c>
      <c r="B77" s="20" t="s">
        <v>66</v>
      </c>
      <c r="C77" s="20" t="s">
        <v>68</v>
      </c>
      <c r="D77" s="20" t="s">
        <v>246</v>
      </c>
      <c r="E77" s="20" t="s">
        <v>164</v>
      </c>
      <c r="F77" s="21">
        <f>'пр.5 вед.стр.'!G48</f>
        <v>699.4</v>
      </c>
    </row>
    <row r="78" spans="1:6" ht="25.5">
      <c r="A78" s="15" t="s">
        <v>79</v>
      </c>
      <c r="B78" s="39" t="s">
        <v>66</v>
      </c>
      <c r="C78" s="39" t="s">
        <v>76</v>
      </c>
      <c r="D78" s="39"/>
      <c r="E78" s="39"/>
      <c r="F78" s="40">
        <f>F79+F89</f>
        <v>20562</v>
      </c>
    </row>
    <row r="79" spans="1:6" ht="12.75">
      <c r="A79" s="16" t="s">
        <v>368</v>
      </c>
      <c r="B79" s="20" t="s">
        <v>66</v>
      </c>
      <c r="C79" s="20" t="s">
        <v>76</v>
      </c>
      <c r="D79" s="20" t="s">
        <v>219</v>
      </c>
      <c r="E79" s="20"/>
      <c r="F79" s="21">
        <f>F80</f>
        <v>1045</v>
      </c>
    </row>
    <row r="80" spans="1:6" ht="12.75">
      <c r="A80" s="16" t="s">
        <v>371</v>
      </c>
      <c r="B80" s="20" t="s">
        <v>66</v>
      </c>
      <c r="C80" s="20" t="s">
        <v>76</v>
      </c>
      <c r="D80" s="20" t="s">
        <v>366</v>
      </c>
      <c r="E80" s="20"/>
      <c r="F80" s="21">
        <f>F81+F85</f>
        <v>1045</v>
      </c>
    </row>
    <row r="81" spans="1:6" ht="38.25">
      <c r="A81" s="16" t="s">
        <v>292</v>
      </c>
      <c r="B81" s="20" t="s">
        <v>66</v>
      </c>
      <c r="C81" s="20" t="s">
        <v>76</v>
      </c>
      <c r="D81" s="20" t="s">
        <v>367</v>
      </c>
      <c r="E81" s="20"/>
      <c r="F81" s="21">
        <f>F82</f>
        <v>665</v>
      </c>
    </row>
    <row r="82" spans="1:6" ht="38.25">
      <c r="A82" s="16" t="s">
        <v>103</v>
      </c>
      <c r="B82" s="20" t="s">
        <v>66</v>
      </c>
      <c r="C82" s="20" t="s">
        <v>76</v>
      </c>
      <c r="D82" s="20" t="s">
        <v>367</v>
      </c>
      <c r="E82" s="20" t="s">
        <v>104</v>
      </c>
      <c r="F82" s="21">
        <f>F83</f>
        <v>665</v>
      </c>
    </row>
    <row r="83" spans="1:6" ht="12.75">
      <c r="A83" s="16" t="s">
        <v>94</v>
      </c>
      <c r="B83" s="20" t="s">
        <v>66</v>
      </c>
      <c r="C83" s="20" t="s">
        <v>76</v>
      </c>
      <c r="D83" s="20" t="s">
        <v>367</v>
      </c>
      <c r="E83" s="20" t="s">
        <v>95</v>
      </c>
      <c r="F83" s="21">
        <f>F84</f>
        <v>665</v>
      </c>
    </row>
    <row r="84" spans="1:6" ht="25.5">
      <c r="A84" s="16" t="s">
        <v>97</v>
      </c>
      <c r="B84" s="20" t="s">
        <v>66</v>
      </c>
      <c r="C84" s="20" t="s">
        <v>76</v>
      </c>
      <c r="D84" s="20" t="s">
        <v>367</v>
      </c>
      <c r="E84" s="20" t="s">
        <v>98</v>
      </c>
      <c r="F84" s="21">
        <f>'пр.5 вед.стр.'!G354+'пр.5 вед.стр.'!G284</f>
        <v>665</v>
      </c>
    </row>
    <row r="85" spans="1:6" ht="12.75">
      <c r="A85" s="16" t="s">
        <v>239</v>
      </c>
      <c r="B85" s="20" t="s">
        <v>66</v>
      </c>
      <c r="C85" s="20" t="s">
        <v>76</v>
      </c>
      <c r="D85" s="20" t="s">
        <v>370</v>
      </c>
      <c r="E85" s="20"/>
      <c r="F85" s="21">
        <f>F86</f>
        <v>380</v>
      </c>
    </row>
    <row r="86" spans="1:6" ht="38.25">
      <c r="A86" s="16" t="s">
        <v>103</v>
      </c>
      <c r="B86" s="20" t="s">
        <v>66</v>
      </c>
      <c r="C86" s="20" t="s">
        <v>76</v>
      </c>
      <c r="D86" s="20" t="s">
        <v>370</v>
      </c>
      <c r="E86" s="20" t="s">
        <v>104</v>
      </c>
      <c r="F86" s="21">
        <f>F87</f>
        <v>380</v>
      </c>
    </row>
    <row r="87" spans="1:6" ht="12.75">
      <c r="A87" s="16" t="s">
        <v>94</v>
      </c>
      <c r="B87" s="20" t="s">
        <v>66</v>
      </c>
      <c r="C87" s="20" t="s">
        <v>76</v>
      </c>
      <c r="D87" s="20" t="s">
        <v>370</v>
      </c>
      <c r="E87" s="20" t="s">
        <v>95</v>
      </c>
      <c r="F87" s="21">
        <f>F88</f>
        <v>380</v>
      </c>
    </row>
    <row r="88" spans="1:6" ht="25.5">
      <c r="A88" s="16" t="s">
        <v>97</v>
      </c>
      <c r="B88" s="20" t="s">
        <v>66</v>
      </c>
      <c r="C88" s="20" t="s">
        <v>76</v>
      </c>
      <c r="D88" s="20" t="s">
        <v>370</v>
      </c>
      <c r="E88" s="20" t="s">
        <v>98</v>
      </c>
      <c r="F88" s="21">
        <f>'пр.5 вед.стр.'!G358+'пр.5 вед.стр.'!G288</f>
        <v>380</v>
      </c>
    </row>
    <row r="89" spans="1:6" ht="25.5">
      <c r="A89" s="16" t="s">
        <v>425</v>
      </c>
      <c r="B89" s="20" t="s">
        <v>66</v>
      </c>
      <c r="C89" s="20" t="s">
        <v>76</v>
      </c>
      <c r="D89" s="20" t="s">
        <v>218</v>
      </c>
      <c r="E89" s="20"/>
      <c r="F89" s="21">
        <f>F90+F105</f>
        <v>19517</v>
      </c>
    </row>
    <row r="90" spans="1:6" ht="12.75">
      <c r="A90" s="16" t="s">
        <v>50</v>
      </c>
      <c r="B90" s="20" t="s">
        <v>66</v>
      </c>
      <c r="C90" s="20" t="s">
        <v>76</v>
      </c>
      <c r="D90" s="20" t="s">
        <v>244</v>
      </c>
      <c r="E90" s="20"/>
      <c r="F90" s="21">
        <f>F91+F97</f>
        <v>16536</v>
      </c>
    </row>
    <row r="91" spans="1:6" ht="12.75">
      <c r="A91" s="16" t="s">
        <v>240</v>
      </c>
      <c r="B91" s="20" t="s">
        <v>66</v>
      </c>
      <c r="C91" s="20" t="s">
        <v>76</v>
      </c>
      <c r="D91" s="20" t="s">
        <v>245</v>
      </c>
      <c r="E91" s="20"/>
      <c r="F91" s="21">
        <f>F92</f>
        <v>15239.1</v>
      </c>
    </row>
    <row r="92" spans="1:6" ht="38.25">
      <c r="A92" s="16" t="s">
        <v>103</v>
      </c>
      <c r="B92" s="20" t="s">
        <v>66</v>
      </c>
      <c r="C92" s="20" t="s">
        <v>76</v>
      </c>
      <c r="D92" s="20" t="s">
        <v>245</v>
      </c>
      <c r="E92" s="20" t="s">
        <v>104</v>
      </c>
      <c r="F92" s="21">
        <f>F93</f>
        <v>15239.1</v>
      </c>
    </row>
    <row r="93" spans="1:6" ht="12.75">
      <c r="A93" s="16" t="s">
        <v>94</v>
      </c>
      <c r="B93" s="20" t="s">
        <v>66</v>
      </c>
      <c r="C93" s="20" t="s">
        <v>76</v>
      </c>
      <c r="D93" s="20" t="s">
        <v>245</v>
      </c>
      <c r="E93" s="20" t="s">
        <v>95</v>
      </c>
      <c r="F93" s="21">
        <f>F94+F95+F96</f>
        <v>15239.1</v>
      </c>
    </row>
    <row r="94" spans="1:6" ht="12.75">
      <c r="A94" s="16" t="s">
        <v>159</v>
      </c>
      <c r="B94" s="20" t="s">
        <v>66</v>
      </c>
      <c r="C94" s="20" t="s">
        <v>76</v>
      </c>
      <c r="D94" s="20" t="s">
        <v>245</v>
      </c>
      <c r="E94" s="20" t="s">
        <v>96</v>
      </c>
      <c r="F94" s="21">
        <f>'пр.5 вед.стр.'!G294</f>
        <v>12022.5</v>
      </c>
    </row>
    <row r="95" spans="1:6" ht="25.5">
      <c r="A95" s="16" t="s">
        <v>97</v>
      </c>
      <c r="B95" s="20" t="s">
        <v>66</v>
      </c>
      <c r="C95" s="20" t="s">
        <v>76</v>
      </c>
      <c r="D95" s="20" t="s">
        <v>245</v>
      </c>
      <c r="E95" s="20" t="s">
        <v>98</v>
      </c>
      <c r="F95" s="21">
        <f>'пр.5 вед.стр.'!G364+'пр.5 вед.стр.'!G295</f>
        <v>211</v>
      </c>
    </row>
    <row r="96" spans="1:6" ht="25.5">
      <c r="A96" s="16" t="s">
        <v>161</v>
      </c>
      <c r="B96" s="20" t="s">
        <v>66</v>
      </c>
      <c r="C96" s="20" t="s">
        <v>76</v>
      </c>
      <c r="D96" s="20" t="s">
        <v>245</v>
      </c>
      <c r="E96" s="20" t="s">
        <v>160</v>
      </c>
      <c r="F96" s="21">
        <f>'пр.5 вед.стр.'!G296</f>
        <v>3005.6</v>
      </c>
    </row>
    <row r="97" spans="1:6" ht="12.75">
      <c r="A97" s="16" t="s">
        <v>241</v>
      </c>
      <c r="B97" s="20" t="s">
        <v>66</v>
      </c>
      <c r="C97" s="20" t="s">
        <v>76</v>
      </c>
      <c r="D97" s="20" t="s">
        <v>246</v>
      </c>
      <c r="E97" s="20"/>
      <c r="F97" s="21">
        <f>F98+F101</f>
        <v>1296.9</v>
      </c>
    </row>
    <row r="98" spans="1:6" ht="12.75">
      <c r="A98" s="16" t="s">
        <v>640</v>
      </c>
      <c r="B98" s="20" t="s">
        <v>66</v>
      </c>
      <c r="C98" s="20" t="s">
        <v>76</v>
      </c>
      <c r="D98" s="20" t="s">
        <v>246</v>
      </c>
      <c r="E98" s="20" t="s">
        <v>105</v>
      </c>
      <c r="F98" s="21">
        <f>F99</f>
        <v>1290.2</v>
      </c>
    </row>
    <row r="99" spans="1:6" ht="15" customHeight="1">
      <c r="A99" s="16" t="s">
        <v>99</v>
      </c>
      <c r="B99" s="20" t="s">
        <v>66</v>
      </c>
      <c r="C99" s="20" t="s">
        <v>76</v>
      </c>
      <c r="D99" s="20" t="s">
        <v>246</v>
      </c>
      <c r="E99" s="20" t="s">
        <v>100</v>
      </c>
      <c r="F99" s="21">
        <f>F100</f>
        <v>1290.2</v>
      </c>
    </row>
    <row r="100" spans="1:6" ht="15" customHeight="1">
      <c r="A100" s="16" t="s">
        <v>101</v>
      </c>
      <c r="B100" s="20" t="s">
        <v>66</v>
      </c>
      <c r="C100" s="20" t="s">
        <v>76</v>
      </c>
      <c r="D100" s="20" t="s">
        <v>246</v>
      </c>
      <c r="E100" s="20" t="s">
        <v>102</v>
      </c>
      <c r="F100" s="21">
        <f>'пр.5 вед.стр.'!G300+'пр.5 вед.стр.'!G368</f>
        <v>1290.2</v>
      </c>
    </row>
    <row r="101" spans="1:6" ht="12.75">
      <c r="A101" s="16" t="s">
        <v>129</v>
      </c>
      <c r="B101" s="20" t="s">
        <v>66</v>
      </c>
      <c r="C101" s="20" t="s">
        <v>76</v>
      </c>
      <c r="D101" s="20" t="s">
        <v>246</v>
      </c>
      <c r="E101" s="20" t="s">
        <v>130</v>
      </c>
      <c r="F101" s="21">
        <f>F102</f>
        <v>6.7</v>
      </c>
    </row>
    <row r="102" spans="1:6" ht="12.75">
      <c r="A102" s="16" t="s">
        <v>132</v>
      </c>
      <c r="B102" s="20" t="s">
        <v>66</v>
      </c>
      <c r="C102" s="20" t="s">
        <v>76</v>
      </c>
      <c r="D102" s="20" t="s">
        <v>246</v>
      </c>
      <c r="E102" s="20" t="s">
        <v>133</v>
      </c>
      <c r="F102" s="21">
        <f>F103+F104</f>
        <v>6.7</v>
      </c>
    </row>
    <row r="103" spans="1:6" ht="12.75">
      <c r="A103" s="16" t="s">
        <v>134</v>
      </c>
      <c r="B103" s="20" t="s">
        <v>66</v>
      </c>
      <c r="C103" s="20" t="s">
        <v>76</v>
      </c>
      <c r="D103" s="20" t="s">
        <v>246</v>
      </c>
      <c r="E103" s="20" t="s">
        <v>135</v>
      </c>
      <c r="F103" s="21">
        <f>'пр.5 вед.стр.'!G303</f>
        <v>4.2</v>
      </c>
    </row>
    <row r="104" spans="1:6" ht="12.75">
      <c r="A104" s="16" t="s">
        <v>162</v>
      </c>
      <c r="B104" s="20" t="s">
        <v>66</v>
      </c>
      <c r="C104" s="20" t="s">
        <v>76</v>
      </c>
      <c r="D104" s="20" t="s">
        <v>246</v>
      </c>
      <c r="E104" s="20" t="s">
        <v>136</v>
      </c>
      <c r="F104" s="21">
        <f>'пр.5 вед.стр.'!G304</f>
        <v>2.5</v>
      </c>
    </row>
    <row r="105" spans="1:6" ht="12.75">
      <c r="A105" s="37" t="s">
        <v>21</v>
      </c>
      <c r="B105" s="20" t="s">
        <v>66</v>
      </c>
      <c r="C105" s="20" t="s">
        <v>76</v>
      </c>
      <c r="D105" s="20" t="s">
        <v>250</v>
      </c>
      <c r="E105" s="20"/>
      <c r="F105" s="21">
        <f>F106</f>
        <v>2981</v>
      </c>
    </row>
    <row r="106" spans="1:6" ht="12.75">
      <c r="A106" s="16" t="s">
        <v>240</v>
      </c>
      <c r="B106" s="20" t="s">
        <v>66</v>
      </c>
      <c r="C106" s="20" t="s">
        <v>76</v>
      </c>
      <c r="D106" s="20" t="s">
        <v>251</v>
      </c>
      <c r="E106" s="20"/>
      <c r="F106" s="21">
        <f>F107</f>
        <v>2981</v>
      </c>
    </row>
    <row r="107" spans="1:6" ht="38.25">
      <c r="A107" s="16" t="s">
        <v>103</v>
      </c>
      <c r="B107" s="20" t="s">
        <v>66</v>
      </c>
      <c r="C107" s="20" t="s">
        <v>76</v>
      </c>
      <c r="D107" s="20" t="s">
        <v>251</v>
      </c>
      <c r="E107" s="20" t="s">
        <v>104</v>
      </c>
      <c r="F107" s="21">
        <f>F108</f>
        <v>2981</v>
      </c>
    </row>
    <row r="108" spans="1:6" ht="12.75">
      <c r="A108" s="16" t="s">
        <v>94</v>
      </c>
      <c r="B108" s="20" t="s">
        <v>66</v>
      </c>
      <c r="C108" s="20" t="s">
        <v>76</v>
      </c>
      <c r="D108" s="20" t="s">
        <v>251</v>
      </c>
      <c r="E108" s="20" t="s">
        <v>95</v>
      </c>
      <c r="F108" s="21">
        <f>F109+F110</f>
        <v>2981</v>
      </c>
    </row>
    <row r="109" spans="1:17" ht="12.75">
      <c r="A109" s="16" t="s">
        <v>159</v>
      </c>
      <c r="B109" s="20" t="s">
        <v>66</v>
      </c>
      <c r="C109" s="20" t="s">
        <v>76</v>
      </c>
      <c r="D109" s="20" t="s">
        <v>251</v>
      </c>
      <c r="E109" s="20" t="s">
        <v>96</v>
      </c>
      <c r="F109" s="21">
        <f>'пр.5 вед.стр.'!G373</f>
        <v>2364.8</v>
      </c>
      <c r="N109" s="135"/>
      <c r="O109" s="135"/>
      <c r="P109" s="135"/>
      <c r="Q109" s="135"/>
    </row>
    <row r="110" spans="1:6" ht="25.5">
      <c r="A110" s="16" t="s">
        <v>161</v>
      </c>
      <c r="B110" s="20" t="s">
        <v>66</v>
      </c>
      <c r="C110" s="20" t="s">
        <v>76</v>
      </c>
      <c r="D110" s="20" t="s">
        <v>251</v>
      </c>
      <c r="E110" s="20" t="s">
        <v>160</v>
      </c>
      <c r="F110" s="21">
        <f>'пр.5 вед.стр.'!G374</f>
        <v>616.2</v>
      </c>
    </row>
    <row r="111" spans="1:6" ht="12.75">
      <c r="A111" s="15" t="s">
        <v>3</v>
      </c>
      <c r="B111" s="39" t="s">
        <v>66</v>
      </c>
      <c r="C111" s="39" t="s">
        <v>74</v>
      </c>
      <c r="D111" s="39"/>
      <c r="E111" s="39"/>
      <c r="F111" s="40">
        <f>F112</f>
        <v>1000</v>
      </c>
    </row>
    <row r="112" spans="1:6" ht="12.75">
      <c r="A112" s="16" t="s">
        <v>3</v>
      </c>
      <c r="B112" s="20" t="s">
        <v>66</v>
      </c>
      <c r="C112" s="20" t="s">
        <v>74</v>
      </c>
      <c r="D112" s="20" t="s">
        <v>225</v>
      </c>
      <c r="E112" s="20"/>
      <c r="F112" s="21">
        <f>F113</f>
        <v>1000</v>
      </c>
    </row>
    <row r="113" spans="1:6" ht="12.75">
      <c r="A113" s="16" t="s">
        <v>411</v>
      </c>
      <c r="B113" s="20" t="s">
        <v>66</v>
      </c>
      <c r="C113" s="20" t="s">
        <v>74</v>
      </c>
      <c r="D113" s="20" t="s">
        <v>412</v>
      </c>
      <c r="E113" s="20"/>
      <c r="F113" s="21">
        <f>F114</f>
        <v>1000</v>
      </c>
    </row>
    <row r="114" spans="1:6" ht="12.75">
      <c r="A114" s="16" t="s">
        <v>129</v>
      </c>
      <c r="B114" s="20" t="s">
        <v>66</v>
      </c>
      <c r="C114" s="20" t="s">
        <v>74</v>
      </c>
      <c r="D114" s="20" t="s">
        <v>412</v>
      </c>
      <c r="E114" s="20" t="s">
        <v>130</v>
      </c>
      <c r="F114" s="21">
        <f>F115</f>
        <v>1000</v>
      </c>
    </row>
    <row r="115" spans="1:6" ht="12.75">
      <c r="A115" s="16" t="s">
        <v>141</v>
      </c>
      <c r="B115" s="20" t="s">
        <v>66</v>
      </c>
      <c r="C115" s="20" t="s">
        <v>74</v>
      </c>
      <c r="D115" s="20" t="s">
        <v>412</v>
      </c>
      <c r="E115" s="20" t="s">
        <v>142</v>
      </c>
      <c r="F115" s="21">
        <f>'пр.5 вед.стр.'!G309</f>
        <v>1000</v>
      </c>
    </row>
    <row r="116" spans="1:6" ht="12.75">
      <c r="A116" s="15" t="s">
        <v>63</v>
      </c>
      <c r="B116" s="39" t="s">
        <v>66</v>
      </c>
      <c r="C116" s="39" t="s">
        <v>88</v>
      </c>
      <c r="D116" s="39"/>
      <c r="E116" s="39"/>
      <c r="F116" s="40">
        <f>F117+F134+F145+F159+F165+F173+F190+F206+F185</f>
        <v>56152.3</v>
      </c>
    </row>
    <row r="117" spans="1:6" ht="25.5">
      <c r="A117" s="16" t="s">
        <v>291</v>
      </c>
      <c r="B117" s="20" t="s">
        <v>66</v>
      </c>
      <c r="C117" s="20" t="s">
        <v>88</v>
      </c>
      <c r="D117" s="20" t="s">
        <v>268</v>
      </c>
      <c r="E117" s="20"/>
      <c r="F117" s="21">
        <f>F118+F124</f>
        <v>2418</v>
      </c>
    </row>
    <row r="118" spans="1:6" ht="25.5">
      <c r="A118" s="16" t="s">
        <v>280</v>
      </c>
      <c r="B118" s="20" t="s">
        <v>66</v>
      </c>
      <c r="C118" s="20" t="s">
        <v>88</v>
      </c>
      <c r="D118" s="20" t="s">
        <v>281</v>
      </c>
      <c r="E118" s="20"/>
      <c r="F118" s="21">
        <f>F119</f>
        <v>1390.7</v>
      </c>
    </row>
    <row r="119" spans="1:6" ht="51">
      <c r="A119" s="8" t="s">
        <v>426</v>
      </c>
      <c r="B119" s="20" t="s">
        <v>66</v>
      </c>
      <c r="C119" s="20" t="s">
        <v>88</v>
      </c>
      <c r="D119" s="20" t="s">
        <v>269</v>
      </c>
      <c r="E119" s="20"/>
      <c r="F119" s="21">
        <f>F120</f>
        <v>1390.7</v>
      </c>
    </row>
    <row r="120" spans="1:6" ht="38.25">
      <c r="A120" s="16" t="s">
        <v>103</v>
      </c>
      <c r="B120" s="20" t="s">
        <v>66</v>
      </c>
      <c r="C120" s="20" t="s">
        <v>88</v>
      </c>
      <c r="D120" s="20" t="s">
        <v>269</v>
      </c>
      <c r="E120" s="20" t="s">
        <v>104</v>
      </c>
      <c r="F120" s="21">
        <f>F121</f>
        <v>1390.7</v>
      </c>
    </row>
    <row r="121" spans="1:6" ht="12.75">
      <c r="A121" s="16" t="s">
        <v>94</v>
      </c>
      <c r="B121" s="20" t="s">
        <v>66</v>
      </c>
      <c r="C121" s="20" t="s">
        <v>88</v>
      </c>
      <c r="D121" s="20" t="s">
        <v>269</v>
      </c>
      <c r="E121" s="20" t="s">
        <v>95</v>
      </c>
      <c r="F121" s="21">
        <f>F122+F123</f>
        <v>1390.7</v>
      </c>
    </row>
    <row r="122" spans="1:6" ht="12.75">
      <c r="A122" s="16" t="s">
        <v>159</v>
      </c>
      <c r="B122" s="20" t="s">
        <v>66</v>
      </c>
      <c r="C122" s="20" t="s">
        <v>88</v>
      </c>
      <c r="D122" s="20" t="s">
        <v>269</v>
      </c>
      <c r="E122" s="20" t="s">
        <v>96</v>
      </c>
      <c r="F122" s="21">
        <f>'пр.5 вед.стр.'!G55</f>
        <v>1095</v>
      </c>
    </row>
    <row r="123" spans="1:6" ht="25.5">
      <c r="A123" s="16" t="s">
        <v>161</v>
      </c>
      <c r="B123" s="20" t="s">
        <v>66</v>
      </c>
      <c r="C123" s="20" t="s">
        <v>88</v>
      </c>
      <c r="D123" s="20" t="s">
        <v>269</v>
      </c>
      <c r="E123" s="20" t="s">
        <v>160</v>
      </c>
      <c r="F123" s="21">
        <f>'пр.5 вед.стр.'!G56</f>
        <v>295.7</v>
      </c>
    </row>
    <row r="124" spans="1:6" ht="25.5">
      <c r="A124" s="16" t="s">
        <v>282</v>
      </c>
      <c r="B124" s="20" t="s">
        <v>66</v>
      </c>
      <c r="C124" s="20" t="s">
        <v>88</v>
      </c>
      <c r="D124" s="20" t="s">
        <v>283</v>
      </c>
      <c r="E124" s="20"/>
      <c r="F124" s="21">
        <f>F125</f>
        <v>1027.3</v>
      </c>
    </row>
    <row r="125" spans="1:6" ht="25.5">
      <c r="A125" s="16" t="s">
        <v>298</v>
      </c>
      <c r="B125" s="20" t="s">
        <v>66</v>
      </c>
      <c r="C125" s="20" t="s">
        <v>88</v>
      </c>
      <c r="D125" s="20" t="s">
        <v>270</v>
      </c>
      <c r="E125" s="20"/>
      <c r="F125" s="21">
        <f>F126+F131</f>
        <v>1027.3</v>
      </c>
    </row>
    <row r="126" spans="1:6" ht="38.25">
      <c r="A126" s="16" t="s">
        <v>103</v>
      </c>
      <c r="B126" s="20" t="s">
        <v>66</v>
      </c>
      <c r="C126" s="20" t="s">
        <v>88</v>
      </c>
      <c r="D126" s="20" t="s">
        <v>270</v>
      </c>
      <c r="E126" s="20" t="s">
        <v>104</v>
      </c>
      <c r="F126" s="21">
        <f>F127</f>
        <v>987</v>
      </c>
    </row>
    <row r="127" spans="1:6" ht="12.75">
      <c r="A127" s="16" t="s">
        <v>94</v>
      </c>
      <c r="B127" s="20" t="s">
        <v>66</v>
      </c>
      <c r="C127" s="20" t="s">
        <v>88</v>
      </c>
      <c r="D127" s="20" t="s">
        <v>270</v>
      </c>
      <c r="E127" s="20" t="s">
        <v>95</v>
      </c>
      <c r="F127" s="21">
        <f>F128+F130+F129</f>
        <v>987</v>
      </c>
    </row>
    <row r="128" spans="1:6" ht="12.75">
      <c r="A128" s="16" t="s">
        <v>159</v>
      </c>
      <c r="B128" s="20" t="s">
        <v>66</v>
      </c>
      <c r="C128" s="20" t="s">
        <v>88</v>
      </c>
      <c r="D128" s="20" t="s">
        <v>270</v>
      </c>
      <c r="E128" s="20" t="s">
        <v>96</v>
      </c>
      <c r="F128" s="21">
        <f>'пр.5 вед.стр.'!G61</f>
        <v>742</v>
      </c>
    </row>
    <row r="129" spans="1:6" ht="23.25" customHeight="1">
      <c r="A129" s="16" t="s">
        <v>97</v>
      </c>
      <c r="B129" s="20" t="s">
        <v>66</v>
      </c>
      <c r="C129" s="20" t="s">
        <v>88</v>
      </c>
      <c r="D129" s="20" t="s">
        <v>270</v>
      </c>
      <c r="E129" s="20" t="s">
        <v>98</v>
      </c>
      <c r="F129" s="21">
        <f>'пр.5 вед.стр.'!G62</f>
        <v>15</v>
      </c>
    </row>
    <row r="130" spans="1:6" ht="25.5">
      <c r="A130" s="16" t="s">
        <v>161</v>
      </c>
      <c r="B130" s="20" t="s">
        <v>66</v>
      </c>
      <c r="C130" s="20" t="s">
        <v>88</v>
      </c>
      <c r="D130" s="20" t="s">
        <v>270</v>
      </c>
      <c r="E130" s="20" t="s">
        <v>160</v>
      </c>
      <c r="F130" s="21">
        <f>'пр.5 вед.стр.'!G63</f>
        <v>230</v>
      </c>
    </row>
    <row r="131" spans="1:6" ht="12.75">
      <c r="A131" s="16" t="s">
        <v>640</v>
      </c>
      <c r="B131" s="20" t="s">
        <v>66</v>
      </c>
      <c r="C131" s="20" t="s">
        <v>88</v>
      </c>
      <c r="D131" s="20" t="s">
        <v>270</v>
      </c>
      <c r="E131" s="20" t="s">
        <v>105</v>
      </c>
      <c r="F131" s="21">
        <f>F132</f>
        <v>40.3</v>
      </c>
    </row>
    <row r="132" spans="1:6" ht="15" customHeight="1">
      <c r="A132" s="16" t="s">
        <v>99</v>
      </c>
      <c r="B132" s="20" t="s">
        <v>66</v>
      </c>
      <c r="C132" s="20" t="s">
        <v>88</v>
      </c>
      <c r="D132" s="20" t="s">
        <v>270</v>
      </c>
      <c r="E132" s="20" t="s">
        <v>100</v>
      </c>
      <c r="F132" s="21">
        <f>F133</f>
        <v>40.3</v>
      </c>
    </row>
    <row r="133" spans="1:6" ht="18" customHeight="1">
      <c r="A133" s="16" t="s">
        <v>101</v>
      </c>
      <c r="B133" s="20" t="s">
        <v>66</v>
      </c>
      <c r="C133" s="20" t="s">
        <v>88</v>
      </c>
      <c r="D133" s="20" t="s">
        <v>270</v>
      </c>
      <c r="E133" s="20" t="s">
        <v>102</v>
      </c>
      <c r="F133" s="21">
        <f>'пр.5 вед.стр.'!G66</f>
        <v>40.3</v>
      </c>
    </row>
    <row r="134" spans="1:6" ht="12.75">
      <c r="A134" s="16" t="s">
        <v>427</v>
      </c>
      <c r="B134" s="20" t="s">
        <v>66</v>
      </c>
      <c r="C134" s="20" t="s">
        <v>88</v>
      </c>
      <c r="D134" s="20" t="s">
        <v>428</v>
      </c>
      <c r="E134" s="20"/>
      <c r="F134" s="21">
        <f>F135</f>
        <v>1406.5</v>
      </c>
    </row>
    <row r="135" spans="1:6" ht="12.75">
      <c r="A135" s="16" t="s">
        <v>429</v>
      </c>
      <c r="B135" s="20" t="s">
        <v>66</v>
      </c>
      <c r="C135" s="20" t="s">
        <v>88</v>
      </c>
      <c r="D135" s="20" t="s">
        <v>430</v>
      </c>
      <c r="E135" s="20"/>
      <c r="F135" s="21">
        <f>F136</f>
        <v>1406.5</v>
      </c>
    </row>
    <row r="136" spans="1:6" ht="81.75" customHeight="1">
      <c r="A136" s="16" t="s">
        <v>431</v>
      </c>
      <c r="B136" s="20" t="s">
        <v>66</v>
      </c>
      <c r="C136" s="20" t="s">
        <v>88</v>
      </c>
      <c r="D136" s="20" t="s">
        <v>271</v>
      </c>
      <c r="E136" s="20"/>
      <c r="F136" s="21">
        <f>F137+F142</f>
        <v>1406.5</v>
      </c>
    </row>
    <row r="137" spans="1:6" ht="38.25">
      <c r="A137" s="16" t="s">
        <v>103</v>
      </c>
      <c r="B137" s="20" t="s">
        <v>66</v>
      </c>
      <c r="C137" s="20" t="s">
        <v>88</v>
      </c>
      <c r="D137" s="20" t="s">
        <v>271</v>
      </c>
      <c r="E137" s="20" t="s">
        <v>104</v>
      </c>
      <c r="F137" s="21">
        <f>F138</f>
        <v>1320.2</v>
      </c>
    </row>
    <row r="138" spans="1:6" ht="12.75">
      <c r="A138" s="16" t="s">
        <v>94</v>
      </c>
      <c r="B138" s="20" t="s">
        <v>66</v>
      </c>
      <c r="C138" s="20" t="s">
        <v>88</v>
      </c>
      <c r="D138" s="20" t="s">
        <v>271</v>
      </c>
      <c r="E138" s="20" t="s">
        <v>95</v>
      </c>
      <c r="F138" s="21">
        <f>F139+F140+F141</f>
        <v>1320.2</v>
      </c>
    </row>
    <row r="139" spans="1:6" ht="12.75">
      <c r="A139" s="16" t="s">
        <v>159</v>
      </c>
      <c r="B139" s="20" t="s">
        <v>66</v>
      </c>
      <c r="C139" s="20" t="s">
        <v>88</v>
      </c>
      <c r="D139" s="20" t="s">
        <v>271</v>
      </c>
      <c r="E139" s="20" t="s">
        <v>96</v>
      </c>
      <c r="F139" s="21">
        <f>'пр.5 вед.стр.'!G72</f>
        <v>990</v>
      </c>
    </row>
    <row r="140" spans="1:6" ht="25.5">
      <c r="A140" s="16" t="s">
        <v>97</v>
      </c>
      <c r="B140" s="20" t="s">
        <v>66</v>
      </c>
      <c r="C140" s="20" t="s">
        <v>88</v>
      </c>
      <c r="D140" s="20" t="s">
        <v>271</v>
      </c>
      <c r="E140" s="20" t="s">
        <v>98</v>
      </c>
      <c r="F140" s="21">
        <f>'пр.5 вед.стр.'!G73</f>
        <v>31.2</v>
      </c>
    </row>
    <row r="141" spans="1:6" ht="25.5">
      <c r="A141" s="16" t="s">
        <v>161</v>
      </c>
      <c r="B141" s="20" t="s">
        <v>66</v>
      </c>
      <c r="C141" s="20" t="s">
        <v>88</v>
      </c>
      <c r="D141" s="20" t="s">
        <v>271</v>
      </c>
      <c r="E141" s="20" t="s">
        <v>160</v>
      </c>
      <c r="F141" s="21">
        <f>'пр.5 вед.стр.'!G74</f>
        <v>299</v>
      </c>
    </row>
    <row r="142" spans="1:6" ht="12.75">
      <c r="A142" s="16" t="s">
        <v>640</v>
      </c>
      <c r="B142" s="20" t="s">
        <v>66</v>
      </c>
      <c r="C142" s="20" t="s">
        <v>88</v>
      </c>
      <c r="D142" s="20" t="s">
        <v>271</v>
      </c>
      <c r="E142" s="20" t="s">
        <v>105</v>
      </c>
      <c r="F142" s="21">
        <f>F143</f>
        <v>86.3</v>
      </c>
    </row>
    <row r="143" spans="1:6" ht="15" customHeight="1">
      <c r="A143" s="16" t="s">
        <v>99</v>
      </c>
      <c r="B143" s="20" t="s">
        <v>66</v>
      </c>
      <c r="C143" s="20" t="s">
        <v>88</v>
      </c>
      <c r="D143" s="20" t="s">
        <v>271</v>
      </c>
      <c r="E143" s="20" t="s">
        <v>100</v>
      </c>
      <c r="F143" s="21">
        <f>F144</f>
        <v>86.3</v>
      </c>
    </row>
    <row r="144" spans="1:6" ht="15" customHeight="1">
      <c r="A144" s="16" t="s">
        <v>101</v>
      </c>
      <c r="B144" s="20" t="s">
        <v>66</v>
      </c>
      <c r="C144" s="20" t="s">
        <v>88</v>
      </c>
      <c r="D144" s="20" t="s">
        <v>271</v>
      </c>
      <c r="E144" s="20" t="s">
        <v>102</v>
      </c>
      <c r="F144" s="21">
        <f>'пр.5 вед.стр.'!G77</f>
        <v>86.3</v>
      </c>
    </row>
    <row r="145" spans="1:6" ht="25.5">
      <c r="A145" s="32" t="s">
        <v>432</v>
      </c>
      <c r="B145" s="20" t="s">
        <v>66</v>
      </c>
      <c r="C145" s="20" t="s">
        <v>88</v>
      </c>
      <c r="D145" s="51" t="s">
        <v>192</v>
      </c>
      <c r="E145" s="48"/>
      <c r="F145" s="21">
        <f>F146+F154</f>
        <v>70</v>
      </c>
    </row>
    <row r="146" spans="1:6" ht="25.5">
      <c r="A146" s="32" t="s">
        <v>247</v>
      </c>
      <c r="B146" s="20" t="s">
        <v>66</v>
      </c>
      <c r="C146" s="20" t="s">
        <v>88</v>
      </c>
      <c r="D146" s="51" t="s">
        <v>346</v>
      </c>
      <c r="E146" s="48"/>
      <c r="F146" s="21">
        <f>F147</f>
        <v>50</v>
      </c>
    </row>
    <row r="147" spans="1:6" ht="25.5">
      <c r="A147" s="32" t="s">
        <v>208</v>
      </c>
      <c r="B147" s="20" t="s">
        <v>66</v>
      </c>
      <c r="C147" s="20" t="s">
        <v>88</v>
      </c>
      <c r="D147" s="51" t="s">
        <v>433</v>
      </c>
      <c r="E147" s="48"/>
      <c r="F147" s="21">
        <f>F151+F148</f>
        <v>50</v>
      </c>
    </row>
    <row r="148" spans="1:6" ht="38.25">
      <c r="A148" s="16" t="s">
        <v>103</v>
      </c>
      <c r="B148" s="20" t="s">
        <v>66</v>
      </c>
      <c r="C148" s="20" t="s">
        <v>88</v>
      </c>
      <c r="D148" s="51" t="s">
        <v>433</v>
      </c>
      <c r="E148" s="48" t="s">
        <v>104</v>
      </c>
      <c r="F148" s="21">
        <f>F149</f>
        <v>40</v>
      </c>
    </row>
    <row r="149" spans="1:6" ht="12.75">
      <c r="A149" s="16" t="s">
        <v>94</v>
      </c>
      <c r="B149" s="20" t="s">
        <v>66</v>
      </c>
      <c r="C149" s="20" t="s">
        <v>88</v>
      </c>
      <c r="D149" s="51" t="s">
        <v>433</v>
      </c>
      <c r="E149" s="48" t="s">
        <v>95</v>
      </c>
      <c r="F149" s="21">
        <f>F150</f>
        <v>40</v>
      </c>
    </row>
    <row r="150" spans="1:6" ht="25.5">
      <c r="A150" s="32" t="s">
        <v>673</v>
      </c>
      <c r="B150" s="20" t="s">
        <v>66</v>
      </c>
      <c r="C150" s="20" t="s">
        <v>88</v>
      </c>
      <c r="D150" s="51" t="s">
        <v>433</v>
      </c>
      <c r="E150" s="48" t="s">
        <v>674</v>
      </c>
      <c r="F150" s="21">
        <f>'пр.5 вед.стр.'!G83</f>
        <v>40</v>
      </c>
    </row>
    <row r="151" spans="1:6" ht="12.75">
      <c r="A151" s="16" t="s">
        <v>640</v>
      </c>
      <c r="B151" s="20" t="s">
        <v>66</v>
      </c>
      <c r="C151" s="20" t="s">
        <v>88</v>
      </c>
      <c r="D151" s="51" t="s">
        <v>433</v>
      </c>
      <c r="E151" s="48" t="s">
        <v>105</v>
      </c>
      <c r="F151" s="21">
        <f>F152</f>
        <v>10</v>
      </c>
    </row>
    <row r="152" spans="1:6" ht="15" customHeight="1">
      <c r="A152" s="16" t="s">
        <v>99</v>
      </c>
      <c r="B152" s="20" t="s">
        <v>66</v>
      </c>
      <c r="C152" s="20" t="s">
        <v>88</v>
      </c>
      <c r="D152" s="51" t="s">
        <v>433</v>
      </c>
      <c r="E152" s="48" t="s">
        <v>100</v>
      </c>
      <c r="F152" s="21">
        <f>F153</f>
        <v>10</v>
      </c>
    </row>
    <row r="153" spans="1:6" ht="18.75" customHeight="1">
      <c r="A153" s="16" t="s">
        <v>101</v>
      </c>
      <c r="B153" s="20" t="s">
        <v>66</v>
      </c>
      <c r="C153" s="20" t="s">
        <v>88</v>
      </c>
      <c r="D153" s="51" t="s">
        <v>433</v>
      </c>
      <c r="E153" s="48" t="s">
        <v>102</v>
      </c>
      <c r="F153" s="21">
        <f>'пр.5 вед.стр.'!G86</f>
        <v>10</v>
      </c>
    </row>
    <row r="154" spans="1:6" ht="27" customHeight="1">
      <c r="A154" s="16" t="str">
        <f>'пр.5 вед.стр.'!A87</f>
        <v>Основное мероприятие "Профилактика правонарушений по отдельным видам противоправной деятельности"</v>
      </c>
      <c r="B154" s="20" t="s">
        <v>66</v>
      </c>
      <c r="C154" s="20" t="s">
        <v>88</v>
      </c>
      <c r="D154" s="51" t="str">
        <f>'пр.5 вед.стр.'!E87</f>
        <v>7Т 0 05 00000 </v>
      </c>
      <c r="E154" s="121"/>
      <c r="F154" s="21">
        <f>F155</f>
        <v>20</v>
      </c>
    </row>
    <row r="155" spans="1:6" ht="18.75" customHeight="1">
      <c r="A155" s="16" t="str">
        <f>'пр.5 вед.стр.'!A88</f>
        <v>Разработка сметы на оборудование мест массового пребывания людей системой видеонаблюдения</v>
      </c>
      <c r="B155" s="20" t="s">
        <v>66</v>
      </c>
      <c r="C155" s="20" t="s">
        <v>88</v>
      </c>
      <c r="D155" s="51" t="str">
        <f>'пр.5 вед.стр.'!E88</f>
        <v>7Т 0 05 95110 </v>
      </c>
      <c r="E155" s="21"/>
      <c r="F155" s="21">
        <f>F156</f>
        <v>20</v>
      </c>
    </row>
    <row r="156" spans="1:6" ht="18.75" customHeight="1">
      <c r="A156" s="16" t="str">
        <f>'пр.5 вед.стр.'!A89</f>
        <v>Закупка товаров, работ и услуг для обеспечения государственных (муниципальных) нужд</v>
      </c>
      <c r="B156" s="20" t="s">
        <v>66</v>
      </c>
      <c r="C156" s="20" t="s">
        <v>88</v>
      </c>
      <c r="D156" s="51" t="str">
        <f>'пр.5 вед.стр.'!E89</f>
        <v>7Т 0 05 95110 </v>
      </c>
      <c r="E156" s="21" t="str">
        <f>'пр.5 вед.стр.'!F89</f>
        <v>200</v>
      </c>
      <c r="F156" s="21">
        <f>F157</f>
        <v>20</v>
      </c>
    </row>
    <row r="157" spans="1:6" ht="18.75" customHeight="1">
      <c r="A157" s="16" t="str">
        <f>'пр.5 вед.стр.'!A90</f>
        <v>Иные закупки товаров, работ и услуг для обеспечения государственных и муниципальных нужд</v>
      </c>
      <c r="B157" s="20" t="s">
        <v>66</v>
      </c>
      <c r="C157" s="20" t="s">
        <v>88</v>
      </c>
      <c r="D157" s="51" t="str">
        <f>'пр.5 вед.стр.'!E90</f>
        <v>7Т 0 05 95110 </v>
      </c>
      <c r="E157" s="21" t="str">
        <f>'пр.5 вед.стр.'!F90</f>
        <v>240</v>
      </c>
      <c r="F157" s="21">
        <f>F158</f>
        <v>20</v>
      </c>
    </row>
    <row r="158" spans="1:6" ht="18.75" customHeight="1">
      <c r="A158" s="16" t="str">
        <f>'пр.5 вед.стр.'!A91</f>
        <v>Прочая закупка товаров, работ и услуг для обеспечения государственных (муниципальных) нужд</v>
      </c>
      <c r="B158" s="20" t="s">
        <v>66</v>
      </c>
      <c r="C158" s="20" t="s">
        <v>88</v>
      </c>
      <c r="D158" s="51" t="str">
        <f>'пр.5 вед.стр.'!E91</f>
        <v>7Т 0 05 95110 </v>
      </c>
      <c r="E158" s="21" t="str">
        <f>'пр.5 вед.стр.'!F91</f>
        <v>244</v>
      </c>
      <c r="F158" s="21">
        <f>'пр.5 вед.стр.'!G91</f>
        <v>20</v>
      </c>
    </row>
    <row r="159" spans="1:6" ht="25.5">
      <c r="A159" s="16" t="s">
        <v>434</v>
      </c>
      <c r="B159" s="20" t="s">
        <v>66</v>
      </c>
      <c r="C159" s="20" t="s">
        <v>88</v>
      </c>
      <c r="D159" s="51" t="s">
        <v>435</v>
      </c>
      <c r="E159" s="48"/>
      <c r="F159" s="21">
        <f>F160</f>
        <v>48</v>
      </c>
    </row>
    <row r="160" spans="1:6" ht="25.5">
      <c r="A160" s="16" t="s">
        <v>436</v>
      </c>
      <c r="B160" s="20" t="s">
        <v>66</v>
      </c>
      <c r="C160" s="20" t="s">
        <v>88</v>
      </c>
      <c r="D160" s="51" t="s">
        <v>437</v>
      </c>
      <c r="E160" s="48"/>
      <c r="F160" s="21">
        <f>+F161</f>
        <v>48</v>
      </c>
    </row>
    <row r="161" spans="1:17" ht="12.75">
      <c r="A161" s="16" t="s">
        <v>442</v>
      </c>
      <c r="B161" s="20" t="s">
        <v>66</v>
      </c>
      <c r="C161" s="20" t="s">
        <v>88</v>
      </c>
      <c r="D161" s="51" t="s">
        <v>443</v>
      </c>
      <c r="E161" s="48"/>
      <c r="F161" s="21">
        <f>F162</f>
        <v>48</v>
      </c>
      <c r="N161" s="134"/>
      <c r="O161" s="134"/>
      <c r="P161" s="134"/>
      <c r="Q161" s="134"/>
    </row>
    <row r="162" spans="1:17" ht="12.75">
      <c r="A162" s="16" t="s">
        <v>640</v>
      </c>
      <c r="B162" s="20" t="s">
        <v>66</v>
      </c>
      <c r="C162" s="20" t="s">
        <v>88</v>
      </c>
      <c r="D162" s="51" t="s">
        <v>443</v>
      </c>
      <c r="E162" s="48" t="s">
        <v>105</v>
      </c>
      <c r="F162" s="21">
        <f>F163</f>
        <v>48</v>
      </c>
      <c r="N162" s="134"/>
      <c r="O162" s="134"/>
      <c r="P162" s="134"/>
      <c r="Q162" s="134"/>
    </row>
    <row r="163" spans="1:17" ht="18" customHeight="1">
      <c r="A163" s="16" t="s">
        <v>99</v>
      </c>
      <c r="B163" s="20" t="s">
        <v>66</v>
      </c>
      <c r="C163" s="20" t="s">
        <v>88</v>
      </c>
      <c r="D163" s="51" t="s">
        <v>443</v>
      </c>
      <c r="E163" s="48" t="s">
        <v>100</v>
      </c>
      <c r="F163" s="21">
        <f>F164</f>
        <v>48</v>
      </c>
      <c r="N163" s="134"/>
      <c r="O163" s="134"/>
      <c r="P163" s="134"/>
      <c r="Q163" s="134"/>
    </row>
    <row r="164" spans="1:18" s="35" customFormat="1" ht="12.75" customHeight="1">
      <c r="A164" s="16" t="s">
        <v>101</v>
      </c>
      <c r="B164" s="20" t="s">
        <v>66</v>
      </c>
      <c r="C164" s="20" t="s">
        <v>88</v>
      </c>
      <c r="D164" s="51" t="s">
        <v>443</v>
      </c>
      <c r="E164" s="48" t="s">
        <v>102</v>
      </c>
      <c r="F164" s="21">
        <f>'пр.5 вед.стр.'!G97</f>
        <v>48</v>
      </c>
      <c r="N164" s="134"/>
      <c r="O164" s="134"/>
      <c r="P164" s="134"/>
      <c r="Q164" s="134"/>
      <c r="R164" s="134"/>
    </row>
    <row r="165" spans="1:18" s="35" customFormat="1" ht="12.75">
      <c r="A165" s="33" t="s">
        <v>368</v>
      </c>
      <c r="B165" s="72" t="s">
        <v>66</v>
      </c>
      <c r="C165" s="72" t="s">
        <v>88</v>
      </c>
      <c r="D165" s="72" t="s">
        <v>219</v>
      </c>
      <c r="E165" s="20"/>
      <c r="F165" s="21">
        <f>F166</f>
        <v>460</v>
      </c>
      <c r="N165" s="134"/>
      <c r="O165" s="134"/>
      <c r="P165" s="134"/>
      <c r="Q165" s="134"/>
      <c r="R165" s="134"/>
    </row>
    <row r="166" spans="1:18" s="35" customFormat="1" ht="12.75" customHeight="1">
      <c r="A166" s="16" t="s">
        <v>369</v>
      </c>
      <c r="B166" s="20" t="s">
        <v>66</v>
      </c>
      <c r="C166" s="20" t="s">
        <v>88</v>
      </c>
      <c r="D166" s="20" t="s">
        <v>366</v>
      </c>
      <c r="E166" s="20"/>
      <c r="F166" s="21">
        <f>F167</f>
        <v>460</v>
      </c>
      <c r="N166" s="134"/>
      <c r="O166" s="134"/>
      <c r="P166" s="134"/>
      <c r="Q166" s="134"/>
      <c r="R166" s="134"/>
    </row>
    <row r="167" spans="1:18" s="35" customFormat="1" ht="38.25">
      <c r="A167" s="16" t="s">
        <v>292</v>
      </c>
      <c r="B167" s="20" t="s">
        <v>66</v>
      </c>
      <c r="C167" s="20" t="s">
        <v>88</v>
      </c>
      <c r="D167" s="20" t="s">
        <v>367</v>
      </c>
      <c r="E167" s="20"/>
      <c r="F167" s="21">
        <f>F168</f>
        <v>460</v>
      </c>
      <c r="N167" s="131"/>
      <c r="O167" s="131"/>
      <c r="P167" s="131"/>
      <c r="Q167" s="131"/>
      <c r="R167" s="134"/>
    </row>
    <row r="168" spans="1:18" s="35" customFormat="1" ht="39.75" customHeight="1">
      <c r="A168" s="16" t="s">
        <v>103</v>
      </c>
      <c r="B168" s="20" t="s">
        <v>66</v>
      </c>
      <c r="C168" s="20" t="s">
        <v>88</v>
      </c>
      <c r="D168" s="20" t="s">
        <v>367</v>
      </c>
      <c r="E168" s="20" t="s">
        <v>104</v>
      </c>
      <c r="F168" s="21">
        <f>F169+F171</f>
        <v>460</v>
      </c>
      <c r="N168" s="131"/>
      <c r="O168" s="131"/>
      <c r="P168" s="131"/>
      <c r="Q168" s="131"/>
      <c r="R168" s="134"/>
    </row>
    <row r="169" spans="1:18" s="35" customFormat="1" ht="15.75" customHeight="1">
      <c r="A169" s="16" t="s">
        <v>300</v>
      </c>
      <c r="B169" s="20" t="s">
        <v>66</v>
      </c>
      <c r="C169" s="20" t="s">
        <v>88</v>
      </c>
      <c r="D169" s="20" t="s">
        <v>367</v>
      </c>
      <c r="E169" s="20" t="s">
        <v>302</v>
      </c>
      <c r="F169" s="21">
        <f>F170</f>
        <v>410</v>
      </c>
      <c r="N169" s="131"/>
      <c r="O169" s="131"/>
      <c r="P169" s="131"/>
      <c r="Q169" s="131"/>
      <c r="R169" s="134"/>
    </row>
    <row r="170" spans="1:18" s="35" customFormat="1" ht="18" customHeight="1">
      <c r="A170" s="16" t="s">
        <v>447</v>
      </c>
      <c r="B170" s="20" t="s">
        <v>66</v>
      </c>
      <c r="C170" s="20" t="s">
        <v>88</v>
      </c>
      <c r="D170" s="20" t="s">
        <v>367</v>
      </c>
      <c r="E170" s="20" t="s">
        <v>301</v>
      </c>
      <c r="F170" s="21">
        <f>'пр.5 вед.стр.'!G383</f>
        <v>410</v>
      </c>
      <c r="N170" s="131"/>
      <c r="O170" s="131"/>
      <c r="P170" s="131"/>
      <c r="Q170" s="131"/>
      <c r="R170" s="134"/>
    </row>
    <row r="171" spans="1:18" s="35" customFormat="1" ht="12.75">
      <c r="A171" s="16" t="s">
        <v>94</v>
      </c>
      <c r="B171" s="20" t="s">
        <v>66</v>
      </c>
      <c r="C171" s="20" t="s">
        <v>88</v>
      </c>
      <c r="D171" s="20" t="s">
        <v>367</v>
      </c>
      <c r="E171" s="20" t="s">
        <v>95</v>
      </c>
      <c r="F171" s="21">
        <f>F172</f>
        <v>50</v>
      </c>
      <c r="N171" s="131"/>
      <c r="O171" s="131"/>
      <c r="P171" s="131"/>
      <c r="Q171" s="131"/>
      <c r="R171" s="134"/>
    </row>
    <row r="172" spans="1:18" s="35" customFormat="1" ht="25.5">
      <c r="A172" s="16" t="s">
        <v>97</v>
      </c>
      <c r="B172" s="20" t="s">
        <v>66</v>
      </c>
      <c r="C172" s="20" t="s">
        <v>88</v>
      </c>
      <c r="D172" s="20" t="s">
        <v>367</v>
      </c>
      <c r="E172" s="20" t="s">
        <v>98</v>
      </c>
      <c r="F172" s="21">
        <f>'пр.5 вед.стр.'!G103</f>
        <v>50</v>
      </c>
      <c r="N172" s="134"/>
      <c r="O172" s="134"/>
      <c r="P172" s="134"/>
      <c r="Q172" s="134"/>
      <c r="R172" s="134"/>
    </row>
    <row r="173" spans="1:18" s="35" customFormat="1" ht="25.5">
      <c r="A173" s="16" t="s">
        <v>425</v>
      </c>
      <c r="B173" s="20" t="s">
        <v>66</v>
      </c>
      <c r="C173" s="20" t="s">
        <v>88</v>
      </c>
      <c r="D173" s="100" t="str">
        <f>'пр.5 вед.стр.'!E104</f>
        <v>Р2 0 00 00000</v>
      </c>
      <c r="E173" s="100"/>
      <c r="F173" s="104">
        <f>F174</f>
        <v>962.9</v>
      </c>
      <c r="N173" s="134"/>
      <c r="O173" s="134"/>
      <c r="P173" s="134"/>
      <c r="Q173" s="134"/>
      <c r="R173" s="134"/>
    </row>
    <row r="174" spans="1:18" s="27" customFormat="1" ht="12.75">
      <c r="A174" s="16" t="str">
        <f>'пр.5 вед.стр.'!A105</f>
        <v>Финансовое обеспечение деятельности отдела записи актов гражданского состояния (местный бюджет)</v>
      </c>
      <c r="B174" s="20" t="s">
        <v>66</v>
      </c>
      <c r="C174" s="20" t="s">
        <v>88</v>
      </c>
      <c r="D174" s="100" t="str">
        <f>'пр.5 вед.стр.'!E105</f>
        <v>Р2 5 00 00000</v>
      </c>
      <c r="E174" s="100"/>
      <c r="F174" s="104">
        <f>F175+F181</f>
        <v>962.9</v>
      </c>
      <c r="N174" s="131"/>
      <c r="O174" s="131"/>
      <c r="P174" s="131"/>
      <c r="Q174" s="131"/>
      <c r="R174" s="131"/>
    </row>
    <row r="175" spans="1:18" s="27" customFormat="1" ht="12.75">
      <c r="A175" s="16" t="str">
        <f>'пр.5 вед.стр.'!A106</f>
        <v>Расходы на выплаты по оплате труда работников муниципальных органов</v>
      </c>
      <c r="B175" s="20" t="s">
        <v>66</v>
      </c>
      <c r="C175" s="20" t="s">
        <v>88</v>
      </c>
      <c r="D175" s="100" t="str">
        <f>'пр.5 вед.стр.'!E106</f>
        <v>Р2 5 00 00210</v>
      </c>
      <c r="E175" s="100"/>
      <c r="F175" s="104">
        <f>'пр.5 вед.стр.'!G106</f>
        <v>854.9</v>
      </c>
      <c r="N175" s="131"/>
      <c r="O175" s="131"/>
      <c r="P175" s="131"/>
      <c r="Q175" s="131"/>
      <c r="R175" s="131"/>
    </row>
    <row r="176" spans="1:18" s="27" customFormat="1" ht="38.25">
      <c r="A176" s="16" t="str">
        <f>'пр.5 вед.стр.'!A107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6" s="20" t="s">
        <v>66</v>
      </c>
      <c r="C176" s="20" t="s">
        <v>88</v>
      </c>
      <c r="D176" s="100" t="str">
        <f>'пр.5 вед.стр.'!E107</f>
        <v>Р2 5 00 00210</v>
      </c>
      <c r="E176" s="100" t="str">
        <f>'пр.5 вед.стр.'!F107</f>
        <v>100</v>
      </c>
      <c r="F176" s="104">
        <f>F177</f>
        <v>854.9</v>
      </c>
      <c r="N176" s="131"/>
      <c r="O176" s="131"/>
      <c r="P176" s="131"/>
      <c r="Q176" s="131"/>
      <c r="R176" s="131"/>
    </row>
    <row r="177" spans="1:18" s="27" customFormat="1" ht="12.75">
      <c r="A177" s="16" t="str">
        <f>'пр.5 вед.стр.'!A108</f>
        <v>Расходы на выплаты персоналу государственных (муниципальных) органов</v>
      </c>
      <c r="B177" s="20" t="s">
        <v>66</v>
      </c>
      <c r="C177" s="20" t="s">
        <v>88</v>
      </c>
      <c r="D177" s="100" t="str">
        <f>'пр.5 вед.стр.'!E108</f>
        <v>Р2 5 00 00210</v>
      </c>
      <c r="E177" s="100" t="str">
        <f>'пр.5 вед.стр.'!F108</f>
        <v>120</v>
      </c>
      <c r="F177" s="104">
        <f>F178+F179+F180</f>
        <v>854.9</v>
      </c>
      <c r="N177" s="131"/>
      <c r="O177" s="131"/>
      <c r="P177" s="131"/>
      <c r="Q177" s="131"/>
      <c r="R177" s="131"/>
    </row>
    <row r="178" spans="1:6" ht="12.75">
      <c r="A178" s="16" t="str">
        <f>'пр.5 вед.стр.'!A109</f>
        <v>Фонд оплаты труда государственных (муниципальных) органов </v>
      </c>
      <c r="B178" s="20" t="s">
        <v>66</v>
      </c>
      <c r="C178" s="20" t="s">
        <v>88</v>
      </c>
      <c r="D178" s="100" t="str">
        <f>'пр.5 вед.стр.'!E109</f>
        <v>Р2 5 00 00210</v>
      </c>
      <c r="E178" s="100" t="str">
        <f>'пр.5 вед.стр.'!F109</f>
        <v>121</v>
      </c>
      <c r="F178" s="104">
        <f>'пр.5 вед.стр.'!G109</f>
        <v>650</v>
      </c>
    </row>
    <row r="179" spans="1:6" ht="25.5">
      <c r="A179" s="16" t="str">
        <f>'пр.5 вед.стр.'!A110</f>
        <v>Иные выплаты персоналу государственных (муниципальных) органов, за исключением фонда оплаты труда</v>
      </c>
      <c r="B179" s="20" t="s">
        <v>66</v>
      </c>
      <c r="C179" s="20" t="s">
        <v>88</v>
      </c>
      <c r="D179" s="100" t="str">
        <f>'пр.5 вед.стр.'!E110</f>
        <v>Р2 5 00 00210</v>
      </c>
      <c r="E179" s="100" t="str">
        <f>'пр.5 вед.стр.'!F110</f>
        <v>122</v>
      </c>
      <c r="F179" s="104">
        <f>'пр.5 вед.стр.'!G110</f>
        <v>8</v>
      </c>
    </row>
    <row r="180" spans="1:6" ht="26.25" customHeight="1">
      <c r="A180" s="16" t="str">
        <f>'пр.5 вед.стр.'!A111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80" s="20" t="s">
        <v>66</v>
      </c>
      <c r="C180" s="20" t="s">
        <v>88</v>
      </c>
      <c r="D180" s="100" t="str">
        <f>'пр.5 вед.стр.'!E111</f>
        <v>Р2 5 00 00210</v>
      </c>
      <c r="E180" s="100" t="str">
        <f>'пр.5 вед.стр.'!F111</f>
        <v>129</v>
      </c>
      <c r="F180" s="104">
        <f>'пр.5 вед.стр.'!G111</f>
        <v>196.9</v>
      </c>
    </row>
    <row r="181" spans="1:6" ht="12.75">
      <c r="A181" s="16" t="str">
        <f>'пр.5 вед.стр.'!A112</f>
        <v>Расходы на обеспечение функций муниципальных органов</v>
      </c>
      <c r="B181" s="20" t="s">
        <v>66</v>
      </c>
      <c r="C181" s="20" t="s">
        <v>88</v>
      </c>
      <c r="D181" s="100" t="str">
        <f>'пр.5 вед.стр.'!E112</f>
        <v>Р2 5 00 00290</v>
      </c>
      <c r="E181" s="100"/>
      <c r="F181" s="104">
        <f>F182</f>
        <v>108</v>
      </c>
    </row>
    <row r="182" spans="1:6" ht="14.25" customHeight="1">
      <c r="A182" s="16" t="str">
        <f>'пр.5 вед.стр.'!A113</f>
        <v>Закупка товаров, работ и услуг для обеспечения государственных (муниципальных) нужд</v>
      </c>
      <c r="B182" s="20" t="s">
        <v>66</v>
      </c>
      <c r="C182" s="20" t="s">
        <v>88</v>
      </c>
      <c r="D182" s="100" t="str">
        <f>'пр.5 вед.стр.'!E113</f>
        <v>Р2 5 00 00290</v>
      </c>
      <c r="E182" s="100" t="str">
        <f>'пр.5 вед.стр.'!F113</f>
        <v>200</v>
      </c>
      <c r="F182" s="104">
        <f>F183</f>
        <v>108</v>
      </c>
    </row>
    <row r="183" spans="1:6" ht="15" customHeight="1">
      <c r="A183" s="16" t="str">
        <f>'пр.5 вед.стр.'!A114</f>
        <v>Иные закупки товаров, работ и услуг для обеспечения государственных и муниципальных нужд</v>
      </c>
      <c r="B183" s="20" t="s">
        <v>66</v>
      </c>
      <c r="C183" s="20" t="s">
        <v>88</v>
      </c>
      <c r="D183" s="100" t="str">
        <f>'пр.5 вед.стр.'!E114</f>
        <v>Р2 5 00 00290</v>
      </c>
      <c r="E183" s="100" t="str">
        <f>'пр.5 вед.стр.'!F114</f>
        <v>240</v>
      </c>
      <c r="F183" s="104">
        <f>F184</f>
        <v>108</v>
      </c>
    </row>
    <row r="184" spans="1:6" ht="16.5" customHeight="1">
      <c r="A184" s="16" t="str">
        <f>'пр.5 вед.стр.'!A115</f>
        <v>Прочая закупка товаров, работ и услуг для обеспечения государственных (муниципальных) нужд</v>
      </c>
      <c r="B184" s="20" t="s">
        <v>66</v>
      </c>
      <c r="C184" s="20" t="s">
        <v>88</v>
      </c>
      <c r="D184" s="100" t="str">
        <f>'пр.5 вед.стр.'!E115</f>
        <v>Р2 5 00 00290</v>
      </c>
      <c r="E184" s="100" t="str">
        <f>'пр.5 вед.стр.'!F115</f>
        <v>244</v>
      </c>
      <c r="F184" s="104">
        <f>'пр.5 вед.стр.'!G115</f>
        <v>108</v>
      </c>
    </row>
    <row r="185" spans="1:6" ht="15" customHeight="1">
      <c r="A185" s="86" t="s">
        <v>665</v>
      </c>
      <c r="B185" s="20" t="s">
        <v>66</v>
      </c>
      <c r="C185" s="20" t="s">
        <v>88</v>
      </c>
      <c r="D185" s="20" t="s">
        <v>666</v>
      </c>
      <c r="E185" s="20"/>
      <c r="F185" s="21">
        <f>F186</f>
        <v>14161.9</v>
      </c>
    </row>
    <row r="186" spans="1:17" ht="36" customHeight="1">
      <c r="A186" s="86" t="s">
        <v>667</v>
      </c>
      <c r="B186" s="20" t="s">
        <v>66</v>
      </c>
      <c r="C186" s="20" t="s">
        <v>88</v>
      </c>
      <c r="D186" s="20" t="s">
        <v>668</v>
      </c>
      <c r="E186" s="20"/>
      <c r="F186" s="21">
        <f>F187</f>
        <v>14161.9</v>
      </c>
      <c r="N186" s="134"/>
      <c r="O186" s="134"/>
      <c r="P186" s="134"/>
      <c r="Q186" s="134"/>
    </row>
    <row r="187" spans="1:17" ht="15" customHeight="1">
      <c r="A187" s="16" t="s">
        <v>129</v>
      </c>
      <c r="B187" s="20" t="s">
        <v>66</v>
      </c>
      <c r="C187" s="20" t="s">
        <v>88</v>
      </c>
      <c r="D187" s="20" t="s">
        <v>668</v>
      </c>
      <c r="E187" s="20" t="s">
        <v>130</v>
      </c>
      <c r="F187" s="21">
        <f>F188</f>
        <v>14161.9</v>
      </c>
      <c r="N187" s="134"/>
      <c r="O187" s="134"/>
      <c r="P187" s="134"/>
      <c r="Q187" s="134"/>
    </row>
    <row r="188" spans="1:17" ht="15" customHeight="1">
      <c r="A188" s="16" t="s">
        <v>669</v>
      </c>
      <c r="B188" s="20" t="s">
        <v>66</v>
      </c>
      <c r="C188" s="20" t="s">
        <v>88</v>
      </c>
      <c r="D188" s="20" t="s">
        <v>668</v>
      </c>
      <c r="E188" s="20" t="s">
        <v>670</v>
      </c>
      <c r="F188" s="21">
        <f>F189</f>
        <v>14161.9</v>
      </c>
      <c r="N188" s="134"/>
      <c r="O188" s="134"/>
      <c r="P188" s="134"/>
      <c r="Q188" s="134"/>
    </row>
    <row r="189" spans="1:17" ht="15" customHeight="1">
      <c r="A189" s="53" t="s">
        <v>671</v>
      </c>
      <c r="B189" s="20" t="s">
        <v>66</v>
      </c>
      <c r="C189" s="20" t="s">
        <v>88</v>
      </c>
      <c r="D189" s="20" t="s">
        <v>668</v>
      </c>
      <c r="E189" s="20" t="s">
        <v>672</v>
      </c>
      <c r="F189" s="21">
        <f>'пр.5 вед.стр.'!G120</f>
        <v>14161.9</v>
      </c>
      <c r="N189" s="134"/>
      <c r="O189" s="134"/>
      <c r="P189" s="134"/>
      <c r="Q189" s="134"/>
    </row>
    <row r="190" spans="1:17" ht="12.75">
      <c r="A190" s="16" t="s">
        <v>490</v>
      </c>
      <c r="B190" s="20" t="s">
        <v>66</v>
      </c>
      <c r="C190" s="20" t="s">
        <v>88</v>
      </c>
      <c r="D190" s="51" t="s">
        <v>491</v>
      </c>
      <c r="E190" s="39"/>
      <c r="F190" s="21">
        <f>F191</f>
        <v>34190</v>
      </c>
      <c r="N190" s="134"/>
      <c r="O190" s="134"/>
      <c r="P190" s="134"/>
      <c r="Q190" s="134"/>
    </row>
    <row r="191" spans="1:17" ht="25.5" customHeight="1">
      <c r="A191" s="16" t="s">
        <v>492</v>
      </c>
      <c r="B191" s="20" t="s">
        <v>66</v>
      </c>
      <c r="C191" s="20" t="s">
        <v>88</v>
      </c>
      <c r="D191" s="51" t="s">
        <v>493</v>
      </c>
      <c r="E191" s="39"/>
      <c r="F191" s="21">
        <f>F192</f>
        <v>34190</v>
      </c>
      <c r="N191" s="134"/>
      <c r="O191" s="134"/>
      <c r="P191" s="134"/>
      <c r="Q191" s="134"/>
    </row>
    <row r="192" spans="1:17" ht="12.75">
      <c r="A192" s="16" t="s">
        <v>254</v>
      </c>
      <c r="B192" s="20" t="s">
        <v>66</v>
      </c>
      <c r="C192" s="20" t="s">
        <v>88</v>
      </c>
      <c r="D192" s="51" t="s">
        <v>494</v>
      </c>
      <c r="E192" s="39"/>
      <c r="F192" s="21">
        <f>F193+F198+F201</f>
        <v>34190</v>
      </c>
      <c r="N192" s="134"/>
      <c r="O192" s="134"/>
      <c r="P192" s="134"/>
      <c r="Q192" s="134"/>
    </row>
    <row r="193" spans="1:17" ht="38.25">
      <c r="A193" s="16" t="s">
        <v>103</v>
      </c>
      <c r="B193" s="20" t="s">
        <v>66</v>
      </c>
      <c r="C193" s="20" t="s">
        <v>88</v>
      </c>
      <c r="D193" s="51" t="s">
        <v>494</v>
      </c>
      <c r="E193" s="20" t="s">
        <v>104</v>
      </c>
      <c r="F193" s="21">
        <f>F194</f>
        <v>17997</v>
      </c>
      <c r="N193" s="134"/>
      <c r="O193" s="134"/>
      <c r="P193" s="134"/>
      <c r="Q193" s="134"/>
    </row>
    <row r="194" spans="1:17" ht="12.75">
      <c r="A194" s="16" t="s">
        <v>300</v>
      </c>
      <c r="B194" s="20" t="s">
        <v>66</v>
      </c>
      <c r="C194" s="20" t="s">
        <v>88</v>
      </c>
      <c r="D194" s="51" t="s">
        <v>494</v>
      </c>
      <c r="E194" s="20" t="s">
        <v>302</v>
      </c>
      <c r="F194" s="21">
        <f>F195+F196+F197</f>
        <v>17997</v>
      </c>
      <c r="N194" s="134"/>
      <c r="O194" s="134"/>
      <c r="P194" s="134"/>
      <c r="Q194" s="134"/>
    </row>
    <row r="195" spans="1:17" ht="12.75">
      <c r="A195" s="16" t="s">
        <v>450</v>
      </c>
      <c r="B195" s="20" t="s">
        <v>66</v>
      </c>
      <c r="C195" s="20" t="s">
        <v>88</v>
      </c>
      <c r="D195" s="51" t="s">
        <v>494</v>
      </c>
      <c r="E195" s="20" t="s">
        <v>303</v>
      </c>
      <c r="F195" s="21">
        <f>'пр.5 вед.стр.'!G389</f>
        <v>14077</v>
      </c>
      <c r="N195" s="134"/>
      <c r="O195" s="134"/>
      <c r="P195" s="134"/>
      <c r="Q195" s="134"/>
    </row>
    <row r="196" spans="1:17" ht="12.75">
      <c r="A196" s="16" t="s">
        <v>495</v>
      </c>
      <c r="B196" s="20" t="s">
        <v>66</v>
      </c>
      <c r="C196" s="20" t="s">
        <v>88</v>
      </c>
      <c r="D196" s="51" t="s">
        <v>494</v>
      </c>
      <c r="E196" s="20" t="s">
        <v>301</v>
      </c>
      <c r="F196" s="21">
        <f>'пр.5 вед.стр.'!G390</f>
        <v>120</v>
      </c>
      <c r="N196" s="134"/>
      <c r="O196" s="134"/>
      <c r="P196" s="134"/>
      <c r="Q196" s="134"/>
    </row>
    <row r="197" spans="1:17" ht="25.5">
      <c r="A197" s="16" t="s">
        <v>496</v>
      </c>
      <c r="B197" s="20" t="s">
        <v>66</v>
      </c>
      <c r="C197" s="20" t="s">
        <v>88</v>
      </c>
      <c r="D197" s="51" t="s">
        <v>494</v>
      </c>
      <c r="E197" s="20" t="s">
        <v>304</v>
      </c>
      <c r="F197" s="21">
        <f>'пр.5 вед.стр.'!G391</f>
        <v>3800</v>
      </c>
      <c r="N197" s="134"/>
      <c r="O197" s="134"/>
      <c r="P197" s="134"/>
      <c r="Q197" s="134"/>
    </row>
    <row r="198" spans="1:17" ht="12.75">
      <c r="A198" s="16" t="s">
        <v>640</v>
      </c>
      <c r="B198" s="20" t="s">
        <v>66</v>
      </c>
      <c r="C198" s="20" t="s">
        <v>88</v>
      </c>
      <c r="D198" s="51" t="s">
        <v>494</v>
      </c>
      <c r="E198" s="20" t="s">
        <v>105</v>
      </c>
      <c r="F198" s="21">
        <f>F199</f>
        <v>16096.4</v>
      </c>
      <c r="N198" s="134"/>
      <c r="O198" s="134"/>
      <c r="P198" s="134"/>
      <c r="Q198" s="134"/>
    </row>
    <row r="199" spans="1:17" ht="15.75" customHeight="1">
      <c r="A199" s="16" t="s">
        <v>99</v>
      </c>
      <c r="B199" s="20" t="s">
        <v>66</v>
      </c>
      <c r="C199" s="20" t="s">
        <v>88</v>
      </c>
      <c r="D199" s="51" t="s">
        <v>494</v>
      </c>
      <c r="E199" s="20" t="s">
        <v>100</v>
      </c>
      <c r="F199" s="21">
        <f>F200</f>
        <v>16096.4</v>
      </c>
      <c r="N199" s="134"/>
      <c r="O199" s="134"/>
      <c r="P199" s="134"/>
      <c r="Q199" s="134"/>
    </row>
    <row r="200" spans="1:17" ht="16.5" customHeight="1">
      <c r="A200" s="16" t="s">
        <v>101</v>
      </c>
      <c r="B200" s="20" t="s">
        <v>66</v>
      </c>
      <c r="C200" s="20" t="s">
        <v>88</v>
      </c>
      <c r="D200" s="51" t="s">
        <v>494</v>
      </c>
      <c r="E200" s="20" t="s">
        <v>102</v>
      </c>
      <c r="F200" s="21">
        <f>'пр.5 вед.стр.'!G394</f>
        <v>16096.4</v>
      </c>
      <c r="N200" s="134"/>
      <c r="O200" s="134"/>
      <c r="P200" s="134"/>
      <c r="Q200" s="134"/>
    </row>
    <row r="201" spans="1:17" ht="12.75">
      <c r="A201" s="16" t="s">
        <v>129</v>
      </c>
      <c r="B201" s="20" t="s">
        <v>66</v>
      </c>
      <c r="C201" s="20" t="s">
        <v>88</v>
      </c>
      <c r="D201" s="51" t="s">
        <v>494</v>
      </c>
      <c r="E201" s="20" t="s">
        <v>130</v>
      </c>
      <c r="F201" s="21">
        <f>F202</f>
        <v>96.6</v>
      </c>
      <c r="N201" s="134"/>
      <c r="O201" s="134"/>
      <c r="P201" s="134"/>
      <c r="Q201" s="134"/>
    </row>
    <row r="202" spans="1:17" ht="12.75">
      <c r="A202" s="16" t="s">
        <v>132</v>
      </c>
      <c r="B202" s="20" t="s">
        <v>66</v>
      </c>
      <c r="C202" s="20" t="s">
        <v>88</v>
      </c>
      <c r="D202" s="51" t="s">
        <v>494</v>
      </c>
      <c r="E202" s="20" t="s">
        <v>133</v>
      </c>
      <c r="F202" s="21">
        <f>F204+F205+F203</f>
        <v>96.6</v>
      </c>
      <c r="N202" s="134"/>
      <c r="O202" s="134"/>
      <c r="P202" s="134"/>
      <c r="Q202" s="134"/>
    </row>
    <row r="203" spans="1:17" ht="12.75">
      <c r="A203" s="16" t="s">
        <v>134</v>
      </c>
      <c r="B203" s="20" t="s">
        <v>66</v>
      </c>
      <c r="C203" s="20" t="s">
        <v>88</v>
      </c>
      <c r="D203" s="51" t="s">
        <v>494</v>
      </c>
      <c r="E203" s="20" t="s">
        <v>135</v>
      </c>
      <c r="F203" s="21">
        <f>'пр.5 вед.стр.'!G397</f>
        <v>43.7</v>
      </c>
      <c r="N203" s="134"/>
      <c r="O203" s="134"/>
      <c r="P203" s="134"/>
      <c r="Q203" s="134"/>
    </row>
    <row r="204" spans="1:17" ht="12.75">
      <c r="A204" s="16" t="s">
        <v>162</v>
      </c>
      <c r="B204" s="20" t="s">
        <v>66</v>
      </c>
      <c r="C204" s="20" t="s">
        <v>88</v>
      </c>
      <c r="D204" s="51" t="s">
        <v>494</v>
      </c>
      <c r="E204" s="20" t="s">
        <v>136</v>
      </c>
      <c r="F204" s="21">
        <f>'пр.5 вед.стр.'!G398</f>
        <v>43.5</v>
      </c>
      <c r="N204" s="134"/>
      <c r="O204" s="134"/>
      <c r="P204" s="134"/>
      <c r="Q204" s="134"/>
    </row>
    <row r="205" spans="1:17" ht="12.75">
      <c r="A205" s="16" t="s">
        <v>163</v>
      </c>
      <c r="B205" s="20" t="s">
        <v>66</v>
      </c>
      <c r="C205" s="20" t="s">
        <v>88</v>
      </c>
      <c r="D205" s="51" t="s">
        <v>494</v>
      </c>
      <c r="E205" s="20" t="s">
        <v>164</v>
      </c>
      <c r="F205" s="21">
        <f>'пр.5 вед.стр.'!G399</f>
        <v>9.4</v>
      </c>
      <c r="N205" s="134"/>
      <c r="O205" s="134"/>
      <c r="P205" s="134"/>
      <c r="Q205" s="134"/>
    </row>
    <row r="206" spans="1:17" ht="25.5">
      <c r="A206" s="37" t="s">
        <v>209</v>
      </c>
      <c r="B206" s="20" t="s">
        <v>66</v>
      </c>
      <c r="C206" s="20" t="s">
        <v>88</v>
      </c>
      <c r="D206" s="20" t="s">
        <v>227</v>
      </c>
      <c r="E206" s="20"/>
      <c r="F206" s="21">
        <f>F207</f>
        <v>2435</v>
      </c>
      <c r="N206" s="134"/>
      <c r="O206" s="134"/>
      <c r="P206" s="134"/>
      <c r="Q206" s="134"/>
    </row>
    <row r="207" spans="1:17" ht="25.5">
      <c r="A207" s="16" t="s">
        <v>425</v>
      </c>
      <c r="B207" s="20" t="s">
        <v>66</v>
      </c>
      <c r="C207" s="20" t="s">
        <v>88</v>
      </c>
      <c r="D207" s="20" t="s">
        <v>372</v>
      </c>
      <c r="E207" s="20"/>
      <c r="F207" s="21">
        <f>F208+F212</f>
        <v>2435</v>
      </c>
      <c r="N207" s="134"/>
      <c r="O207" s="134"/>
      <c r="P207" s="134"/>
      <c r="Q207" s="134"/>
    </row>
    <row r="208" spans="1:17" ht="12.75">
      <c r="A208" s="37" t="s">
        <v>401</v>
      </c>
      <c r="B208" s="20" t="s">
        <v>66</v>
      </c>
      <c r="C208" s="20" t="s">
        <v>88</v>
      </c>
      <c r="D208" s="20" t="s">
        <v>402</v>
      </c>
      <c r="E208" s="20"/>
      <c r="F208" s="21">
        <f>F209</f>
        <v>1625</v>
      </c>
      <c r="N208" s="134"/>
      <c r="O208" s="134"/>
      <c r="P208" s="134"/>
      <c r="Q208" s="134"/>
    </row>
    <row r="209" spans="1:17" ht="12.75">
      <c r="A209" s="16" t="s">
        <v>640</v>
      </c>
      <c r="B209" s="20" t="s">
        <v>66</v>
      </c>
      <c r="C209" s="20" t="s">
        <v>88</v>
      </c>
      <c r="D209" s="20" t="s">
        <v>402</v>
      </c>
      <c r="E209" s="20" t="s">
        <v>105</v>
      </c>
      <c r="F209" s="21">
        <f>F210</f>
        <v>1625</v>
      </c>
      <c r="N209" s="134"/>
      <c r="O209" s="134"/>
      <c r="P209" s="134"/>
      <c r="Q209" s="134"/>
    </row>
    <row r="210" spans="1:17" ht="14.25" customHeight="1">
      <c r="A210" s="16" t="s">
        <v>99</v>
      </c>
      <c r="B210" s="20" t="s">
        <v>66</v>
      </c>
      <c r="C210" s="20" t="s">
        <v>88</v>
      </c>
      <c r="D210" s="20" t="s">
        <v>402</v>
      </c>
      <c r="E210" s="20" t="s">
        <v>100</v>
      </c>
      <c r="F210" s="21">
        <f>F211</f>
        <v>1625</v>
      </c>
      <c r="N210" s="134"/>
      <c r="O210" s="134"/>
      <c r="P210" s="134"/>
      <c r="Q210" s="134"/>
    </row>
    <row r="211" spans="1:17" ht="15.75" customHeight="1">
      <c r="A211" s="16" t="s">
        <v>101</v>
      </c>
      <c r="B211" s="20" t="s">
        <v>66</v>
      </c>
      <c r="C211" s="20" t="s">
        <v>88</v>
      </c>
      <c r="D211" s="20" t="s">
        <v>402</v>
      </c>
      <c r="E211" s="20" t="s">
        <v>102</v>
      </c>
      <c r="F211" s="21">
        <f>'пр.5 вед.стр.'!G405</f>
        <v>1625</v>
      </c>
      <c r="N211" s="134"/>
      <c r="O211" s="134"/>
      <c r="P211" s="134"/>
      <c r="Q211" s="134"/>
    </row>
    <row r="212" spans="1:17" ht="25.5">
      <c r="A212" s="37" t="s">
        <v>632</v>
      </c>
      <c r="B212" s="20" t="s">
        <v>66</v>
      </c>
      <c r="C212" s="20" t="s">
        <v>88</v>
      </c>
      <c r="D212" s="20" t="s">
        <v>497</v>
      </c>
      <c r="E212" s="20"/>
      <c r="F212" s="21">
        <f>F213+F218</f>
        <v>810</v>
      </c>
      <c r="N212" s="134"/>
      <c r="O212" s="134"/>
      <c r="P212" s="134"/>
      <c r="Q212" s="134"/>
    </row>
    <row r="213" spans="1:17" ht="12.75">
      <c r="A213" s="16" t="s">
        <v>640</v>
      </c>
      <c r="B213" s="20" t="s">
        <v>66</v>
      </c>
      <c r="C213" s="20" t="s">
        <v>88</v>
      </c>
      <c r="D213" s="20" t="s">
        <v>497</v>
      </c>
      <c r="E213" s="20" t="s">
        <v>105</v>
      </c>
      <c r="F213" s="21">
        <f>F214</f>
        <v>800</v>
      </c>
      <c r="N213" s="134"/>
      <c r="O213" s="134"/>
      <c r="P213" s="134"/>
      <c r="Q213" s="134"/>
    </row>
    <row r="214" spans="1:17" ht="15" customHeight="1">
      <c r="A214" s="16" t="s">
        <v>99</v>
      </c>
      <c r="B214" s="20" t="s">
        <v>66</v>
      </c>
      <c r="C214" s="20" t="s">
        <v>88</v>
      </c>
      <c r="D214" s="20" t="s">
        <v>497</v>
      </c>
      <c r="E214" s="20" t="s">
        <v>100</v>
      </c>
      <c r="F214" s="21">
        <f>F215</f>
        <v>800</v>
      </c>
      <c r="N214" s="134"/>
      <c r="O214" s="134"/>
      <c r="P214" s="134"/>
      <c r="Q214" s="134"/>
    </row>
    <row r="215" spans="1:17" ht="15" customHeight="1">
      <c r="A215" s="16" t="s">
        <v>101</v>
      </c>
      <c r="B215" s="20" t="s">
        <v>66</v>
      </c>
      <c r="C215" s="20" t="s">
        <v>88</v>
      </c>
      <c r="D215" s="20" t="s">
        <v>497</v>
      </c>
      <c r="E215" s="20" t="s">
        <v>102</v>
      </c>
      <c r="F215" s="21">
        <f>'пр.5 вед.стр.'!G409</f>
        <v>800</v>
      </c>
      <c r="N215" s="134"/>
      <c r="O215" s="134"/>
      <c r="P215" s="134"/>
      <c r="Q215" s="134"/>
    </row>
    <row r="216" spans="1:6" ht="12.75">
      <c r="A216" s="16" t="s">
        <v>129</v>
      </c>
      <c r="B216" s="20" t="s">
        <v>66</v>
      </c>
      <c r="C216" s="20" t="s">
        <v>88</v>
      </c>
      <c r="D216" s="20" t="s">
        <v>497</v>
      </c>
      <c r="E216" s="20" t="s">
        <v>130</v>
      </c>
      <c r="F216" s="21">
        <f>F217</f>
        <v>10</v>
      </c>
    </row>
    <row r="217" spans="1:6" ht="12.75">
      <c r="A217" s="16" t="s">
        <v>132</v>
      </c>
      <c r="B217" s="20" t="s">
        <v>66</v>
      </c>
      <c r="C217" s="20" t="s">
        <v>88</v>
      </c>
      <c r="D217" s="20" t="s">
        <v>497</v>
      </c>
      <c r="E217" s="20" t="s">
        <v>133</v>
      </c>
      <c r="F217" s="21">
        <f>F218</f>
        <v>10</v>
      </c>
    </row>
    <row r="218" spans="1:6" ht="12.75">
      <c r="A218" s="16" t="s">
        <v>163</v>
      </c>
      <c r="B218" s="20" t="s">
        <v>66</v>
      </c>
      <c r="C218" s="20" t="s">
        <v>88</v>
      </c>
      <c r="D218" s="20" t="s">
        <v>497</v>
      </c>
      <c r="E218" s="20" t="s">
        <v>164</v>
      </c>
      <c r="F218" s="21">
        <f>'пр.5 вед.стр.'!G412</f>
        <v>10</v>
      </c>
    </row>
    <row r="219" spans="1:6" ht="12.75">
      <c r="A219" s="15" t="s">
        <v>277</v>
      </c>
      <c r="B219" s="39" t="s">
        <v>67</v>
      </c>
      <c r="C219" s="39" t="s">
        <v>36</v>
      </c>
      <c r="D219" s="22"/>
      <c r="E219" s="50"/>
      <c r="F219" s="40">
        <f>F220</f>
        <v>375.5</v>
      </c>
    </row>
    <row r="220" spans="1:18" s="35" customFormat="1" ht="12.75">
      <c r="A220" s="15" t="s">
        <v>274</v>
      </c>
      <c r="B220" s="39" t="s">
        <v>67</v>
      </c>
      <c r="C220" s="39" t="s">
        <v>70</v>
      </c>
      <c r="D220" s="22"/>
      <c r="E220" s="50"/>
      <c r="F220" s="40">
        <f>F223</f>
        <v>375.5</v>
      </c>
      <c r="N220" s="131"/>
      <c r="O220" s="131"/>
      <c r="P220" s="131"/>
      <c r="Q220" s="131"/>
      <c r="R220" s="134"/>
    </row>
    <row r="221" spans="1:18" s="35" customFormat="1" ht="12.75">
      <c r="A221" s="16" t="s">
        <v>427</v>
      </c>
      <c r="B221" s="20" t="s">
        <v>67</v>
      </c>
      <c r="C221" s="20" t="s">
        <v>70</v>
      </c>
      <c r="D221" s="20" t="s">
        <v>428</v>
      </c>
      <c r="E221" s="48"/>
      <c r="F221" s="21">
        <f>F222</f>
        <v>375.5</v>
      </c>
      <c r="N221" s="131"/>
      <c r="O221" s="131"/>
      <c r="P221" s="131"/>
      <c r="Q221" s="131"/>
      <c r="R221" s="134"/>
    </row>
    <row r="222" spans="1:18" s="35" customFormat="1" ht="12.75">
      <c r="A222" s="16" t="s">
        <v>429</v>
      </c>
      <c r="B222" s="20" t="s">
        <v>67</v>
      </c>
      <c r="C222" s="20" t="s">
        <v>70</v>
      </c>
      <c r="D222" s="20" t="s">
        <v>430</v>
      </c>
      <c r="E222" s="48"/>
      <c r="F222" s="21">
        <f>F223</f>
        <v>375.5</v>
      </c>
      <c r="N222" s="131"/>
      <c r="O222" s="131"/>
      <c r="P222" s="131"/>
      <c r="Q222" s="131"/>
      <c r="R222" s="134"/>
    </row>
    <row r="223" spans="1:18" s="35" customFormat="1" ht="12.75">
      <c r="A223" s="16" t="s">
        <v>272</v>
      </c>
      <c r="B223" s="20" t="s">
        <v>67</v>
      </c>
      <c r="C223" s="20" t="s">
        <v>70</v>
      </c>
      <c r="D223" s="52" t="s">
        <v>273</v>
      </c>
      <c r="E223" s="48"/>
      <c r="F223" s="21">
        <f>F225</f>
        <v>375.5</v>
      </c>
      <c r="N223" s="131"/>
      <c r="O223" s="131"/>
      <c r="P223" s="131"/>
      <c r="Q223" s="131"/>
      <c r="R223" s="134"/>
    </row>
    <row r="224" spans="1:18" s="35" customFormat="1" ht="38.25">
      <c r="A224" s="16" t="s">
        <v>103</v>
      </c>
      <c r="B224" s="20" t="s">
        <v>67</v>
      </c>
      <c r="C224" s="20" t="s">
        <v>70</v>
      </c>
      <c r="D224" s="52" t="s">
        <v>273</v>
      </c>
      <c r="E224" s="48" t="s">
        <v>104</v>
      </c>
      <c r="F224" s="21">
        <f>F225</f>
        <v>375.5</v>
      </c>
      <c r="N224" s="131"/>
      <c r="O224" s="131"/>
      <c r="P224" s="131"/>
      <c r="Q224" s="131"/>
      <c r="R224" s="134"/>
    </row>
    <row r="225" spans="1:18" s="35" customFormat="1" ht="12.75">
      <c r="A225" s="16" t="s">
        <v>94</v>
      </c>
      <c r="B225" s="20" t="s">
        <v>67</v>
      </c>
      <c r="C225" s="20" t="s">
        <v>70</v>
      </c>
      <c r="D225" s="54" t="s">
        <v>273</v>
      </c>
      <c r="E225" s="20" t="s">
        <v>95</v>
      </c>
      <c r="F225" s="21">
        <f>F226+F227</f>
        <v>375.5</v>
      </c>
      <c r="N225" s="131"/>
      <c r="O225" s="131"/>
      <c r="P225" s="131"/>
      <c r="Q225" s="131"/>
      <c r="R225" s="134"/>
    </row>
    <row r="226" spans="1:18" s="35" customFormat="1" ht="12.75">
      <c r="A226" s="16" t="s">
        <v>159</v>
      </c>
      <c r="B226" s="20" t="s">
        <v>67</v>
      </c>
      <c r="C226" s="20" t="s">
        <v>70</v>
      </c>
      <c r="D226" s="54" t="s">
        <v>273</v>
      </c>
      <c r="E226" s="20" t="s">
        <v>96</v>
      </c>
      <c r="F226" s="21">
        <f>'пр.5 вед.стр.'!G128</f>
        <v>288.4</v>
      </c>
      <c r="N226" s="131"/>
      <c r="O226" s="131"/>
      <c r="P226" s="131"/>
      <c r="Q226" s="131"/>
      <c r="R226" s="134"/>
    </row>
    <row r="227" spans="1:18" s="35" customFormat="1" ht="25.5">
      <c r="A227" s="16" t="s">
        <v>161</v>
      </c>
      <c r="B227" s="20" t="s">
        <v>67</v>
      </c>
      <c r="C227" s="20" t="s">
        <v>70</v>
      </c>
      <c r="D227" s="54" t="s">
        <v>273</v>
      </c>
      <c r="E227" s="20" t="s">
        <v>160</v>
      </c>
      <c r="F227" s="21">
        <f>'пр.5 вед.стр.'!G129</f>
        <v>87.1</v>
      </c>
      <c r="N227" s="131"/>
      <c r="O227" s="131"/>
      <c r="P227" s="131"/>
      <c r="Q227" s="131"/>
      <c r="R227" s="134"/>
    </row>
    <row r="228" spans="1:18" s="35" customFormat="1" ht="12.75">
      <c r="A228" s="15" t="s">
        <v>4</v>
      </c>
      <c r="B228" s="39" t="s">
        <v>70</v>
      </c>
      <c r="C228" s="39" t="s">
        <v>36</v>
      </c>
      <c r="D228" s="20"/>
      <c r="E228" s="20"/>
      <c r="F228" s="40">
        <f>F229</f>
        <v>3867.4</v>
      </c>
      <c r="N228" s="131"/>
      <c r="O228" s="131"/>
      <c r="P228" s="131"/>
      <c r="Q228" s="131"/>
      <c r="R228" s="134"/>
    </row>
    <row r="229" spans="1:18" s="35" customFormat="1" ht="25.5">
      <c r="A229" s="15" t="s">
        <v>81</v>
      </c>
      <c r="B229" s="39" t="s">
        <v>70</v>
      </c>
      <c r="C229" s="39" t="s">
        <v>75</v>
      </c>
      <c r="D229" s="20"/>
      <c r="E229" s="20"/>
      <c r="F229" s="40">
        <f>F230+F248+F236+F242</f>
        <v>3867.4</v>
      </c>
      <c r="N229" s="131"/>
      <c r="O229" s="131"/>
      <c r="P229" s="131"/>
      <c r="Q229" s="131"/>
      <c r="R229" s="134"/>
    </row>
    <row r="230" spans="1:18" s="35" customFormat="1" ht="25.5">
      <c r="A230" s="16" t="s">
        <v>444</v>
      </c>
      <c r="B230" s="48" t="s">
        <v>70</v>
      </c>
      <c r="C230" s="48" t="s">
        <v>75</v>
      </c>
      <c r="D230" s="51" t="s">
        <v>172</v>
      </c>
      <c r="E230" s="48"/>
      <c r="F230" s="21">
        <f>F231</f>
        <v>300</v>
      </c>
      <c r="N230" s="131"/>
      <c r="O230" s="131"/>
      <c r="P230" s="131"/>
      <c r="Q230" s="131"/>
      <c r="R230" s="134"/>
    </row>
    <row r="231" spans="1:6" ht="38.25">
      <c r="A231" s="16" t="s">
        <v>445</v>
      </c>
      <c r="B231" s="48" t="s">
        <v>70</v>
      </c>
      <c r="C231" s="48" t="s">
        <v>75</v>
      </c>
      <c r="D231" s="51" t="s">
        <v>324</v>
      </c>
      <c r="E231" s="48"/>
      <c r="F231" s="21">
        <f>F232</f>
        <v>300</v>
      </c>
    </row>
    <row r="232" spans="1:6" ht="29.25" customHeight="1">
      <c r="A232" s="16" t="s">
        <v>171</v>
      </c>
      <c r="B232" s="48" t="s">
        <v>70</v>
      </c>
      <c r="C232" s="48" t="s">
        <v>75</v>
      </c>
      <c r="D232" s="51" t="s">
        <v>325</v>
      </c>
      <c r="E232" s="48"/>
      <c r="F232" s="21">
        <f>F233</f>
        <v>300</v>
      </c>
    </row>
    <row r="233" spans="1:6" ht="12.75">
      <c r="A233" s="16" t="s">
        <v>640</v>
      </c>
      <c r="B233" s="48" t="s">
        <v>70</v>
      </c>
      <c r="C233" s="48" t="s">
        <v>75</v>
      </c>
      <c r="D233" s="51" t="s">
        <v>325</v>
      </c>
      <c r="E233" s="48" t="s">
        <v>105</v>
      </c>
      <c r="F233" s="21">
        <f>F234</f>
        <v>300</v>
      </c>
    </row>
    <row r="234" spans="1:6" ht="15" customHeight="1">
      <c r="A234" s="16" t="s">
        <v>99</v>
      </c>
      <c r="B234" s="48" t="s">
        <v>70</v>
      </c>
      <c r="C234" s="48" t="s">
        <v>75</v>
      </c>
      <c r="D234" s="51" t="s">
        <v>325</v>
      </c>
      <c r="E234" s="48" t="s">
        <v>100</v>
      </c>
      <c r="F234" s="21">
        <f>F235</f>
        <v>300</v>
      </c>
    </row>
    <row r="235" spans="1:6" ht="15" customHeight="1">
      <c r="A235" s="16" t="s">
        <v>101</v>
      </c>
      <c r="B235" s="48" t="s">
        <v>70</v>
      </c>
      <c r="C235" s="48" t="s">
        <v>75</v>
      </c>
      <c r="D235" s="51" t="s">
        <v>325</v>
      </c>
      <c r="E235" s="48" t="s">
        <v>102</v>
      </c>
      <c r="F235" s="21">
        <f>'пр.5 вед.стр.'!G137</f>
        <v>300</v>
      </c>
    </row>
    <row r="236" spans="1:6" ht="12.75">
      <c r="A236" s="53" t="s">
        <v>368</v>
      </c>
      <c r="B236" s="20" t="s">
        <v>70</v>
      </c>
      <c r="C236" s="20" t="s">
        <v>75</v>
      </c>
      <c r="D236" s="20" t="s">
        <v>219</v>
      </c>
      <c r="E236" s="20"/>
      <c r="F236" s="21">
        <f>F237</f>
        <v>200</v>
      </c>
    </row>
    <row r="237" spans="1:18" s="35" customFormat="1" ht="12.75">
      <c r="A237" s="53" t="s">
        <v>369</v>
      </c>
      <c r="B237" s="20" t="s">
        <v>70</v>
      </c>
      <c r="C237" s="20" t="s">
        <v>75</v>
      </c>
      <c r="D237" s="20" t="s">
        <v>366</v>
      </c>
      <c r="E237" s="20"/>
      <c r="F237" s="21">
        <f>F238</f>
        <v>200</v>
      </c>
      <c r="N237" s="131"/>
      <c r="O237" s="131"/>
      <c r="P237" s="131"/>
      <c r="Q237" s="131"/>
      <c r="R237" s="134"/>
    </row>
    <row r="238" spans="1:18" s="35" customFormat="1" ht="38.25">
      <c r="A238" s="16" t="s">
        <v>446</v>
      </c>
      <c r="B238" s="20" t="s">
        <v>70</v>
      </c>
      <c r="C238" s="20" t="s">
        <v>75</v>
      </c>
      <c r="D238" s="20" t="s">
        <v>367</v>
      </c>
      <c r="E238" s="20"/>
      <c r="F238" s="21">
        <f>F239</f>
        <v>200</v>
      </c>
      <c r="N238" s="131"/>
      <c r="O238" s="131"/>
      <c r="P238" s="131"/>
      <c r="Q238" s="131"/>
      <c r="R238" s="134"/>
    </row>
    <row r="239" spans="1:18" s="35" customFormat="1" ht="38.25">
      <c r="A239" s="16" t="s">
        <v>103</v>
      </c>
      <c r="B239" s="20" t="s">
        <v>70</v>
      </c>
      <c r="C239" s="20" t="s">
        <v>75</v>
      </c>
      <c r="D239" s="20" t="s">
        <v>367</v>
      </c>
      <c r="E239" s="20" t="s">
        <v>104</v>
      </c>
      <c r="F239" s="21">
        <f>F240</f>
        <v>200</v>
      </c>
      <c r="N239" s="131"/>
      <c r="O239" s="131"/>
      <c r="P239" s="131"/>
      <c r="Q239" s="131"/>
      <c r="R239" s="134"/>
    </row>
    <row r="240" spans="1:18" s="35" customFormat="1" ht="12.75">
      <c r="A240" s="16" t="s">
        <v>300</v>
      </c>
      <c r="B240" s="20" t="s">
        <v>70</v>
      </c>
      <c r="C240" s="20" t="s">
        <v>75</v>
      </c>
      <c r="D240" s="20" t="s">
        <v>367</v>
      </c>
      <c r="E240" s="20" t="s">
        <v>302</v>
      </c>
      <c r="F240" s="21">
        <f>F241</f>
        <v>200</v>
      </c>
      <c r="N240" s="131"/>
      <c r="O240" s="131"/>
      <c r="P240" s="131"/>
      <c r="Q240" s="131"/>
      <c r="R240" s="134"/>
    </row>
    <row r="241" spans="1:18" s="35" customFormat="1" ht="12.75">
      <c r="A241" s="16" t="s">
        <v>447</v>
      </c>
      <c r="B241" s="20" t="s">
        <v>70</v>
      </c>
      <c r="C241" s="20" t="s">
        <v>75</v>
      </c>
      <c r="D241" s="20" t="s">
        <v>367</v>
      </c>
      <c r="E241" s="20" t="s">
        <v>301</v>
      </c>
      <c r="F241" s="21">
        <f>'пр.5 вед.стр.'!G143</f>
        <v>200</v>
      </c>
      <c r="N241" s="131"/>
      <c r="O241" s="131"/>
      <c r="P241" s="131"/>
      <c r="Q241" s="131"/>
      <c r="R241" s="134"/>
    </row>
    <row r="242" spans="1:18" s="35" customFormat="1" ht="25.5">
      <c r="A242" s="16" t="str">
        <f>'пр.5 вед.стр.'!A144</f>
        <v>Повышение устойчивости основных объектов и систем жизнеобеспечения на территории Сусуманского городского округа</v>
      </c>
      <c r="B242" s="20" t="s">
        <v>70</v>
      </c>
      <c r="C242" s="20" t="s">
        <v>75</v>
      </c>
      <c r="D242" s="100" t="str">
        <f>'пр.5 вед.стр.'!E144</f>
        <v>Ч8 0 00 00000</v>
      </c>
      <c r="E242" s="100"/>
      <c r="F242" s="104">
        <f>F243</f>
        <v>181.9</v>
      </c>
      <c r="N242" s="131"/>
      <c r="O242" s="131"/>
      <c r="P242" s="131"/>
      <c r="Q242" s="131"/>
      <c r="R242" s="134"/>
    </row>
    <row r="243" spans="1:18" s="35" customFormat="1" ht="25.5">
      <c r="A243" s="16" t="str">
        <f>'пр.5 вед.стр.'!A145</f>
        <v>Основное мероприятие "Обеспечение выполнения функций органами местного самоуправления  и находящимися в их ведении муниципальными учреждениями"</v>
      </c>
      <c r="B243" s="20" t="s">
        <v>70</v>
      </c>
      <c r="C243" s="20" t="s">
        <v>75</v>
      </c>
      <c r="D243" s="100" t="str">
        <f>'пр.5 вед.стр.'!E145</f>
        <v>Ч8 0 01 00000</v>
      </c>
      <c r="E243" s="100"/>
      <c r="F243" s="104">
        <f>F244</f>
        <v>181.9</v>
      </c>
      <c r="N243" s="131"/>
      <c r="O243" s="131"/>
      <c r="P243" s="131"/>
      <c r="Q243" s="131"/>
      <c r="R243" s="134"/>
    </row>
    <row r="244" spans="1:18" s="35" customFormat="1" ht="15.75" customHeight="1">
      <c r="A244" s="16" t="str">
        <f>'пр.5 вед.стр.'!A146</f>
        <v>Неустойка и судебные расходы на основании вступивших в законную силу судебных актов</v>
      </c>
      <c r="B244" s="20" t="s">
        <v>70</v>
      </c>
      <c r="C244" s="20" t="s">
        <v>75</v>
      </c>
      <c r="D244" s="100" t="str">
        <f>'пр.5 вед.стр.'!E146</f>
        <v> Ч8 0 01 08190</v>
      </c>
      <c r="E244" s="100"/>
      <c r="F244" s="104">
        <f>F245</f>
        <v>181.9</v>
      </c>
      <c r="N244" s="131"/>
      <c r="O244" s="131"/>
      <c r="P244" s="131"/>
      <c r="Q244" s="131"/>
      <c r="R244" s="134"/>
    </row>
    <row r="245" spans="1:18" s="35" customFormat="1" ht="15" customHeight="1">
      <c r="A245" s="16" t="str">
        <f>'пр.5 вед.стр.'!A147</f>
        <v>Иные бюджетные ассигнования</v>
      </c>
      <c r="B245" s="20" t="s">
        <v>70</v>
      </c>
      <c r="C245" s="20" t="s">
        <v>75</v>
      </c>
      <c r="D245" s="100" t="str">
        <f>'пр.5 вед.стр.'!E147</f>
        <v> Ч8 0 01 08190</v>
      </c>
      <c r="E245" s="100" t="str">
        <f>'пр.5 вед.стр.'!F147</f>
        <v>800</v>
      </c>
      <c r="F245" s="104">
        <f>F246</f>
        <v>181.9</v>
      </c>
      <c r="N245" s="131"/>
      <c r="O245" s="131"/>
      <c r="P245" s="131"/>
      <c r="Q245" s="131"/>
      <c r="R245" s="134"/>
    </row>
    <row r="246" spans="1:18" s="35" customFormat="1" ht="15" customHeight="1">
      <c r="A246" s="16" t="str">
        <f>'пр.5 вед.стр.'!A148</f>
        <v>Исполнение судебных актов</v>
      </c>
      <c r="B246" s="20" t="s">
        <v>70</v>
      </c>
      <c r="C246" s="20" t="s">
        <v>75</v>
      </c>
      <c r="D246" s="100" t="str">
        <f>'пр.5 вед.стр.'!E148</f>
        <v> Ч8 0 01 08190</v>
      </c>
      <c r="E246" s="100" t="str">
        <f>'пр.5 вед.стр.'!F148</f>
        <v>830</v>
      </c>
      <c r="F246" s="104">
        <f>F247</f>
        <v>181.9</v>
      </c>
      <c r="N246" s="131"/>
      <c r="O246" s="131"/>
      <c r="P246" s="131"/>
      <c r="Q246" s="131"/>
      <c r="R246" s="134"/>
    </row>
    <row r="247" spans="1:18" s="35" customFormat="1" ht="32.25" customHeight="1">
      <c r="A247" s="55" t="str">
        <f>'пр.5 вед.стр.'!A149</f>
        <v>Исполнение судебных актов Российской Федерации и мировых соглашений по возмещению причиненного вреда
</v>
      </c>
      <c r="B247" s="20" t="s">
        <v>70</v>
      </c>
      <c r="C247" s="20" t="s">
        <v>75</v>
      </c>
      <c r="D247" s="100" t="str">
        <f>'пр.5 вед.стр.'!E149</f>
        <v> Ч8 0 01 08190</v>
      </c>
      <c r="E247" s="100" t="str">
        <f>'пр.5 вед.стр.'!F149</f>
        <v>831</v>
      </c>
      <c r="F247" s="104">
        <f>'пр.5 вед.стр.'!G149</f>
        <v>181.9</v>
      </c>
      <c r="N247" s="131"/>
      <c r="O247" s="131"/>
      <c r="P247" s="131"/>
      <c r="Q247" s="131"/>
      <c r="R247" s="134"/>
    </row>
    <row r="248" spans="1:18" s="35" customFormat="1" ht="27" customHeight="1">
      <c r="A248" s="16" t="s">
        <v>448</v>
      </c>
      <c r="B248" s="20" t="s">
        <v>70</v>
      </c>
      <c r="C248" s="20" t="s">
        <v>75</v>
      </c>
      <c r="D248" s="51" t="s">
        <v>223</v>
      </c>
      <c r="E248" s="20"/>
      <c r="F248" s="21">
        <f>F249</f>
        <v>3185.5</v>
      </c>
      <c r="N248" s="131"/>
      <c r="O248" s="131"/>
      <c r="P248" s="131"/>
      <c r="Q248" s="131"/>
      <c r="R248" s="134"/>
    </row>
    <row r="249" spans="1:18" s="35" customFormat="1" ht="25.5">
      <c r="A249" s="53" t="s">
        <v>449</v>
      </c>
      <c r="B249" s="20" t="s">
        <v>70</v>
      </c>
      <c r="C249" s="20" t="s">
        <v>75</v>
      </c>
      <c r="D249" s="51" t="s">
        <v>404</v>
      </c>
      <c r="E249" s="20"/>
      <c r="F249" s="21">
        <f>F250</f>
        <v>3185.5</v>
      </c>
      <c r="N249" s="131"/>
      <c r="O249" s="131"/>
      <c r="P249" s="131"/>
      <c r="Q249" s="131"/>
      <c r="R249" s="134"/>
    </row>
    <row r="250" spans="1:18" s="35" customFormat="1" ht="12.75">
      <c r="A250" s="16" t="s">
        <v>403</v>
      </c>
      <c r="B250" s="20" t="s">
        <v>70</v>
      </c>
      <c r="C250" s="20" t="s">
        <v>75</v>
      </c>
      <c r="D250" s="51" t="s">
        <v>409</v>
      </c>
      <c r="E250" s="20"/>
      <c r="F250" s="21">
        <f>F251+F255</f>
        <v>3185.5</v>
      </c>
      <c r="N250" s="131"/>
      <c r="O250" s="131"/>
      <c r="P250" s="131"/>
      <c r="Q250" s="131"/>
      <c r="R250" s="134"/>
    </row>
    <row r="251" spans="1:18" s="35" customFormat="1" ht="38.25">
      <c r="A251" s="16" t="s">
        <v>103</v>
      </c>
      <c r="B251" s="20" t="s">
        <v>70</v>
      </c>
      <c r="C251" s="20" t="s">
        <v>75</v>
      </c>
      <c r="D251" s="51" t="s">
        <v>409</v>
      </c>
      <c r="E251" s="20" t="s">
        <v>104</v>
      </c>
      <c r="F251" s="21">
        <f>F252</f>
        <v>2997.2</v>
      </c>
      <c r="N251" s="131"/>
      <c r="O251" s="131"/>
      <c r="P251" s="131"/>
      <c r="Q251" s="131"/>
      <c r="R251" s="134"/>
    </row>
    <row r="252" spans="1:18" s="35" customFormat="1" ht="12.75">
      <c r="A252" s="16" t="s">
        <v>300</v>
      </c>
      <c r="B252" s="20" t="s">
        <v>70</v>
      </c>
      <c r="C252" s="20" t="s">
        <v>75</v>
      </c>
      <c r="D252" s="51" t="s">
        <v>409</v>
      </c>
      <c r="E252" s="20" t="s">
        <v>302</v>
      </c>
      <c r="F252" s="21">
        <f>F253+F254</f>
        <v>2997.2</v>
      </c>
      <c r="N252" s="131"/>
      <c r="O252" s="131"/>
      <c r="P252" s="131"/>
      <c r="Q252" s="131"/>
      <c r="R252" s="134"/>
    </row>
    <row r="253" spans="1:18" s="35" customFormat="1" ht="12.75">
      <c r="A253" s="16" t="s">
        <v>450</v>
      </c>
      <c r="B253" s="20" t="s">
        <v>70</v>
      </c>
      <c r="C253" s="20" t="s">
        <v>75</v>
      </c>
      <c r="D253" s="51" t="s">
        <v>409</v>
      </c>
      <c r="E253" s="20" t="s">
        <v>303</v>
      </c>
      <c r="F253" s="21">
        <f>'пр.5 вед.стр.'!G155</f>
        <v>2302</v>
      </c>
      <c r="N253" s="131"/>
      <c r="O253" s="131"/>
      <c r="P253" s="131"/>
      <c r="Q253" s="131"/>
      <c r="R253" s="134"/>
    </row>
    <row r="254" spans="1:18" s="35" customFormat="1" ht="25.5">
      <c r="A254" s="16" t="s">
        <v>451</v>
      </c>
      <c r="B254" s="20" t="s">
        <v>70</v>
      </c>
      <c r="C254" s="20" t="s">
        <v>75</v>
      </c>
      <c r="D254" s="51" t="s">
        <v>409</v>
      </c>
      <c r="E254" s="20" t="s">
        <v>304</v>
      </c>
      <c r="F254" s="21">
        <f>'пр.5 вед.стр.'!G156</f>
        <v>695.2</v>
      </c>
      <c r="N254" s="131"/>
      <c r="O254" s="131"/>
      <c r="P254" s="131"/>
      <c r="Q254" s="131"/>
      <c r="R254" s="134"/>
    </row>
    <row r="255" spans="1:18" s="35" customFormat="1" ht="12.75">
      <c r="A255" s="16" t="s">
        <v>640</v>
      </c>
      <c r="B255" s="20" t="s">
        <v>70</v>
      </c>
      <c r="C255" s="20" t="s">
        <v>75</v>
      </c>
      <c r="D255" s="51" t="s">
        <v>409</v>
      </c>
      <c r="E255" s="20" t="s">
        <v>105</v>
      </c>
      <c r="F255" s="21">
        <f>F256</f>
        <v>188.3</v>
      </c>
      <c r="N255" s="131"/>
      <c r="O255" s="131"/>
      <c r="P255" s="131"/>
      <c r="Q255" s="131"/>
      <c r="R255" s="134"/>
    </row>
    <row r="256" spans="1:18" s="35" customFormat="1" ht="15.75" customHeight="1">
      <c r="A256" s="16" t="s">
        <v>99</v>
      </c>
      <c r="B256" s="20" t="s">
        <v>70</v>
      </c>
      <c r="C256" s="20" t="s">
        <v>75</v>
      </c>
      <c r="D256" s="51" t="s">
        <v>409</v>
      </c>
      <c r="E256" s="20" t="s">
        <v>100</v>
      </c>
      <c r="F256" s="21">
        <f>F257</f>
        <v>188.3</v>
      </c>
      <c r="N256" s="131"/>
      <c r="O256" s="131"/>
      <c r="P256" s="131"/>
      <c r="Q256" s="131"/>
      <c r="R256" s="134"/>
    </row>
    <row r="257" spans="1:18" s="35" customFormat="1" ht="12.75" customHeight="1">
      <c r="A257" s="16" t="s">
        <v>101</v>
      </c>
      <c r="B257" s="20" t="s">
        <v>70</v>
      </c>
      <c r="C257" s="20" t="s">
        <v>75</v>
      </c>
      <c r="D257" s="51" t="s">
        <v>409</v>
      </c>
      <c r="E257" s="20" t="s">
        <v>102</v>
      </c>
      <c r="F257" s="21">
        <f>'пр.5 вед.стр.'!G159</f>
        <v>188.3</v>
      </c>
      <c r="N257" s="131"/>
      <c r="O257" s="131"/>
      <c r="P257" s="131"/>
      <c r="Q257" s="131"/>
      <c r="R257" s="134"/>
    </row>
    <row r="258" spans="1:18" s="35" customFormat="1" ht="22.5" customHeight="1">
      <c r="A258" s="9" t="s">
        <v>5</v>
      </c>
      <c r="B258" s="44" t="s">
        <v>68</v>
      </c>
      <c r="C258" s="44" t="s">
        <v>36</v>
      </c>
      <c r="D258" s="39"/>
      <c r="E258" s="39"/>
      <c r="F258" s="40">
        <f>F259+F266+F282+F292+F310</f>
        <v>19683.1</v>
      </c>
      <c r="N258" s="131"/>
      <c r="O258" s="131"/>
      <c r="P258" s="131"/>
      <c r="Q258" s="131"/>
      <c r="R258" s="134"/>
    </row>
    <row r="259" spans="1:18" s="35" customFormat="1" ht="16.5" customHeight="1">
      <c r="A259" s="31" t="s">
        <v>80</v>
      </c>
      <c r="B259" s="39" t="s">
        <v>68</v>
      </c>
      <c r="C259" s="39" t="s">
        <v>72</v>
      </c>
      <c r="D259" s="20"/>
      <c r="E259" s="20"/>
      <c r="F259" s="40">
        <f aca="true" t="shared" si="0" ref="F259:F264">F260</f>
        <v>500</v>
      </c>
      <c r="N259" s="131"/>
      <c r="O259" s="131"/>
      <c r="P259" s="131"/>
      <c r="Q259" s="131"/>
      <c r="R259" s="134"/>
    </row>
    <row r="260" spans="1:18" s="35" customFormat="1" ht="12" customHeight="1">
      <c r="A260" s="32" t="s">
        <v>498</v>
      </c>
      <c r="B260" s="20" t="s">
        <v>68</v>
      </c>
      <c r="C260" s="20" t="s">
        <v>72</v>
      </c>
      <c r="D260" s="51" t="s">
        <v>174</v>
      </c>
      <c r="E260" s="20"/>
      <c r="F260" s="21">
        <f t="shared" si="0"/>
        <v>500</v>
      </c>
      <c r="N260" s="131"/>
      <c r="O260" s="131"/>
      <c r="P260" s="131"/>
      <c r="Q260" s="131"/>
      <c r="R260" s="134"/>
    </row>
    <row r="261" spans="1:18" s="35" customFormat="1" ht="12" customHeight="1">
      <c r="A261" s="32" t="s">
        <v>252</v>
      </c>
      <c r="B261" s="20" t="s">
        <v>68</v>
      </c>
      <c r="C261" s="20" t="s">
        <v>72</v>
      </c>
      <c r="D261" s="51" t="s">
        <v>327</v>
      </c>
      <c r="E261" s="20"/>
      <c r="F261" s="21">
        <f t="shared" si="0"/>
        <v>500</v>
      </c>
      <c r="N261" s="131"/>
      <c r="O261" s="131"/>
      <c r="P261" s="131"/>
      <c r="Q261" s="131"/>
      <c r="R261" s="134"/>
    </row>
    <row r="262" spans="1:18" s="35" customFormat="1" ht="24.75" customHeight="1">
      <c r="A262" s="32" t="s">
        <v>173</v>
      </c>
      <c r="B262" s="20" t="s">
        <v>68</v>
      </c>
      <c r="C262" s="20" t="s">
        <v>72</v>
      </c>
      <c r="D262" s="51" t="s">
        <v>328</v>
      </c>
      <c r="E262" s="20"/>
      <c r="F262" s="21">
        <f t="shared" si="0"/>
        <v>500</v>
      </c>
      <c r="N262" s="131"/>
      <c r="O262" s="131"/>
      <c r="P262" s="131"/>
      <c r="Q262" s="131"/>
      <c r="R262" s="134"/>
    </row>
    <row r="263" spans="1:18" s="35" customFormat="1" ht="12" customHeight="1">
      <c r="A263" s="16" t="s">
        <v>129</v>
      </c>
      <c r="B263" s="20" t="s">
        <v>68</v>
      </c>
      <c r="C263" s="20" t="s">
        <v>72</v>
      </c>
      <c r="D263" s="51" t="s">
        <v>328</v>
      </c>
      <c r="E263" s="20" t="s">
        <v>130</v>
      </c>
      <c r="F263" s="21">
        <f t="shared" si="0"/>
        <v>500</v>
      </c>
      <c r="N263" s="131"/>
      <c r="O263" s="131"/>
      <c r="P263" s="131"/>
      <c r="Q263" s="131"/>
      <c r="R263" s="134"/>
    </row>
    <row r="264" spans="1:18" s="35" customFormat="1" ht="29.25" customHeight="1">
      <c r="A264" s="16" t="s">
        <v>165</v>
      </c>
      <c r="B264" s="20" t="s">
        <v>68</v>
      </c>
      <c r="C264" s="20" t="s">
        <v>72</v>
      </c>
      <c r="D264" s="51" t="s">
        <v>328</v>
      </c>
      <c r="E264" s="20" t="s">
        <v>131</v>
      </c>
      <c r="F264" s="21">
        <f t="shared" si="0"/>
        <v>500</v>
      </c>
      <c r="N264" s="131"/>
      <c r="O264" s="131"/>
      <c r="P264" s="131"/>
      <c r="Q264" s="131"/>
      <c r="R264" s="134"/>
    </row>
    <row r="265" spans="1:18" s="35" customFormat="1" ht="29.25" customHeight="1">
      <c r="A265" s="16" t="s">
        <v>639</v>
      </c>
      <c r="B265" s="20" t="s">
        <v>68</v>
      </c>
      <c r="C265" s="20" t="s">
        <v>72</v>
      </c>
      <c r="D265" s="51" t="s">
        <v>328</v>
      </c>
      <c r="E265" s="20" t="s">
        <v>638</v>
      </c>
      <c r="F265" s="21">
        <f>'пр.5 вед.стр.'!G420</f>
        <v>500</v>
      </c>
      <c r="N265" s="131"/>
      <c r="O265" s="131"/>
      <c r="P265" s="131"/>
      <c r="Q265" s="131"/>
      <c r="R265" s="134"/>
    </row>
    <row r="266" spans="1:18" s="83" customFormat="1" ht="12" customHeight="1">
      <c r="A266" s="15" t="s">
        <v>593</v>
      </c>
      <c r="B266" s="44" t="s">
        <v>68</v>
      </c>
      <c r="C266" s="44" t="s">
        <v>76</v>
      </c>
      <c r="D266" s="39"/>
      <c r="E266" s="39"/>
      <c r="F266" s="40">
        <f>F272+F267</f>
        <v>6812.5</v>
      </c>
      <c r="N266" s="131"/>
      <c r="O266" s="131"/>
      <c r="P266" s="131"/>
      <c r="Q266" s="131"/>
      <c r="R266" s="136"/>
    </row>
    <row r="267" spans="1:18" s="83" customFormat="1" ht="12" customHeight="1">
      <c r="A267" s="16" t="s">
        <v>774</v>
      </c>
      <c r="B267" s="19" t="s">
        <v>68</v>
      </c>
      <c r="C267" s="19" t="s">
        <v>76</v>
      </c>
      <c r="D267" s="51" t="s">
        <v>775</v>
      </c>
      <c r="E267" s="39"/>
      <c r="F267" s="21">
        <f>F268</f>
        <v>5762.5</v>
      </c>
      <c r="N267" s="131"/>
      <c r="O267" s="131"/>
      <c r="P267" s="131"/>
      <c r="Q267" s="131"/>
      <c r="R267" s="136"/>
    </row>
    <row r="268" spans="1:18" s="83" customFormat="1" ht="12" customHeight="1">
      <c r="A268" s="16" t="s">
        <v>776</v>
      </c>
      <c r="B268" s="19" t="s">
        <v>68</v>
      </c>
      <c r="C268" s="19" t="s">
        <v>76</v>
      </c>
      <c r="D268" s="20" t="s">
        <v>777</v>
      </c>
      <c r="E268" s="39"/>
      <c r="F268" s="21">
        <f>F269</f>
        <v>5762.5</v>
      </c>
      <c r="N268" s="131"/>
      <c r="O268" s="131"/>
      <c r="P268" s="131"/>
      <c r="Q268" s="131"/>
      <c r="R268" s="136"/>
    </row>
    <row r="269" spans="1:18" s="83" customFormat="1" ht="12" customHeight="1">
      <c r="A269" s="16" t="s">
        <v>518</v>
      </c>
      <c r="B269" s="19" t="s">
        <v>68</v>
      </c>
      <c r="C269" s="19" t="s">
        <v>76</v>
      </c>
      <c r="D269" s="20" t="s">
        <v>777</v>
      </c>
      <c r="E269" s="20" t="s">
        <v>519</v>
      </c>
      <c r="F269" s="21">
        <f>F270</f>
        <v>5762.5</v>
      </c>
      <c r="N269" s="131"/>
      <c r="O269" s="131"/>
      <c r="P269" s="131"/>
      <c r="Q269" s="131"/>
      <c r="R269" s="136"/>
    </row>
    <row r="270" spans="1:18" s="83" customFormat="1" ht="12" customHeight="1">
      <c r="A270" s="16" t="s">
        <v>520</v>
      </c>
      <c r="B270" s="19" t="s">
        <v>68</v>
      </c>
      <c r="C270" s="19" t="s">
        <v>76</v>
      </c>
      <c r="D270" s="20" t="s">
        <v>777</v>
      </c>
      <c r="E270" s="20" t="s">
        <v>521</v>
      </c>
      <c r="F270" s="21">
        <f>F271</f>
        <v>5762.5</v>
      </c>
      <c r="N270" s="131"/>
      <c r="O270" s="131"/>
      <c r="P270" s="131"/>
      <c r="Q270" s="131"/>
      <c r="R270" s="136"/>
    </row>
    <row r="271" spans="1:18" s="83" customFormat="1" ht="12" customHeight="1">
      <c r="A271" s="16" t="s">
        <v>778</v>
      </c>
      <c r="B271" s="19" t="s">
        <v>68</v>
      </c>
      <c r="C271" s="19" t="s">
        <v>76</v>
      </c>
      <c r="D271" s="20" t="s">
        <v>777</v>
      </c>
      <c r="E271" s="20" t="s">
        <v>779</v>
      </c>
      <c r="F271" s="21">
        <f>'пр.5 вед.стр.'!G166</f>
        <v>5762.5</v>
      </c>
      <c r="N271" s="131"/>
      <c r="O271" s="131"/>
      <c r="P271" s="131"/>
      <c r="Q271" s="131"/>
      <c r="R271" s="136"/>
    </row>
    <row r="272" spans="1:18" s="35" customFormat="1" ht="30.75" customHeight="1">
      <c r="A272" s="16" t="s">
        <v>444</v>
      </c>
      <c r="B272" s="48" t="s">
        <v>68</v>
      </c>
      <c r="C272" s="48" t="s">
        <v>76</v>
      </c>
      <c r="D272" s="51" t="s">
        <v>172</v>
      </c>
      <c r="E272" s="39"/>
      <c r="F272" s="21">
        <f>F273</f>
        <v>1050</v>
      </c>
      <c r="N272" s="131"/>
      <c r="O272" s="131"/>
      <c r="P272" s="131"/>
      <c r="Q272" s="131"/>
      <c r="R272" s="134"/>
    </row>
    <row r="273" spans="1:18" s="35" customFormat="1" ht="38.25" customHeight="1">
      <c r="A273" s="16" t="s">
        <v>594</v>
      </c>
      <c r="B273" s="20" t="s">
        <v>68</v>
      </c>
      <c r="C273" s="20" t="s">
        <v>76</v>
      </c>
      <c r="D273" s="51" t="s">
        <v>595</v>
      </c>
      <c r="E273" s="20"/>
      <c r="F273" s="21">
        <f>F274+F278</f>
        <v>1050</v>
      </c>
      <c r="N273" s="131"/>
      <c r="O273" s="131"/>
      <c r="P273" s="131"/>
      <c r="Q273" s="131"/>
      <c r="R273" s="134"/>
    </row>
    <row r="274" spans="1:18" s="35" customFormat="1" ht="45" customHeight="1">
      <c r="A274" s="16" t="s">
        <v>596</v>
      </c>
      <c r="B274" s="20" t="s">
        <v>68</v>
      </c>
      <c r="C274" s="20" t="s">
        <v>76</v>
      </c>
      <c r="D274" s="51" t="s">
        <v>597</v>
      </c>
      <c r="E274" s="20"/>
      <c r="F274" s="21">
        <f>F275</f>
        <v>1000</v>
      </c>
      <c r="N274" s="131"/>
      <c r="O274" s="131"/>
      <c r="P274" s="131"/>
      <c r="Q274" s="131"/>
      <c r="R274" s="134"/>
    </row>
    <row r="275" spans="1:18" s="35" customFormat="1" ht="12" customHeight="1">
      <c r="A275" s="16" t="s">
        <v>640</v>
      </c>
      <c r="B275" s="20" t="s">
        <v>68</v>
      </c>
      <c r="C275" s="20" t="s">
        <v>76</v>
      </c>
      <c r="D275" s="51" t="s">
        <v>597</v>
      </c>
      <c r="E275" s="20" t="s">
        <v>105</v>
      </c>
      <c r="F275" s="21">
        <f>F276</f>
        <v>1000</v>
      </c>
      <c r="N275" s="131"/>
      <c r="O275" s="131"/>
      <c r="P275" s="131"/>
      <c r="Q275" s="131"/>
      <c r="R275" s="134"/>
    </row>
    <row r="276" spans="1:18" s="35" customFormat="1" ht="12" customHeight="1">
      <c r="A276" s="16" t="s">
        <v>99</v>
      </c>
      <c r="B276" s="20" t="s">
        <v>68</v>
      </c>
      <c r="C276" s="20" t="s">
        <v>76</v>
      </c>
      <c r="D276" s="51" t="s">
        <v>597</v>
      </c>
      <c r="E276" s="20" t="s">
        <v>100</v>
      </c>
      <c r="F276" s="21">
        <f>F277</f>
        <v>1000</v>
      </c>
      <c r="N276" s="131"/>
      <c r="O276" s="131"/>
      <c r="P276" s="131"/>
      <c r="Q276" s="131"/>
      <c r="R276" s="134"/>
    </row>
    <row r="277" spans="1:18" s="35" customFormat="1" ht="14.25" customHeight="1">
      <c r="A277" s="16" t="s">
        <v>101</v>
      </c>
      <c r="B277" s="20" t="s">
        <v>68</v>
      </c>
      <c r="C277" s="20" t="s">
        <v>76</v>
      </c>
      <c r="D277" s="51" t="s">
        <v>597</v>
      </c>
      <c r="E277" s="20" t="s">
        <v>102</v>
      </c>
      <c r="F277" s="21">
        <f>'пр.5 вед.стр.'!G1179</f>
        <v>1000</v>
      </c>
      <c r="N277" s="131"/>
      <c r="O277" s="131"/>
      <c r="P277" s="131"/>
      <c r="Q277" s="131"/>
      <c r="R277" s="134"/>
    </row>
    <row r="278" spans="1:18" s="35" customFormat="1" ht="34.5" customHeight="1">
      <c r="A278" s="16" t="s">
        <v>598</v>
      </c>
      <c r="B278" s="20" t="s">
        <v>68</v>
      </c>
      <c r="C278" s="20" t="s">
        <v>76</v>
      </c>
      <c r="D278" s="51" t="s">
        <v>599</v>
      </c>
      <c r="E278" s="20"/>
      <c r="F278" s="21">
        <f>F279</f>
        <v>50</v>
      </c>
      <c r="N278" s="131"/>
      <c r="O278" s="131"/>
      <c r="P278" s="131"/>
      <c r="Q278" s="131"/>
      <c r="R278" s="134"/>
    </row>
    <row r="279" spans="1:18" s="35" customFormat="1" ht="12" customHeight="1">
      <c r="A279" s="16" t="s">
        <v>640</v>
      </c>
      <c r="B279" s="20" t="s">
        <v>68</v>
      </c>
      <c r="C279" s="20" t="s">
        <v>76</v>
      </c>
      <c r="D279" s="51" t="s">
        <v>599</v>
      </c>
      <c r="E279" s="20" t="s">
        <v>105</v>
      </c>
      <c r="F279" s="21">
        <f>F280</f>
        <v>50</v>
      </c>
      <c r="N279" s="131"/>
      <c r="O279" s="131"/>
      <c r="P279" s="131"/>
      <c r="Q279" s="131"/>
      <c r="R279" s="134"/>
    </row>
    <row r="280" spans="1:18" s="35" customFormat="1" ht="12" customHeight="1">
      <c r="A280" s="16" t="s">
        <v>99</v>
      </c>
      <c r="B280" s="20" t="s">
        <v>68</v>
      </c>
      <c r="C280" s="20" t="s">
        <v>76</v>
      </c>
      <c r="D280" s="51" t="s">
        <v>599</v>
      </c>
      <c r="E280" s="20" t="s">
        <v>100</v>
      </c>
      <c r="F280" s="21">
        <f>F281</f>
        <v>50</v>
      </c>
      <c r="N280" s="131"/>
      <c r="O280" s="131"/>
      <c r="P280" s="131"/>
      <c r="Q280" s="131"/>
      <c r="R280" s="134"/>
    </row>
    <row r="281" spans="1:18" s="35" customFormat="1" ht="12" customHeight="1">
      <c r="A281" s="16" t="s">
        <v>101</v>
      </c>
      <c r="B281" s="20" t="s">
        <v>68</v>
      </c>
      <c r="C281" s="20" t="s">
        <v>76</v>
      </c>
      <c r="D281" s="51" t="s">
        <v>599</v>
      </c>
      <c r="E281" s="20" t="s">
        <v>102</v>
      </c>
      <c r="F281" s="21">
        <f>'пр.5 вед.стр.'!G1183</f>
        <v>50</v>
      </c>
      <c r="N281" s="131"/>
      <c r="O281" s="131"/>
      <c r="P281" s="131"/>
      <c r="Q281" s="131"/>
      <c r="R281" s="134"/>
    </row>
    <row r="282" spans="1:18" s="35" customFormat="1" ht="12" customHeight="1">
      <c r="A282" s="15" t="s">
        <v>6</v>
      </c>
      <c r="B282" s="39" t="s">
        <v>68</v>
      </c>
      <c r="C282" s="39" t="s">
        <v>73</v>
      </c>
      <c r="D282" s="39"/>
      <c r="E282" s="39"/>
      <c r="F282" s="40">
        <f>F283</f>
        <v>5800</v>
      </c>
      <c r="N282" s="131"/>
      <c r="O282" s="131"/>
      <c r="P282" s="131"/>
      <c r="Q282" s="131"/>
      <c r="R282" s="134"/>
    </row>
    <row r="283" spans="1:18" s="35" customFormat="1" ht="14.25" customHeight="1">
      <c r="A283" s="16" t="s">
        <v>37</v>
      </c>
      <c r="B283" s="20" t="s">
        <v>68</v>
      </c>
      <c r="C283" s="20" t="s">
        <v>73</v>
      </c>
      <c r="D283" s="20" t="s">
        <v>237</v>
      </c>
      <c r="E283" s="20"/>
      <c r="F283" s="21">
        <f>F288+F284</f>
        <v>5800</v>
      </c>
      <c r="N283" s="131"/>
      <c r="O283" s="131"/>
      <c r="P283" s="131"/>
      <c r="Q283" s="131"/>
      <c r="R283" s="134"/>
    </row>
    <row r="284" spans="1:18" s="35" customFormat="1" ht="14.25" customHeight="1">
      <c r="A284" s="16" t="str">
        <f>'пр.5 вед.стр.'!A423</f>
        <v>Субсидии на проведение отдельных мероприятий по другим видам транспорта</v>
      </c>
      <c r="B284" s="20" t="s">
        <v>68</v>
      </c>
      <c r="C284" s="20" t="s">
        <v>73</v>
      </c>
      <c r="D284" s="100" t="str">
        <f>'пр.5 вед.стр.'!E423</f>
        <v> Т4 0  00 03170</v>
      </c>
      <c r="E284" s="100"/>
      <c r="F284" s="104">
        <f>F285</f>
        <v>3288</v>
      </c>
      <c r="N284" s="131"/>
      <c r="O284" s="131"/>
      <c r="P284" s="131"/>
      <c r="Q284" s="131"/>
      <c r="R284" s="134"/>
    </row>
    <row r="285" spans="1:18" s="35" customFormat="1" ht="14.25" customHeight="1">
      <c r="A285" s="16" t="str">
        <f>'пр.5 вед.стр.'!A424</f>
        <v>Иные бюджетные ассигнования</v>
      </c>
      <c r="B285" s="20" t="s">
        <v>68</v>
      </c>
      <c r="C285" s="20" t="s">
        <v>73</v>
      </c>
      <c r="D285" s="100" t="str">
        <f>'пр.5 вед.стр.'!E424</f>
        <v> Т4 0  00 03170</v>
      </c>
      <c r="E285" s="100" t="str">
        <f>'пр.5 вед.стр.'!F424</f>
        <v>800</v>
      </c>
      <c r="F285" s="104">
        <f>F286</f>
        <v>3288</v>
      </c>
      <c r="N285" s="131"/>
      <c r="O285" s="131"/>
      <c r="P285" s="131"/>
      <c r="Q285" s="131"/>
      <c r="R285" s="134"/>
    </row>
    <row r="286" spans="1:18" s="35" customFormat="1" ht="14.25" customHeight="1">
      <c r="A286" s="16" t="str">
        <f>'пр.5 вед.стр.'!A425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86" s="20" t="s">
        <v>68</v>
      </c>
      <c r="C286" s="20" t="s">
        <v>73</v>
      </c>
      <c r="D286" s="100" t="str">
        <f>'пр.5 вед.стр.'!E425</f>
        <v> Т4 0  00 03170</v>
      </c>
      <c r="E286" s="100" t="str">
        <f>'пр.5 вед.стр.'!F425</f>
        <v>810</v>
      </c>
      <c r="F286" s="104">
        <f>F287</f>
        <v>3288</v>
      </c>
      <c r="N286" s="131"/>
      <c r="O286" s="131"/>
      <c r="P286" s="131"/>
      <c r="Q286" s="131"/>
      <c r="R286" s="134"/>
    </row>
    <row r="287" spans="1:18" s="35" customFormat="1" ht="14.25" customHeight="1">
      <c r="A287" s="16" t="str">
        <f>'пр.5 вед.стр.'!A426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287" s="20" t="s">
        <v>68</v>
      </c>
      <c r="C287" s="20" t="s">
        <v>73</v>
      </c>
      <c r="D287" s="100" t="str">
        <f>'пр.5 вед.стр.'!E426</f>
        <v> Т4 0  00 03170</v>
      </c>
      <c r="E287" s="100" t="str">
        <f>'пр.5 вед.стр.'!F426</f>
        <v>814</v>
      </c>
      <c r="F287" s="104">
        <f>'пр.5 вед.стр.'!G426</f>
        <v>3288</v>
      </c>
      <c r="N287" s="131"/>
      <c r="O287" s="131"/>
      <c r="P287" s="131"/>
      <c r="Q287" s="131"/>
      <c r="R287" s="134"/>
    </row>
    <row r="288" spans="1:18" s="35" customFormat="1" ht="12" customHeight="1">
      <c r="A288" s="16" t="s">
        <v>663</v>
      </c>
      <c r="B288" s="20" t="s">
        <v>68</v>
      </c>
      <c r="C288" s="20" t="s">
        <v>73</v>
      </c>
      <c r="D288" s="20" t="s">
        <v>664</v>
      </c>
      <c r="E288" s="20"/>
      <c r="F288" s="21">
        <f>F289</f>
        <v>2512</v>
      </c>
      <c r="N288" s="131"/>
      <c r="O288" s="131"/>
      <c r="P288" s="131"/>
      <c r="Q288" s="131"/>
      <c r="R288" s="134"/>
    </row>
    <row r="289" spans="1:18" s="35" customFormat="1" ht="12" customHeight="1">
      <c r="A289" s="16" t="s">
        <v>640</v>
      </c>
      <c r="B289" s="20" t="s">
        <v>68</v>
      </c>
      <c r="C289" s="20" t="s">
        <v>73</v>
      </c>
      <c r="D289" s="20" t="s">
        <v>664</v>
      </c>
      <c r="E289" s="20" t="s">
        <v>105</v>
      </c>
      <c r="F289" s="21">
        <f>F290</f>
        <v>2512</v>
      </c>
      <c r="N289" s="131"/>
      <c r="O289" s="131"/>
      <c r="P289" s="131"/>
      <c r="Q289" s="131"/>
      <c r="R289" s="134"/>
    </row>
    <row r="290" spans="1:18" s="35" customFormat="1" ht="15" customHeight="1">
      <c r="A290" s="16" t="s">
        <v>99</v>
      </c>
      <c r="B290" s="20" t="s">
        <v>68</v>
      </c>
      <c r="C290" s="20" t="s">
        <v>73</v>
      </c>
      <c r="D290" s="20" t="s">
        <v>664</v>
      </c>
      <c r="E290" s="20" t="s">
        <v>100</v>
      </c>
      <c r="F290" s="21">
        <f>F291</f>
        <v>2512</v>
      </c>
      <c r="N290" s="131"/>
      <c r="O290" s="131"/>
      <c r="P290" s="131"/>
      <c r="Q290" s="131"/>
      <c r="R290" s="134"/>
    </row>
    <row r="291" spans="1:18" s="35" customFormat="1" ht="15.75" customHeight="1">
      <c r="A291" s="16" t="s">
        <v>101</v>
      </c>
      <c r="B291" s="20" t="s">
        <v>68</v>
      </c>
      <c r="C291" s="20" t="s">
        <v>73</v>
      </c>
      <c r="D291" s="20" t="s">
        <v>664</v>
      </c>
      <c r="E291" s="20" t="s">
        <v>102</v>
      </c>
      <c r="F291" s="21">
        <f>'пр.5 вед.стр.'!G430</f>
        <v>2512</v>
      </c>
      <c r="N291" s="131"/>
      <c r="O291" s="131"/>
      <c r="P291" s="131"/>
      <c r="Q291" s="131"/>
      <c r="R291" s="134"/>
    </row>
    <row r="292" spans="1:18" s="35" customFormat="1" ht="15" customHeight="1">
      <c r="A292" s="74" t="s">
        <v>83</v>
      </c>
      <c r="B292" s="75" t="s">
        <v>68</v>
      </c>
      <c r="C292" s="75" t="s">
        <v>75</v>
      </c>
      <c r="D292" s="76"/>
      <c r="E292" s="76"/>
      <c r="F292" s="79">
        <f>F305+F293+F299</f>
        <v>5616.6</v>
      </c>
      <c r="N292" s="131"/>
      <c r="O292" s="131"/>
      <c r="P292" s="131"/>
      <c r="Q292" s="131"/>
      <c r="R292" s="134"/>
    </row>
    <row r="293" spans="1:18" s="35" customFormat="1" ht="24" customHeight="1">
      <c r="A293" s="32" t="s">
        <v>600</v>
      </c>
      <c r="B293" s="20" t="s">
        <v>68</v>
      </c>
      <c r="C293" s="20" t="s">
        <v>75</v>
      </c>
      <c r="D293" s="51" t="s">
        <v>601</v>
      </c>
      <c r="E293" s="20"/>
      <c r="F293" s="21">
        <f>F294</f>
        <v>4316.6</v>
      </c>
      <c r="N293" s="131"/>
      <c r="O293" s="131"/>
      <c r="P293" s="131"/>
      <c r="Q293" s="131"/>
      <c r="R293" s="134"/>
    </row>
    <row r="294" spans="1:18" s="35" customFormat="1" ht="13.5" customHeight="1">
      <c r="A294" s="32" t="s">
        <v>286</v>
      </c>
      <c r="B294" s="20" t="s">
        <v>68</v>
      </c>
      <c r="C294" s="20" t="s">
        <v>75</v>
      </c>
      <c r="D294" s="51" t="s">
        <v>602</v>
      </c>
      <c r="E294" s="20"/>
      <c r="F294" s="21">
        <f>F295</f>
        <v>4316.6</v>
      </c>
      <c r="N294" s="131"/>
      <c r="O294" s="131"/>
      <c r="P294" s="131"/>
      <c r="Q294" s="131"/>
      <c r="R294" s="134"/>
    </row>
    <row r="295" spans="1:18" s="35" customFormat="1" ht="24" customHeight="1">
      <c r="A295" s="32" t="s">
        <v>603</v>
      </c>
      <c r="B295" s="20" t="s">
        <v>68</v>
      </c>
      <c r="C295" s="20" t="s">
        <v>75</v>
      </c>
      <c r="D295" s="51" t="s">
        <v>604</v>
      </c>
      <c r="E295" s="20"/>
      <c r="F295" s="21">
        <f>F296</f>
        <v>4316.6</v>
      </c>
      <c r="N295" s="131"/>
      <c r="O295" s="131"/>
      <c r="P295" s="131"/>
      <c r="Q295" s="131"/>
      <c r="R295" s="134"/>
    </row>
    <row r="296" spans="1:18" s="35" customFormat="1" ht="16.5" customHeight="1">
      <c r="A296" s="16" t="s">
        <v>640</v>
      </c>
      <c r="B296" s="20" t="s">
        <v>68</v>
      </c>
      <c r="C296" s="20" t="s">
        <v>75</v>
      </c>
      <c r="D296" s="51" t="s">
        <v>604</v>
      </c>
      <c r="E296" s="20" t="s">
        <v>105</v>
      </c>
      <c r="F296" s="21">
        <f>F297</f>
        <v>4316.6</v>
      </c>
      <c r="N296" s="131"/>
      <c r="O296" s="131"/>
      <c r="P296" s="131"/>
      <c r="Q296" s="131"/>
      <c r="R296" s="134"/>
    </row>
    <row r="297" spans="1:18" s="35" customFormat="1" ht="12.75" customHeight="1">
      <c r="A297" s="16" t="s">
        <v>99</v>
      </c>
      <c r="B297" s="20" t="s">
        <v>68</v>
      </c>
      <c r="C297" s="20" t="s">
        <v>75</v>
      </c>
      <c r="D297" s="51" t="s">
        <v>604</v>
      </c>
      <c r="E297" s="20" t="s">
        <v>100</v>
      </c>
      <c r="F297" s="21">
        <f>F298</f>
        <v>4316.6</v>
      </c>
      <c r="N297" s="131"/>
      <c r="O297" s="131"/>
      <c r="P297" s="131"/>
      <c r="Q297" s="131"/>
      <c r="R297" s="134"/>
    </row>
    <row r="298" spans="1:18" s="35" customFormat="1" ht="15" customHeight="1">
      <c r="A298" s="16" t="s">
        <v>101</v>
      </c>
      <c r="B298" s="20" t="s">
        <v>68</v>
      </c>
      <c r="C298" s="20" t="s">
        <v>75</v>
      </c>
      <c r="D298" s="51" t="s">
        <v>604</v>
      </c>
      <c r="E298" s="20" t="s">
        <v>102</v>
      </c>
      <c r="F298" s="21">
        <f>'пр.5 вед.стр.'!G1190</f>
        <v>4316.6</v>
      </c>
      <c r="N298" s="131"/>
      <c r="O298" s="131"/>
      <c r="P298" s="131"/>
      <c r="Q298" s="131"/>
      <c r="R298" s="134"/>
    </row>
    <row r="299" spans="1:18" s="35" customFormat="1" ht="24" customHeight="1">
      <c r="A299" s="16" t="s">
        <v>605</v>
      </c>
      <c r="B299" s="20" t="s">
        <v>68</v>
      </c>
      <c r="C299" s="20" t="s">
        <v>75</v>
      </c>
      <c r="D299" s="51" t="s">
        <v>606</v>
      </c>
      <c r="E299" s="20"/>
      <c r="F299" s="21">
        <f>F300</f>
        <v>500</v>
      </c>
      <c r="N299" s="131"/>
      <c r="O299" s="131"/>
      <c r="P299" s="131"/>
      <c r="Q299" s="131"/>
      <c r="R299" s="134"/>
    </row>
    <row r="300" spans="1:18" s="35" customFormat="1" ht="12.75" customHeight="1">
      <c r="A300" s="32" t="s">
        <v>286</v>
      </c>
      <c r="B300" s="20" t="s">
        <v>68</v>
      </c>
      <c r="C300" s="20" t="s">
        <v>75</v>
      </c>
      <c r="D300" s="51" t="s">
        <v>607</v>
      </c>
      <c r="E300" s="20"/>
      <c r="F300" s="21">
        <f>F301</f>
        <v>500</v>
      </c>
      <c r="N300" s="131"/>
      <c r="O300" s="131"/>
      <c r="P300" s="131"/>
      <c r="Q300" s="131"/>
      <c r="R300" s="134"/>
    </row>
    <row r="301" spans="1:18" s="35" customFormat="1" ht="24" customHeight="1">
      <c r="A301" s="16" t="s">
        <v>608</v>
      </c>
      <c r="B301" s="20" t="s">
        <v>68</v>
      </c>
      <c r="C301" s="20" t="s">
        <v>75</v>
      </c>
      <c r="D301" s="51" t="s">
        <v>609</v>
      </c>
      <c r="E301" s="20"/>
      <c r="F301" s="21">
        <f>F302</f>
        <v>500</v>
      </c>
      <c r="N301" s="131"/>
      <c r="O301" s="131"/>
      <c r="P301" s="131"/>
      <c r="Q301" s="131"/>
      <c r="R301" s="134"/>
    </row>
    <row r="302" spans="1:18" s="35" customFormat="1" ht="15" customHeight="1">
      <c r="A302" s="16" t="s">
        <v>640</v>
      </c>
      <c r="B302" s="20" t="s">
        <v>68</v>
      </c>
      <c r="C302" s="20" t="s">
        <v>75</v>
      </c>
      <c r="D302" s="51" t="s">
        <v>609</v>
      </c>
      <c r="E302" s="20" t="s">
        <v>105</v>
      </c>
      <c r="F302" s="21">
        <f>F303</f>
        <v>500</v>
      </c>
      <c r="N302" s="131"/>
      <c r="O302" s="131"/>
      <c r="P302" s="131"/>
      <c r="Q302" s="131"/>
      <c r="R302" s="134"/>
    </row>
    <row r="303" spans="1:18" s="35" customFormat="1" ht="12" customHeight="1">
      <c r="A303" s="16" t="s">
        <v>99</v>
      </c>
      <c r="B303" s="20" t="s">
        <v>68</v>
      </c>
      <c r="C303" s="20" t="s">
        <v>75</v>
      </c>
      <c r="D303" s="51" t="s">
        <v>609</v>
      </c>
      <c r="E303" s="20" t="s">
        <v>100</v>
      </c>
      <c r="F303" s="21">
        <f>F304</f>
        <v>500</v>
      </c>
      <c r="N303" s="131"/>
      <c r="O303" s="131"/>
      <c r="P303" s="131"/>
      <c r="Q303" s="131"/>
      <c r="R303" s="134"/>
    </row>
    <row r="304" spans="1:18" s="35" customFormat="1" ht="12" customHeight="1">
      <c r="A304" s="16" t="s">
        <v>101</v>
      </c>
      <c r="B304" s="20" t="s">
        <v>68</v>
      </c>
      <c r="C304" s="20" t="s">
        <v>75</v>
      </c>
      <c r="D304" s="51" t="s">
        <v>609</v>
      </c>
      <c r="E304" s="20" t="s">
        <v>102</v>
      </c>
      <c r="F304" s="21">
        <f>'пр.5 вед.стр.'!G1196</f>
        <v>500</v>
      </c>
      <c r="N304" s="131"/>
      <c r="O304" s="131"/>
      <c r="P304" s="131"/>
      <c r="Q304" s="131"/>
      <c r="R304" s="134"/>
    </row>
    <row r="305" spans="1:18" s="35" customFormat="1" ht="12" customHeight="1">
      <c r="A305" s="33" t="s">
        <v>215</v>
      </c>
      <c r="B305" s="73" t="s">
        <v>68</v>
      </c>
      <c r="C305" s="73" t="s">
        <v>75</v>
      </c>
      <c r="D305" s="72" t="s">
        <v>222</v>
      </c>
      <c r="E305" s="76"/>
      <c r="F305" s="71">
        <f>F306</f>
        <v>800</v>
      </c>
      <c r="N305" s="131"/>
      <c r="O305" s="131"/>
      <c r="P305" s="131"/>
      <c r="Q305" s="131"/>
      <c r="R305" s="134"/>
    </row>
    <row r="306" spans="1:18" s="35" customFormat="1" ht="12" customHeight="1">
      <c r="A306" s="33" t="s">
        <v>405</v>
      </c>
      <c r="B306" s="73" t="s">
        <v>68</v>
      </c>
      <c r="C306" s="73" t="s">
        <v>75</v>
      </c>
      <c r="D306" s="72" t="s">
        <v>406</v>
      </c>
      <c r="E306" s="76"/>
      <c r="F306" s="71">
        <f>F307</f>
        <v>800</v>
      </c>
      <c r="N306" s="131"/>
      <c r="O306" s="131"/>
      <c r="P306" s="131"/>
      <c r="Q306" s="131"/>
      <c r="R306" s="134"/>
    </row>
    <row r="307" spans="1:18" s="35" customFormat="1" ht="12" customHeight="1">
      <c r="A307" s="16" t="s">
        <v>640</v>
      </c>
      <c r="B307" s="73" t="s">
        <v>68</v>
      </c>
      <c r="C307" s="73" t="s">
        <v>75</v>
      </c>
      <c r="D307" s="72" t="s">
        <v>406</v>
      </c>
      <c r="E307" s="72" t="s">
        <v>105</v>
      </c>
      <c r="F307" s="71">
        <f>F308</f>
        <v>800</v>
      </c>
      <c r="N307" s="131"/>
      <c r="O307" s="131"/>
      <c r="P307" s="131"/>
      <c r="Q307" s="131"/>
      <c r="R307" s="134"/>
    </row>
    <row r="308" spans="1:18" s="35" customFormat="1" ht="12" customHeight="1">
      <c r="A308" s="16" t="s">
        <v>99</v>
      </c>
      <c r="B308" s="73" t="s">
        <v>68</v>
      </c>
      <c r="C308" s="73" t="s">
        <v>75</v>
      </c>
      <c r="D308" s="72" t="s">
        <v>406</v>
      </c>
      <c r="E308" s="72" t="s">
        <v>100</v>
      </c>
      <c r="F308" s="71">
        <f>'пр.5 вед.стр.'!G1200</f>
        <v>800</v>
      </c>
      <c r="N308" s="131"/>
      <c r="O308" s="131"/>
      <c r="P308" s="131"/>
      <c r="Q308" s="131"/>
      <c r="R308" s="134"/>
    </row>
    <row r="309" spans="1:18" s="35" customFormat="1" ht="17.25" customHeight="1">
      <c r="A309" s="16" t="s">
        <v>101</v>
      </c>
      <c r="B309" s="73" t="s">
        <v>68</v>
      </c>
      <c r="C309" s="73" t="s">
        <v>75</v>
      </c>
      <c r="D309" s="72" t="s">
        <v>406</v>
      </c>
      <c r="E309" s="72" t="s">
        <v>102</v>
      </c>
      <c r="F309" s="71">
        <f>'пр.5 вед.стр.'!G1201</f>
        <v>800</v>
      </c>
      <c r="N309" s="131"/>
      <c r="O309" s="131"/>
      <c r="P309" s="131"/>
      <c r="Q309" s="131"/>
      <c r="R309" s="134"/>
    </row>
    <row r="310" spans="1:18" s="83" customFormat="1" ht="12.75">
      <c r="A310" s="15" t="s">
        <v>7</v>
      </c>
      <c r="B310" s="39" t="s">
        <v>68</v>
      </c>
      <c r="C310" s="39" t="s">
        <v>78</v>
      </c>
      <c r="D310" s="69"/>
      <c r="E310" s="39"/>
      <c r="F310" s="40">
        <f>F311+F317+F331</f>
        <v>954</v>
      </c>
      <c r="N310" s="131"/>
      <c r="O310" s="131"/>
      <c r="P310" s="131"/>
      <c r="Q310" s="131"/>
      <c r="R310" s="136"/>
    </row>
    <row r="311" spans="1:18" s="35" customFormat="1" ht="27" customHeight="1">
      <c r="A311" s="32" t="s">
        <v>452</v>
      </c>
      <c r="B311" s="20" t="s">
        <v>68</v>
      </c>
      <c r="C311" s="20" t="s">
        <v>78</v>
      </c>
      <c r="D311" s="51" t="s">
        <v>176</v>
      </c>
      <c r="E311" s="20"/>
      <c r="F311" s="21">
        <f>F312</f>
        <v>100</v>
      </c>
      <c r="N311" s="131"/>
      <c r="O311" s="131"/>
      <c r="P311" s="131"/>
      <c r="Q311" s="131"/>
      <c r="R311" s="134"/>
    </row>
    <row r="312" spans="1:18" s="35" customFormat="1" ht="27" customHeight="1">
      <c r="A312" s="32" t="s">
        <v>267</v>
      </c>
      <c r="B312" s="20" t="s">
        <v>68</v>
      </c>
      <c r="C312" s="20" t="s">
        <v>78</v>
      </c>
      <c r="D312" s="51" t="s">
        <v>329</v>
      </c>
      <c r="E312" s="20"/>
      <c r="F312" s="21">
        <f>F313</f>
        <v>100</v>
      </c>
      <c r="N312" s="131"/>
      <c r="O312" s="131"/>
      <c r="P312" s="131"/>
      <c r="Q312" s="131"/>
      <c r="R312" s="134"/>
    </row>
    <row r="313" spans="1:18" s="35" customFormat="1" ht="12.75">
      <c r="A313" s="32" t="s">
        <v>453</v>
      </c>
      <c r="B313" s="20" t="s">
        <v>68</v>
      </c>
      <c r="C313" s="20" t="s">
        <v>78</v>
      </c>
      <c r="D313" s="51" t="s">
        <v>454</v>
      </c>
      <c r="E313" s="20"/>
      <c r="F313" s="21">
        <f>F314</f>
        <v>100</v>
      </c>
      <c r="N313" s="131"/>
      <c r="O313" s="131"/>
      <c r="P313" s="131"/>
      <c r="Q313" s="131"/>
      <c r="R313" s="134"/>
    </row>
    <row r="314" spans="1:18" s="35" customFormat="1" ht="12.75">
      <c r="A314" s="16" t="s">
        <v>129</v>
      </c>
      <c r="B314" s="20" t="s">
        <v>68</v>
      </c>
      <c r="C314" s="20" t="s">
        <v>78</v>
      </c>
      <c r="D314" s="51" t="s">
        <v>454</v>
      </c>
      <c r="E314" s="20" t="s">
        <v>130</v>
      </c>
      <c r="F314" s="21">
        <f>F315</f>
        <v>100</v>
      </c>
      <c r="N314" s="131"/>
      <c r="O314" s="131"/>
      <c r="P314" s="131"/>
      <c r="Q314" s="131"/>
      <c r="R314" s="134"/>
    </row>
    <row r="315" spans="1:18" s="35" customFormat="1" ht="25.5">
      <c r="A315" s="16" t="s">
        <v>165</v>
      </c>
      <c r="B315" s="20" t="s">
        <v>68</v>
      </c>
      <c r="C315" s="20" t="s">
        <v>78</v>
      </c>
      <c r="D315" s="51" t="s">
        <v>454</v>
      </c>
      <c r="E315" s="20" t="s">
        <v>131</v>
      </c>
      <c r="F315" s="21">
        <f>'пр.5 вед.стр.'!G172</f>
        <v>100</v>
      </c>
      <c r="N315" s="131"/>
      <c r="O315" s="131"/>
      <c r="P315" s="131"/>
      <c r="Q315" s="131"/>
      <c r="R315" s="134"/>
    </row>
    <row r="316" spans="1:18" s="35" customFormat="1" ht="25.5">
      <c r="A316" s="16" t="s">
        <v>639</v>
      </c>
      <c r="B316" s="20" t="s">
        <v>68</v>
      </c>
      <c r="C316" s="20" t="s">
        <v>78</v>
      </c>
      <c r="D316" s="51" t="s">
        <v>454</v>
      </c>
      <c r="E316" s="20" t="s">
        <v>638</v>
      </c>
      <c r="F316" s="21">
        <f>'пр.5 вед.стр.'!G173</f>
        <v>100</v>
      </c>
      <c r="N316" s="131"/>
      <c r="O316" s="131"/>
      <c r="P316" s="131"/>
      <c r="Q316" s="131"/>
      <c r="R316" s="134"/>
    </row>
    <row r="317" spans="1:18" s="35" customFormat="1" ht="25.5">
      <c r="A317" s="16" t="s">
        <v>455</v>
      </c>
      <c r="B317" s="20" t="s">
        <v>68</v>
      </c>
      <c r="C317" s="20" t="s">
        <v>78</v>
      </c>
      <c r="D317" s="51" t="s">
        <v>177</v>
      </c>
      <c r="E317" s="20"/>
      <c r="F317" s="21">
        <f>F318</f>
        <v>454</v>
      </c>
      <c r="N317" s="131"/>
      <c r="O317" s="131"/>
      <c r="P317" s="131"/>
      <c r="Q317" s="131"/>
      <c r="R317" s="134"/>
    </row>
    <row r="318" spans="1:18" s="35" customFormat="1" ht="38.25">
      <c r="A318" s="16" t="s">
        <v>253</v>
      </c>
      <c r="B318" s="20" t="s">
        <v>68</v>
      </c>
      <c r="C318" s="20" t="s">
        <v>78</v>
      </c>
      <c r="D318" s="51" t="s">
        <v>330</v>
      </c>
      <c r="E318" s="20"/>
      <c r="F318" s="21">
        <f>F319+F323+F327</f>
        <v>454</v>
      </c>
      <c r="N318" s="131"/>
      <c r="O318" s="131"/>
      <c r="P318" s="131"/>
      <c r="Q318" s="131"/>
      <c r="R318" s="134"/>
    </row>
    <row r="319" spans="1:18" s="35" customFormat="1" ht="25.5">
      <c r="A319" s="32" t="s">
        <v>456</v>
      </c>
      <c r="B319" s="20" t="s">
        <v>68</v>
      </c>
      <c r="C319" s="20" t="s">
        <v>78</v>
      </c>
      <c r="D319" s="51" t="s">
        <v>457</v>
      </c>
      <c r="E319" s="20"/>
      <c r="F319" s="21">
        <f>F320</f>
        <v>404</v>
      </c>
      <c r="N319" s="131"/>
      <c r="O319" s="131"/>
      <c r="P319" s="131"/>
      <c r="Q319" s="131"/>
      <c r="R319" s="134"/>
    </row>
    <row r="320" spans="1:18" s="35" customFormat="1" ht="12.75">
      <c r="A320" s="16" t="s">
        <v>640</v>
      </c>
      <c r="B320" s="20" t="s">
        <v>68</v>
      </c>
      <c r="C320" s="20" t="s">
        <v>78</v>
      </c>
      <c r="D320" s="51" t="s">
        <v>457</v>
      </c>
      <c r="E320" s="20" t="s">
        <v>105</v>
      </c>
      <c r="F320" s="21">
        <f>F321</f>
        <v>404</v>
      </c>
      <c r="N320" s="131"/>
      <c r="O320" s="131"/>
      <c r="P320" s="131"/>
      <c r="Q320" s="131"/>
      <c r="R320" s="134"/>
    </row>
    <row r="321" spans="1:18" s="35" customFormat="1" ht="15.75" customHeight="1">
      <c r="A321" s="16" t="s">
        <v>99</v>
      </c>
      <c r="B321" s="20" t="s">
        <v>68</v>
      </c>
      <c r="C321" s="20" t="s">
        <v>78</v>
      </c>
      <c r="D321" s="51" t="s">
        <v>457</v>
      </c>
      <c r="E321" s="20" t="s">
        <v>100</v>
      </c>
      <c r="F321" s="21">
        <f>F322</f>
        <v>404</v>
      </c>
      <c r="N321" s="131"/>
      <c r="O321" s="131"/>
      <c r="P321" s="131"/>
      <c r="Q321" s="131"/>
      <c r="R321" s="134"/>
    </row>
    <row r="322" spans="1:18" s="35" customFormat="1" ht="18" customHeight="1">
      <c r="A322" s="16" t="s">
        <v>101</v>
      </c>
      <c r="B322" s="20" t="s">
        <v>68</v>
      </c>
      <c r="C322" s="20" t="s">
        <v>78</v>
      </c>
      <c r="D322" s="51" t="s">
        <v>457</v>
      </c>
      <c r="E322" s="20" t="s">
        <v>102</v>
      </c>
      <c r="F322" s="21">
        <f>'пр.5 вед.стр.'!G179</f>
        <v>404</v>
      </c>
      <c r="N322" s="131"/>
      <c r="O322" s="131"/>
      <c r="P322" s="131"/>
      <c r="Q322" s="131"/>
      <c r="R322" s="134"/>
    </row>
    <row r="323" spans="1:18" s="35" customFormat="1" ht="25.5">
      <c r="A323" s="32" t="s">
        <v>458</v>
      </c>
      <c r="B323" s="20" t="s">
        <v>68</v>
      </c>
      <c r="C323" s="20" t="s">
        <v>78</v>
      </c>
      <c r="D323" s="51" t="s">
        <v>459</v>
      </c>
      <c r="E323" s="20"/>
      <c r="F323" s="21">
        <f>F324</f>
        <v>20</v>
      </c>
      <c r="N323" s="131"/>
      <c r="O323" s="131"/>
      <c r="P323" s="131"/>
      <c r="Q323" s="131"/>
      <c r="R323" s="134"/>
    </row>
    <row r="324" spans="1:18" s="35" customFormat="1" ht="12.75">
      <c r="A324" s="16" t="s">
        <v>640</v>
      </c>
      <c r="B324" s="20" t="s">
        <v>68</v>
      </c>
      <c r="C324" s="20" t="s">
        <v>78</v>
      </c>
      <c r="D324" s="51" t="s">
        <v>459</v>
      </c>
      <c r="E324" s="20" t="s">
        <v>105</v>
      </c>
      <c r="F324" s="21">
        <f>F325</f>
        <v>20</v>
      </c>
      <c r="N324" s="131"/>
      <c r="O324" s="131"/>
      <c r="P324" s="131"/>
      <c r="Q324" s="131"/>
      <c r="R324" s="134"/>
    </row>
    <row r="325" spans="1:18" s="35" customFormat="1" ht="16.5" customHeight="1">
      <c r="A325" s="16" t="s">
        <v>99</v>
      </c>
      <c r="B325" s="20" t="s">
        <v>68</v>
      </c>
      <c r="C325" s="20" t="s">
        <v>78</v>
      </c>
      <c r="D325" s="51" t="s">
        <v>459</v>
      </c>
      <c r="E325" s="20" t="s">
        <v>100</v>
      </c>
      <c r="F325" s="21">
        <f>F326</f>
        <v>20</v>
      </c>
      <c r="N325" s="131"/>
      <c r="O325" s="131"/>
      <c r="P325" s="131"/>
      <c r="Q325" s="131"/>
      <c r="R325" s="134"/>
    </row>
    <row r="326" spans="1:18" s="35" customFormat="1" ht="21" customHeight="1">
      <c r="A326" s="16" t="s">
        <v>101</v>
      </c>
      <c r="B326" s="20" t="s">
        <v>68</v>
      </c>
      <c r="C326" s="20" t="s">
        <v>78</v>
      </c>
      <c r="D326" s="51" t="s">
        <v>459</v>
      </c>
      <c r="E326" s="20" t="s">
        <v>102</v>
      </c>
      <c r="F326" s="21">
        <f>'пр.5 вед.стр.'!G183</f>
        <v>20</v>
      </c>
      <c r="N326" s="131"/>
      <c r="O326" s="131"/>
      <c r="P326" s="131"/>
      <c r="Q326" s="131"/>
      <c r="R326" s="134"/>
    </row>
    <row r="327" spans="1:18" s="35" customFormat="1" ht="38.25">
      <c r="A327" s="16" t="s">
        <v>460</v>
      </c>
      <c r="B327" s="20" t="s">
        <v>68</v>
      </c>
      <c r="C327" s="20" t="s">
        <v>78</v>
      </c>
      <c r="D327" s="51" t="s">
        <v>331</v>
      </c>
      <c r="E327" s="48"/>
      <c r="F327" s="21">
        <f>F328</f>
        <v>30</v>
      </c>
      <c r="N327" s="131"/>
      <c r="O327" s="131"/>
      <c r="P327" s="131"/>
      <c r="Q327" s="131"/>
      <c r="R327" s="134"/>
    </row>
    <row r="328" spans="1:18" s="35" customFormat="1" ht="12.75">
      <c r="A328" s="16" t="s">
        <v>129</v>
      </c>
      <c r="B328" s="20" t="s">
        <v>68</v>
      </c>
      <c r="C328" s="20" t="s">
        <v>78</v>
      </c>
      <c r="D328" s="51" t="s">
        <v>331</v>
      </c>
      <c r="E328" s="20" t="s">
        <v>130</v>
      </c>
      <c r="F328" s="21">
        <f>F329</f>
        <v>30</v>
      </c>
      <c r="N328" s="131"/>
      <c r="O328" s="131"/>
      <c r="P328" s="131"/>
      <c r="Q328" s="131"/>
      <c r="R328" s="134"/>
    </row>
    <row r="329" spans="1:18" s="35" customFormat="1" ht="25.5">
      <c r="A329" s="16" t="s">
        <v>165</v>
      </c>
      <c r="B329" s="20" t="s">
        <v>68</v>
      </c>
      <c r="C329" s="20" t="s">
        <v>78</v>
      </c>
      <c r="D329" s="51" t="s">
        <v>331</v>
      </c>
      <c r="E329" s="20" t="s">
        <v>131</v>
      </c>
      <c r="F329" s="21">
        <f>F330</f>
        <v>30</v>
      </c>
      <c r="N329" s="131"/>
      <c r="O329" s="131"/>
      <c r="P329" s="131"/>
      <c r="Q329" s="131"/>
      <c r="R329" s="134"/>
    </row>
    <row r="330" spans="1:18" s="35" customFormat="1" ht="25.5">
      <c r="A330" s="16" t="s">
        <v>639</v>
      </c>
      <c r="B330" s="20" t="s">
        <v>68</v>
      </c>
      <c r="C330" s="20" t="s">
        <v>78</v>
      </c>
      <c r="D330" s="51" t="s">
        <v>331</v>
      </c>
      <c r="E330" s="20" t="s">
        <v>638</v>
      </c>
      <c r="F330" s="21">
        <f>'пр.5 вед.стр.'!G187</f>
        <v>30</v>
      </c>
      <c r="N330" s="131"/>
      <c r="O330" s="131"/>
      <c r="P330" s="131"/>
      <c r="Q330" s="131"/>
      <c r="R330" s="134"/>
    </row>
    <row r="331" spans="1:18" s="35" customFormat="1" ht="25.5">
      <c r="A331" s="32" t="s">
        <v>499</v>
      </c>
      <c r="B331" s="20" t="s">
        <v>68</v>
      </c>
      <c r="C331" s="20" t="s">
        <v>78</v>
      </c>
      <c r="D331" s="51" t="s">
        <v>500</v>
      </c>
      <c r="E331" s="20"/>
      <c r="F331" s="21">
        <f>F332</f>
        <v>400</v>
      </c>
      <c r="N331" s="131"/>
      <c r="O331" s="131"/>
      <c r="P331" s="131"/>
      <c r="Q331" s="131"/>
      <c r="R331" s="134"/>
    </row>
    <row r="332" spans="1:18" s="35" customFormat="1" ht="25.5">
      <c r="A332" s="32" t="s">
        <v>284</v>
      </c>
      <c r="B332" s="20" t="s">
        <v>68</v>
      </c>
      <c r="C332" s="20" t="s">
        <v>78</v>
      </c>
      <c r="D332" s="51" t="s">
        <v>501</v>
      </c>
      <c r="E332" s="20"/>
      <c r="F332" s="21">
        <f>F333</f>
        <v>400</v>
      </c>
      <c r="N332" s="131"/>
      <c r="O332" s="131"/>
      <c r="P332" s="131"/>
      <c r="Q332" s="131"/>
      <c r="R332" s="134"/>
    </row>
    <row r="333" spans="1:18" s="35" customFormat="1" ht="12.75">
      <c r="A333" s="32" t="s">
        <v>175</v>
      </c>
      <c r="B333" s="20" t="s">
        <v>68</v>
      </c>
      <c r="C333" s="20" t="s">
        <v>78</v>
      </c>
      <c r="D333" s="51" t="s">
        <v>502</v>
      </c>
      <c r="E333" s="20"/>
      <c r="F333" s="21">
        <f>F334</f>
        <v>400</v>
      </c>
      <c r="N333" s="131"/>
      <c r="O333" s="131"/>
      <c r="P333" s="131"/>
      <c r="Q333" s="131"/>
      <c r="R333" s="134"/>
    </row>
    <row r="334" spans="1:18" s="35" customFormat="1" ht="12.75">
      <c r="A334" s="16" t="s">
        <v>129</v>
      </c>
      <c r="B334" s="20" t="s">
        <v>68</v>
      </c>
      <c r="C334" s="20" t="s">
        <v>78</v>
      </c>
      <c r="D334" s="51" t="s">
        <v>502</v>
      </c>
      <c r="E334" s="20" t="s">
        <v>130</v>
      </c>
      <c r="F334" s="21">
        <f>F335</f>
        <v>400</v>
      </c>
      <c r="N334" s="131"/>
      <c r="O334" s="131"/>
      <c r="P334" s="131"/>
      <c r="Q334" s="131"/>
      <c r="R334" s="134"/>
    </row>
    <row r="335" spans="1:18" s="35" customFormat="1" ht="25.5">
      <c r="A335" s="16" t="s">
        <v>165</v>
      </c>
      <c r="B335" s="20" t="s">
        <v>68</v>
      </c>
      <c r="C335" s="20" t="s">
        <v>78</v>
      </c>
      <c r="D335" s="51" t="s">
        <v>502</v>
      </c>
      <c r="E335" s="20" t="s">
        <v>131</v>
      </c>
      <c r="F335" s="21">
        <f>'пр.5 вед.стр.'!G436</f>
        <v>400</v>
      </c>
      <c r="N335" s="131"/>
      <c r="O335" s="131"/>
      <c r="P335" s="131"/>
      <c r="Q335" s="131"/>
      <c r="R335" s="134"/>
    </row>
    <row r="336" spans="1:18" s="35" customFormat="1" ht="36" customHeight="1">
      <c r="A336" s="16" t="s">
        <v>639</v>
      </c>
      <c r="B336" s="20" t="s">
        <v>68</v>
      </c>
      <c r="C336" s="20" t="s">
        <v>78</v>
      </c>
      <c r="D336" s="51" t="s">
        <v>502</v>
      </c>
      <c r="E336" s="20" t="s">
        <v>638</v>
      </c>
      <c r="F336" s="21">
        <f>'пр.5 вед.стр.'!G437</f>
        <v>400</v>
      </c>
      <c r="N336" s="131"/>
      <c r="O336" s="131"/>
      <c r="P336" s="131"/>
      <c r="Q336" s="131"/>
      <c r="R336" s="134"/>
    </row>
    <row r="337" spans="1:18" s="35" customFormat="1" ht="12.75">
      <c r="A337" s="14" t="s">
        <v>152</v>
      </c>
      <c r="B337" s="44" t="s">
        <v>72</v>
      </c>
      <c r="C337" s="44" t="s">
        <v>36</v>
      </c>
      <c r="D337" s="20"/>
      <c r="E337" s="20"/>
      <c r="F337" s="40">
        <f>F338+F368+F419</f>
        <v>59680</v>
      </c>
      <c r="N337" s="131"/>
      <c r="O337" s="131"/>
      <c r="P337" s="131"/>
      <c r="Q337" s="131"/>
      <c r="R337" s="134"/>
    </row>
    <row r="338" spans="1:18" s="35" customFormat="1" ht="12.75">
      <c r="A338" s="9" t="s">
        <v>151</v>
      </c>
      <c r="B338" s="44" t="s">
        <v>72</v>
      </c>
      <c r="C338" s="44" t="s">
        <v>66</v>
      </c>
      <c r="D338" s="39"/>
      <c r="E338" s="39"/>
      <c r="F338" s="40">
        <f>F345+F339</f>
        <v>10063</v>
      </c>
      <c r="N338" s="131"/>
      <c r="O338" s="131"/>
      <c r="P338" s="131"/>
      <c r="Q338" s="131"/>
      <c r="R338" s="134"/>
    </row>
    <row r="339" spans="1:18" s="35" customFormat="1" ht="25.5">
      <c r="A339" s="32" t="s">
        <v>465</v>
      </c>
      <c r="B339" s="19" t="s">
        <v>72</v>
      </c>
      <c r="C339" s="19" t="s">
        <v>66</v>
      </c>
      <c r="D339" s="51" t="s">
        <v>170</v>
      </c>
      <c r="E339" s="20"/>
      <c r="F339" s="21">
        <f>F340</f>
        <v>1550</v>
      </c>
      <c r="N339" s="131"/>
      <c r="O339" s="131"/>
      <c r="P339" s="131"/>
      <c r="Q339" s="131"/>
      <c r="R339" s="134"/>
    </row>
    <row r="340" spans="1:18" s="35" customFormat="1" ht="12.75">
      <c r="A340" s="32" t="s">
        <v>279</v>
      </c>
      <c r="B340" s="19" t="s">
        <v>72</v>
      </c>
      <c r="C340" s="19" t="s">
        <v>66</v>
      </c>
      <c r="D340" s="51" t="s">
        <v>326</v>
      </c>
      <c r="E340" s="20"/>
      <c r="F340" s="21">
        <f>F341</f>
        <v>1550</v>
      </c>
      <c r="N340" s="131"/>
      <c r="O340" s="131"/>
      <c r="P340" s="131"/>
      <c r="Q340" s="131"/>
      <c r="R340" s="134"/>
    </row>
    <row r="341" spans="1:18" s="35" customFormat="1" ht="12.75">
      <c r="A341" s="16" t="s">
        <v>637</v>
      </c>
      <c r="B341" s="19" t="s">
        <v>72</v>
      </c>
      <c r="C341" s="19" t="s">
        <v>66</v>
      </c>
      <c r="D341" s="51" t="s">
        <v>610</v>
      </c>
      <c r="E341" s="42"/>
      <c r="F341" s="80">
        <f>F342</f>
        <v>1550</v>
      </c>
      <c r="N341" s="131"/>
      <c r="O341" s="131"/>
      <c r="P341" s="131"/>
      <c r="Q341" s="131"/>
      <c r="R341" s="134"/>
    </row>
    <row r="342" spans="1:18" s="35" customFormat="1" ht="12.75">
      <c r="A342" s="16" t="s">
        <v>640</v>
      </c>
      <c r="B342" s="19" t="s">
        <v>72</v>
      </c>
      <c r="C342" s="19" t="s">
        <v>66</v>
      </c>
      <c r="D342" s="51" t="s">
        <v>610</v>
      </c>
      <c r="E342" s="42">
        <v>200</v>
      </c>
      <c r="F342" s="80">
        <f>F343</f>
        <v>1550</v>
      </c>
      <c r="N342" s="131"/>
      <c r="O342" s="131"/>
      <c r="P342" s="131"/>
      <c r="Q342" s="131"/>
      <c r="R342" s="134"/>
    </row>
    <row r="343" spans="1:18" s="35" customFormat="1" ht="18" customHeight="1">
      <c r="A343" s="16" t="s">
        <v>99</v>
      </c>
      <c r="B343" s="19" t="s">
        <v>72</v>
      </c>
      <c r="C343" s="19" t="s">
        <v>66</v>
      </c>
      <c r="D343" s="51" t="s">
        <v>610</v>
      </c>
      <c r="E343" s="42">
        <v>240</v>
      </c>
      <c r="F343" s="80">
        <f>F344</f>
        <v>1550</v>
      </c>
      <c r="N343" s="131"/>
      <c r="O343" s="131"/>
      <c r="P343" s="131"/>
      <c r="Q343" s="131"/>
      <c r="R343" s="134"/>
    </row>
    <row r="344" spans="1:18" s="35" customFormat="1" ht="14.25" customHeight="1">
      <c r="A344" s="16" t="s">
        <v>101</v>
      </c>
      <c r="B344" s="19" t="s">
        <v>72</v>
      </c>
      <c r="C344" s="19" t="s">
        <v>66</v>
      </c>
      <c r="D344" s="51" t="s">
        <v>610</v>
      </c>
      <c r="E344" s="42">
        <v>244</v>
      </c>
      <c r="F344" s="80">
        <f>'пр.5 вед.стр.'!G1209</f>
        <v>1550</v>
      </c>
      <c r="N344" s="131"/>
      <c r="O344" s="131"/>
      <c r="P344" s="131"/>
      <c r="Q344" s="131"/>
      <c r="R344" s="134"/>
    </row>
    <row r="345" spans="1:18" s="35" customFormat="1" ht="12.75">
      <c r="A345" s="7" t="s">
        <v>210</v>
      </c>
      <c r="B345" s="43" t="s">
        <v>72</v>
      </c>
      <c r="C345" s="43" t="s">
        <v>66</v>
      </c>
      <c r="D345" s="20" t="s">
        <v>221</v>
      </c>
      <c r="E345" s="20"/>
      <c r="F345" s="21">
        <f>F346+F359</f>
        <v>8513</v>
      </c>
      <c r="N345" s="131"/>
      <c r="O345" s="131"/>
      <c r="P345" s="131"/>
      <c r="Q345" s="131"/>
      <c r="R345" s="134"/>
    </row>
    <row r="346" spans="1:18" s="35" customFormat="1" ht="12.75">
      <c r="A346" s="16" t="s">
        <v>287</v>
      </c>
      <c r="B346" s="43" t="s">
        <v>72</v>
      </c>
      <c r="C346" s="43" t="s">
        <v>66</v>
      </c>
      <c r="D346" s="20" t="s">
        <v>373</v>
      </c>
      <c r="E346" s="20"/>
      <c r="F346" s="21">
        <f>F347+F351</f>
        <v>8184.9</v>
      </c>
      <c r="N346" s="131"/>
      <c r="O346" s="131"/>
      <c r="P346" s="131"/>
      <c r="Q346" s="131"/>
      <c r="R346" s="134"/>
    </row>
    <row r="347" spans="1:18" s="35" customFormat="1" ht="12.75">
      <c r="A347" s="16" t="s">
        <v>288</v>
      </c>
      <c r="B347" s="43" t="s">
        <v>72</v>
      </c>
      <c r="C347" s="43" t="s">
        <v>66</v>
      </c>
      <c r="D347" s="20" t="s">
        <v>374</v>
      </c>
      <c r="E347" s="20"/>
      <c r="F347" s="21">
        <f>F348</f>
        <v>6147.4</v>
      </c>
      <c r="N347" s="131"/>
      <c r="O347" s="131"/>
      <c r="P347" s="131"/>
      <c r="Q347" s="131"/>
      <c r="R347" s="134"/>
    </row>
    <row r="348" spans="1:18" s="35" customFormat="1" ht="12.75">
      <c r="A348" s="16" t="s">
        <v>640</v>
      </c>
      <c r="B348" s="43" t="s">
        <v>72</v>
      </c>
      <c r="C348" s="43" t="s">
        <v>66</v>
      </c>
      <c r="D348" s="20" t="s">
        <v>374</v>
      </c>
      <c r="E348" s="20" t="s">
        <v>105</v>
      </c>
      <c r="F348" s="21">
        <f>F349</f>
        <v>6147.4</v>
      </c>
      <c r="N348" s="131"/>
      <c r="O348" s="131"/>
      <c r="P348" s="131"/>
      <c r="Q348" s="131"/>
      <c r="R348" s="134"/>
    </row>
    <row r="349" spans="1:18" s="35" customFormat="1" ht="15" customHeight="1">
      <c r="A349" s="16" t="s">
        <v>99</v>
      </c>
      <c r="B349" s="43" t="s">
        <v>72</v>
      </c>
      <c r="C349" s="43" t="s">
        <v>66</v>
      </c>
      <c r="D349" s="20" t="s">
        <v>374</v>
      </c>
      <c r="E349" s="20" t="s">
        <v>100</v>
      </c>
      <c r="F349" s="21">
        <f>F350</f>
        <v>6147.4</v>
      </c>
      <c r="N349" s="131"/>
      <c r="O349" s="131"/>
      <c r="P349" s="131"/>
      <c r="Q349" s="131"/>
      <c r="R349" s="134"/>
    </row>
    <row r="350" spans="1:18" s="35" customFormat="1" ht="15" customHeight="1">
      <c r="A350" s="16" t="s">
        <v>101</v>
      </c>
      <c r="B350" s="43" t="s">
        <v>72</v>
      </c>
      <c r="C350" s="43" t="s">
        <v>66</v>
      </c>
      <c r="D350" s="20" t="s">
        <v>374</v>
      </c>
      <c r="E350" s="20" t="s">
        <v>102</v>
      </c>
      <c r="F350" s="21">
        <f>'пр.5 вед.стр.'!G1215+'пр.5 вед.стр.'!G445+'пр.5 вед.стр.'!G195</f>
        <v>6147.4</v>
      </c>
      <c r="N350" s="131"/>
      <c r="O350" s="131"/>
      <c r="P350" s="131"/>
      <c r="Q350" s="131"/>
      <c r="R350" s="134"/>
    </row>
    <row r="351" spans="1:18" s="35" customFormat="1" ht="12.75">
      <c r="A351" s="16" t="s">
        <v>293</v>
      </c>
      <c r="B351" s="43" t="s">
        <v>72</v>
      </c>
      <c r="C351" s="43" t="s">
        <v>66</v>
      </c>
      <c r="D351" s="20" t="s">
        <v>396</v>
      </c>
      <c r="E351" s="20"/>
      <c r="F351" s="21">
        <f>F352+F355</f>
        <v>2037.5</v>
      </c>
      <c r="N351" s="131"/>
      <c r="O351" s="131"/>
      <c r="P351" s="131"/>
      <c r="Q351" s="131"/>
      <c r="R351" s="134"/>
    </row>
    <row r="352" spans="1:18" s="35" customFormat="1" ht="12.75">
      <c r="A352" s="16" t="s">
        <v>640</v>
      </c>
      <c r="B352" s="43" t="s">
        <v>72</v>
      </c>
      <c r="C352" s="43" t="s">
        <v>66</v>
      </c>
      <c r="D352" s="20" t="s">
        <v>396</v>
      </c>
      <c r="E352" s="20" t="s">
        <v>105</v>
      </c>
      <c r="F352" s="21">
        <f>F353</f>
        <v>900</v>
      </c>
      <c r="N352" s="131"/>
      <c r="O352" s="131"/>
      <c r="P352" s="131"/>
      <c r="Q352" s="131"/>
      <c r="R352" s="134"/>
    </row>
    <row r="353" spans="1:18" s="35" customFormat="1" ht="15" customHeight="1">
      <c r="A353" s="16" t="s">
        <v>99</v>
      </c>
      <c r="B353" s="43" t="s">
        <v>72</v>
      </c>
      <c r="C353" s="43" t="s">
        <v>66</v>
      </c>
      <c r="D353" s="20" t="s">
        <v>396</v>
      </c>
      <c r="E353" s="20" t="s">
        <v>100</v>
      </c>
      <c r="F353" s="21">
        <f>F354</f>
        <v>900</v>
      </c>
      <c r="N353" s="131"/>
      <c r="O353" s="131"/>
      <c r="P353" s="131"/>
      <c r="Q353" s="131"/>
      <c r="R353" s="134"/>
    </row>
    <row r="354" spans="1:18" s="35" customFormat="1" ht="14.25" customHeight="1">
      <c r="A354" s="16" t="s">
        <v>101</v>
      </c>
      <c r="B354" s="43" t="s">
        <v>72</v>
      </c>
      <c r="C354" s="43" t="s">
        <v>66</v>
      </c>
      <c r="D354" s="20" t="s">
        <v>396</v>
      </c>
      <c r="E354" s="20" t="s">
        <v>102</v>
      </c>
      <c r="F354" s="21">
        <f>'пр.5 вед.стр.'!G1219</f>
        <v>900</v>
      </c>
      <c r="N354" s="131"/>
      <c r="O354" s="131"/>
      <c r="P354" s="131"/>
      <c r="Q354" s="131"/>
      <c r="R354" s="134"/>
    </row>
    <row r="355" spans="1:18" s="35" customFormat="1" ht="12.75">
      <c r="A355" s="16" t="s">
        <v>129</v>
      </c>
      <c r="B355" s="43" t="s">
        <v>72</v>
      </c>
      <c r="C355" s="43" t="s">
        <v>66</v>
      </c>
      <c r="D355" s="20" t="s">
        <v>396</v>
      </c>
      <c r="E355" s="20" t="s">
        <v>130</v>
      </c>
      <c r="F355" s="21">
        <f>F356</f>
        <v>1137.5</v>
      </c>
      <c r="N355" s="131"/>
      <c r="O355" s="131"/>
      <c r="P355" s="131"/>
      <c r="Q355" s="131"/>
      <c r="R355" s="134"/>
    </row>
    <row r="356" spans="1:18" s="35" customFormat="1" ht="12.75">
      <c r="A356" s="16" t="s">
        <v>132</v>
      </c>
      <c r="B356" s="43" t="s">
        <v>72</v>
      </c>
      <c r="C356" s="43" t="s">
        <v>66</v>
      </c>
      <c r="D356" s="20" t="s">
        <v>396</v>
      </c>
      <c r="E356" s="20" t="s">
        <v>133</v>
      </c>
      <c r="F356" s="21">
        <f>F357+F358</f>
        <v>1137.5</v>
      </c>
      <c r="N356" s="131"/>
      <c r="O356" s="131"/>
      <c r="P356" s="131"/>
      <c r="Q356" s="131"/>
      <c r="R356" s="134"/>
    </row>
    <row r="357" spans="1:18" s="35" customFormat="1" ht="12.75">
      <c r="A357" s="16" t="s">
        <v>134</v>
      </c>
      <c r="B357" s="43" t="s">
        <v>72</v>
      </c>
      <c r="C357" s="43" t="s">
        <v>66</v>
      </c>
      <c r="D357" s="20" t="s">
        <v>396</v>
      </c>
      <c r="E357" s="20" t="s">
        <v>135</v>
      </c>
      <c r="F357" s="21">
        <f>'пр.5 вед.стр.'!G1222</f>
        <v>1136.8</v>
      </c>
      <c r="N357" s="131"/>
      <c r="O357" s="131"/>
      <c r="P357" s="131"/>
      <c r="Q357" s="131"/>
      <c r="R357" s="134"/>
    </row>
    <row r="358" spans="1:18" s="35" customFormat="1" ht="12.75">
      <c r="A358" s="16" t="s">
        <v>163</v>
      </c>
      <c r="B358" s="43" t="s">
        <v>72</v>
      </c>
      <c r="C358" s="43" t="s">
        <v>66</v>
      </c>
      <c r="D358" s="20" t="s">
        <v>396</v>
      </c>
      <c r="E358" s="20" t="s">
        <v>164</v>
      </c>
      <c r="F358" s="21">
        <f>'пр.5 вед.стр.'!G1223</f>
        <v>0.7</v>
      </c>
      <c r="N358" s="131"/>
      <c r="O358" s="131"/>
      <c r="P358" s="131"/>
      <c r="Q358" s="131"/>
      <c r="R358" s="134"/>
    </row>
    <row r="359" spans="1:18" s="35" customFormat="1" ht="30" customHeight="1">
      <c r="A359" s="16" t="str">
        <f>'пр.5 вед.стр.'!A196</f>
        <v>Основное мероприятие "Строительство 16- квартирного жилого дома из каркасно- панельных деревянных элементов в г. Сусумане" </v>
      </c>
      <c r="B359" s="43" t="s">
        <v>72</v>
      </c>
      <c r="C359" s="43" t="s">
        <v>66</v>
      </c>
      <c r="D359" s="100" t="str">
        <f>'пр.5 вед.стр.'!E196</f>
        <v>Ж5 0 02 00000</v>
      </c>
      <c r="E359" s="100"/>
      <c r="F359" s="104">
        <f>F360+F364</f>
        <v>328.09999999999997</v>
      </c>
      <c r="N359" s="131"/>
      <c r="O359" s="131"/>
      <c r="P359" s="131"/>
      <c r="Q359" s="131"/>
      <c r="R359" s="134"/>
    </row>
    <row r="360" spans="1:18" s="35" customFormat="1" ht="25.5">
      <c r="A360" s="16" t="str">
        <f>'пр.5 вед.стр.'!A197</f>
        <v>Проценты за пользование чужими денежными средствами на основании вступивших в законную силу судебных актов</v>
      </c>
      <c r="B360" s="43" t="s">
        <v>72</v>
      </c>
      <c r="C360" s="43" t="s">
        <v>66</v>
      </c>
      <c r="D360" s="100" t="str">
        <f>'пр.5 вед.стр.'!E197</f>
        <v>Ж5 0 02 08090</v>
      </c>
      <c r="E360" s="100"/>
      <c r="F360" s="104">
        <f>F361</f>
        <v>318.7</v>
      </c>
      <c r="N360" s="131"/>
      <c r="O360" s="131"/>
      <c r="P360" s="131"/>
      <c r="Q360" s="131"/>
      <c r="R360" s="134"/>
    </row>
    <row r="361" spans="1:18" s="35" customFormat="1" ht="15" customHeight="1">
      <c r="A361" s="16" t="str">
        <f>'пр.5 вед.стр.'!A198</f>
        <v>Иные бюджетные ассигнования</v>
      </c>
      <c r="B361" s="43" t="s">
        <v>72</v>
      </c>
      <c r="C361" s="43" t="s">
        <v>66</v>
      </c>
      <c r="D361" s="100" t="str">
        <f>'пр.5 вед.стр.'!E198</f>
        <v>Ж5 0 02 08090</v>
      </c>
      <c r="E361" s="100" t="str">
        <f>'пр.5 вед.стр.'!F198</f>
        <v>800</v>
      </c>
      <c r="F361" s="104">
        <f>F362</f>
        <v>318.7</v>
      </c>
      <c r="N361" s="131"/>
      <c r="O361" s="131"/>
      <c r="P361" s="131"/>
      <c r="Q361" s="131"/>
      <c r="R361" s="134"/>
    </row>
    <row r="362" spans="1:18" s="35" customFormat="1" ht="12.75" customHeight="1">
      <c r="A362" s="16" t="str">
        <f>'пр.5 вед.стр.'!A199</f>
        <v>Исполнение судебных актов</v>
      </c>
      <c r="B362" s="43" t="s">
        <v>72</v>
      </c>
      <c r="C362" s="43" t="s">
        <v>66</v>
      </c>
      <c r="D362" s="100" t="str">
        <f>'пр.5 вед.стр.'!E199</f>
        <v>Ж5 0 02 08090</v>
      </c>
      <c r="E362" s="100" t="str">
        <f>'пр.5 вед.стр.'!F199</f>
        <v>830</v>
      </c>
      <c r="F362" s="104">
        <f>F363</f>
        <v>318.7</v>
      </c>
      <c r="N362" s="131"/>
      <c r="O362" s="131"/>
      <c r="P362" s="131"/>
      <c r="Q362" s="131"/>
      <c r="R362" s="134"/>
    </row>
    <row r="363" spans="1:18" s="35" customFormat="1" ht="27.75" customHeight="1">
      <c r="A363" s="55" t="str">
        <f>'пр.5 вед.стр.'!A200</f>
        <v>Исполнение судебных актов Российской Федерации и мировых соглашений по возмещению причиненного вреда
</v>
      </c>
      <c r="B363" s="43" t="s">
        <v>72</v>
      </c>
      <c r="C363" s="43" t="s">
        <v>66</v>
      </c>
      <c r="D363" s="100" t="str">
        <f>'пр.5 вед.стр.'!E200</f>
        <v>Ж5 0 02 08090</v>
      </c>
      <c r="E363" s="100" t="str">
        <f>'пр.5 вед.стр.'!F200</f>
        <v>831</v>
      </c>
      <c r="F363" s="104">
        <f>'пр.5 вед.стр.'!G200</f>
        <v>318.7</v>
      </c>
      <c r="N363" s="131"/>
      <c r="O363" s="131"/>
      <c r="P363" s="131"/>
      <c r="Q363" s="131"/>
      <c r="R363" s="134"/>
    </row>
    <row r="364" spans="1:18" s="35" customFormat="1" ht="12.75">
      <c r="A364" s="16" t="str">
        <f>'пр.5 вед.стр.'!A201</f>
        <v>Неустойка и судебные расходы на основании вступивших в законную силу судебных актов</v>
      </c>
      <c r="B364" s="43" t="s">
        <v>72</v>
      </c>
      <c r="C364" s="43" t="s">
        <v>66</v>
      </c>
      <c r="D364" s="100" t="str">
        <f>'пр.5 вед.стр.'!E201</f>
        <v>Ж5 0 02 08190</v>
      </c>
      <c r="E364" s="100"/>
      <c r="F364" s="104">
        <f>F365</f>
        <v>9.4</v>
      </c>
      <c r="N364" s="131"/>
      <c r="O364" s="131"/>
      <c r="P364" s="131"/>
      <c r="Q364" s="131"/>
      <c r="R364" s="134"/>
    </row>
    <row r="365" spans="1:18" s="35" customFormat="1" ht="13.5" customHeight="1">
      <c r="A365" s="16" t="str">
        <f>'пр.5 вед.стр.'!A202</f>
        <v>Иные бюджетные ассигнования</v>
      </c>
      <c r="B365" s="43" t="s">
        <v>72</v>
      </c>
      <c r="C365" s="43" t="s">
        <v>66</v>
      </c>
      <c r="D365" s="100" t="str">
        <f>'пр.5 вед.стр.'!E202</f>
        <v>Ж5 0 02 08190</v>
      </c>
      <c r="E365" s="100" t="str">
        <f>'пр.5 вед.стр.'!F202</f>
        <v>800</v>
      </c>
      <c r="F365" s="104">
        <f>F366</f>
        <v>9.4</v>
      </c>
      <c r="N365" s="131"/>
      <c r="O365" s="131"/>
      <c r="P365" s="131"/>
      <c r="Q365" s="131"/>
      <c r="R365" s="134"/>
    </row>
    <row r="366" spans="1:18" s="35" customFormat="1" ht="14.25" customHeight="1">
      <c r="A366" s="16" t="str">
        <f>'пр.5 вед.стр.'!A203</f>
        <v>Исполнение судебных актов</v>
      </c>
      <c r="B366" s="43" t="s">
        <v>72</v>
      </c>
      <c r="C366" s="43" t="s">
        <v>66</v>
      </c>
      <c r="D366" s="100" t="str">
        <f>'пр.5 вед.стр.'!E203</f>
        <v>Ж5 0 02 08190</v>
      </c>
      <c r="E366" s="100" t="str">
        <f>'пр.5 вед.стр.'!F203</f>
        <v>830</v>
      </c>
      <c r="F366" s="104">
        <f>F367</f>
        <v>9.4</v>
      </c>
      <c r="N366" s="131"/>
      <c r="O366" s="131"/>
      <c r="P366" s="131"/>
      <c r="Q366" s="131"/>
      <c r="R366" s="134"/>
    </row>
    <row r="367" spans="1:18" s="35" customFormat="1" ht="27" customHeight="1">
      <c r="A367" s="55" t="str">
        <f>'пр.5 вед.стр.'!A204</f>
        <v>Исполнение судебных актов Российской Федерации и мировых соглашений по возмещению причиненного вреда
</v>
      </c>
      <c r="B367" s="43" t="s">
        <v>72</v>
      </c>
      <c r="C367" s="43" t="s">
        <v>66</v>
      </c>
      <c r="D367" s="100" t="str">
        <f>'пр.5 вед.стр.'!E204</f>
        <v>Ж5 0 02 08190</v>
      </c>
      <c r="E367" s="100" t="str">
        <f>'пр.5 вед.стр.'!F204</f>
        <v>831</v>
      </c>
      <c r="F367" s="104">
        <f>'пр.5 вед.стр.'!G204</f>
        <v>9.4</v>
      </c>
      <c r="N367" s="131"/>
      <c r="O367" s="131"/>
      <c r="P367" s="131"/>
      <c r="Q367" s="131"/>
      <c r="R367" s="134"/>
    </row>
    <row r="368" spans="1:18" s="35" customFormat="1" ht="12.75">
      <c r="A368" s="15" t="s">
        <v>212</v>
      </c>
      <c r="B368" s="44" t="s">
        <v>72</v>
      </c>
      <c r="C368" s="44" t="s">
        <v>67</v>
      </c>
      <c r="D368" s="22"/>
      <c r="E368" s="39"/>
      <c r="F368" s="40">
        <f>F369+F399+F379+F389+F409</f>
        <v>35159</v>
      </c>
      <c r="N368" s="131"/>
      <c r="O368" s="131"/>
      <c r="P368" s="131"/>
      <c r="Q368" s="131"/>
      <c r="R368" s="134"/>
    </row>
    <row r="369" spans="1:18" s="35" customFormat="1" ht="25.5">
      <c r="A369" s="16" t="s">
        <v>612</v>
      </c>
      <c r="B369" s="19" t="s">
        <v>72</v>
      </c>
      <c r="C369" s="19" t="s">
        <v>67</v>
      </c>
      <c r="D369" s="51" t="s">
        <v>289</v>
      </c>
      <c r="E369" s="20"/>
      <c r="F369" s="21">
        <f>F370</f>
        <v>2700</v>
      </c>
      <c r="N369" s="131"/>
      <c r="O369" s="131"/>
      <c r="P369" s="131"/>
      <c r="Q369" s="131"/>
      <c r="R369" s="134"/>
    </row>
    <row r="370" spans="1:18" s="35" customFormat="1" ht="12.75">
      <c r="A370" s="37" t="s">
        <v>286</v>
      </c>
      <c r="B370" s="19" t="s">
        <v>72</v>
      </c>
      <c r="C370" s="19" t="s">
        <v>67</v>
      </c>
      <c r="D370" s="51" t="s">
        <v>364</v>
      </c>
      <c r="E370" s="20"/>
      <c r="F370" s="21">
        <f>F371+F375</f>
        <v>2700</v>
      </c>
      <c r="N370" s="131"/>
      <c r="O370" s="131"/>
      <c r="P370" s="131"/>
      <c r="Q370" s="131"/>
      <c r="R370" s="134"/>
    </row>
    <row r="371" spans="1:18" s="35" customFormat="1" ht="25.5">
      <c r="A371" s="16" t="s">
        <v>613</v>
      </c>
      <c r="B371" s="19" t="s">
        <v>72</v>
      </c>
      <c r="C371" s="19" t="s">
        <v>67</v>
      </c>
      <c r="D371" s="51" t="s">
        <v>365</v>
      </c>
      <c r="E371" s="20"/>
      <c r="F371" s="21">
        <f>F372</f>
        <v>1700</v>
      </c>
      <c r="N371" s="131"/>
      <c r="O371" s="131"/>
      <c r="P371" s="131"/>
      <c r="Q371" s="131"/>
      <c r="R371" s="134"/>
    </row>
    <row r="372" spans="1:18" s="35" customFormat="1" ht="12.75">
      <c r="A372" s="16" t="s">
        <v>129</v>
      </c>
      <c r="B372" s="19" t="s">
        <v>72</v>
      </c>
      <c r="C372" s="19" t="s">
        <v>67</v>
      </c>
      <c r="D372" s="51" t="s">
        <v>365</v>
      </c>
      <c r="E372" s="20" t="s">
        <v>130</v>
      </c>
      <c r="F372" s="21">
        <f>F373</f>
        <v>1700</v>
      </c>
      <c r="N372" s="131"/>
      <c r="O372" s="131"/>
      <c r="P372" s="131"/>
      <c r="Q372" s="131"/>
      <c r="R372" s="134"/>
    </row>
    <row r="373" spans="1:18" s="35" customFormat="1" ht="25.5">
      <c r="A373" s="16" t="s">
        <v>165</v>
      </c>
      <c r="B373" s="19" t="s">
        <v>72</v>
      </c>
      <c r="C373" s="19" t="s">
        <v>67</v>
      </c>
      <c r="D373" s="51" t="s">
        <v>365</v>
      </c>
      <c r="E373" s="20" t="s">
        <v>131</v>
      </c>
      <c r="F373" s="21">
        <f>'пр.5 вед.стр.'!G1229</f>
        <v>1700</v>
      </c>
      <c r="N373" s="131"/>
      <c r="O373" s="131"/>
      <c r="P373" s="131"/>
      <c r="Q373" s="131"/>
      <c r="R373" s="134"/>
    </row>
    <row r="374" spans="1:18" s="35" customFormat="1" ht="25.5">
      <c r="A374" s="16" t="s">
        <v>639</v>
      </c>
      <c r="B374" s="19" t="s">
        <v>72</v>
      </c>
      <c r="C374" s="19" t="s">
        <v>67</v>
      </c>
      <c r="D374" s="51" t="s">
        <v>365</v>
      </c>
      <c r="E374" s="20" t="s">
        <v>638</v>
      </c>
      <c r="F374" s="21">
        <f>'пр.5 вед.стр.'!G1230</f>
        <v>1700</v>
      </c>
      <c r="N374" s="131"/>
      <c r="O374" s="131"/>
      <c r="P374" s="131"/>
      <c r="Q374" s="131"/>
      <c r="R374" s="134"/>
    </row>
    <row r="375" spans="1:18" s="35" customFormat="1" ht="25.5">
      <c r="A375" s="16" t="s">
        <v>614</v>
      </c>
      <c r="B375" s="19" t="s">
        <v>72</v>
      </c>
      <c r="C375" s="19" t="s">
        <v>67</v>
      </c>
      <c r="D375" s="51" t="s">
        <v>615</v>
      </c>
      <c r="E375" s="20"/>
      <c r="F375" s="21">
        <f>F376</f>
        <v>1000</v>
      </c>
      <c r="N375" s="131"/>
      <c r="O375" s="131"/>
      <c r="P375" s="131"/>
      <c r="Q375" s="131"/>
      <c r="R375" s="134"/>
    </row>
    <row r="376" spans="1:18" s="35" customFormat="1" ht="12.75">
      <c r="A376" s="16" t="s">
        <v>129</v>
      </c>
      <c r="B376" s="19" t="s">
        <v>72</v>
      </c>
      <c r="C376" s="19" t="s">
        <v>67</v>
      </c>
      <c r="D376" s="51" t="s">
        <v>615</v>
      </c>
      <c r="E376" s="20" t="s">
        <v>130</v>
      </c>
      <c r="F376" s="21">
        <f>F377</f>
        <v>1000</v>
      </c>
      <c r="N376" s="131"/>
      <c r="O376" s="131"/>
      <c r="P376" s="131"/>
      <c r="Q376" s="131"/>
      <c r="R376" s="134"/>
    </row>
    <row r="377" spans="1:18" s="35" customFormat="1" ht="25.5">
      <c r="A377" s="16" t="s">
        <v>165</v>
      </c>
      <c r="B377" s="19" t="s">
        <v>72</v>
      </c>
      <c r="C377" s="19" t="s">
        <v>67</v>
      </c>
      <c r="D377" s="51" t="s">
        <v>615</v>
      </c>
      <c r="E377" s="20" t="s">
        <v>131</v>
      </c>
      <c r="F377" s="21">
        <f>F378</f>
        <v>1000</v>
      </c>
      <c r="N377" s="131"/>
      <c r="O377" s="131"/>
      <c r="P377" s="131"/>
      <c r="Q377" s="131"/>
      <c r="R377" s="134"/>
    </row>
    <row r="378" spans="1:18" s="35" customFormat="1" ht="25.5">
      <c r="A378" s="16" t="s">
        <v>639</v>
      </c>
      <c r="B378" s="19" t="s">
        <v>72</v>
      </c>
      <c r="C378" s="19" t="s">
        <v>67</v>
      </c>
      <c r="D378" s="51" t="s">
        <v>615</v>
      </c>
      <c r="E378" s="20" t="s">
        <v>638</v>
      </c>
      <c r="F378" s="21">
        <f>'пр.5 вед.стр.'!G1234</f>
        <v>1000</v>
      </c>
      <c r="N378" s="131"/>
      <c r="O378" s="131"/>
      <c r="P378" s="131"/>
      <c r="Q378" s="131"/>
      <c r="R378" s="134"/>
    </row>
    <row r="379" spans="1:18" s="35" customFormat="1" ht="25.5">
      <c r="A379" s="16" t="str">
        <f>'пр.5 вед.стр.'!A1235</f>
        <v>Муниципальная программа "Комплексное развитие систем коммунальной инфраструктуры муниципального образования "Сусуманский городской округ" на 2017 год"</v>
      </c>
      <c r="B379" s="19" t="s">
        <v>72</v>
      </c>
      <c r="C379" s="19" t="s">
        <v>67</v>
      </c>
      <c r="D379" s="51" t="str">
        <f>'пр.5 вед.стр.'!E1235</f>
        <v>7N 0 00 00000</v>
      </c>
      <c r="E379" s="100"/>
      <c r="F379" s="21">
        <f>F380</f>
        <v>20300</v>
      </c>
      <c r="N379" s="131"/>
      <c r="O379" s="131"/>
      <c r="P379" s="131"/>
      <c r="Q379" s="131"/>
      <c r="R379" s="134"/>
    </row>
    <row r="380" spans="1:18" s="35" customFormat="1" ht="25.5">
      <c r="A380" s="16" t="str">
        <f>'пр.5 вед.стр.'!A1236</f>
        <v>Основное мероприятие "Подготовка коммунальной инфраструктуры Сусуманского городского округа к отопительным периодам"</v>
      </c>
      <c r="B380" s="19" t="s">
        <v>72</v>
      </c>
      <c r="C380" s="19" t="s">
        <v>67</v>
      </c>
      <c r="D380" s="51" t="str">
        <f>'пр.5 вед.стр.'!E1236</f>
        <v>7N 0 01 00000</v>
      </c>
      <c r="E380" s="100"/>
      <c r="F380" s="21">
        <f>F381+F385</f>
        <v>20300</v>
      </c>
      <c r="N380" s="131"/>
      <c r="O380" s="131"/>
      <c r="P380" s="131"/>
      <c r="Q380" s="131"/>
      <c r="R380" s="134"/>
    </row>
    <row r="381" spans="1:18" s="35" customFormat="1" ht="25.5">
      <c r="A381" s="16" t="str">
        <f>'пр.5 вед.стр.'!A1237</f>
        <v>Финансирование мероприятий по подготовке к осенне-зимнему отопительному периоду за счет средств областного бюджета</v>
      </c>
      <c r="B381" s="19" t="s">
        <v>72</v>
      </c>
      <c r="C381" s="19" t="s">
        <v>67</v>
      </c>
      <c r="D381" s="51" t="str">
        <f>'пр.5 вед.стр.'!E1237</f>
        <v>7N 0 01 62110</v>
      </c>
      <c r="E381" s="100"/>
      <c r="F381" s="21">
        <f>F382</f>
        <v>20000</v>
      </c>
      <c r="N381" s="131"/>
      <c r="O381" s="131"/>
      <c r="P381" s="131"/>
      <c r="Q381" s="131"/>
      <c r="R381" s="134"/>
    </row>
    <row r="382" spans="1:18" s="35" customFormat="1" ht="12.75">
      <c r="A382" s="16" t="str">
        <f>'пр.5 вед.стр.'!A1238</f>
        <v>Закупка товаров, работ и услуг для обеспечения государственных (муниципальных) нужд</v>
      </c>
      <c r="B382" s="19" t="s">
        <v>72</v>
      </c>
      <c r="C382" s="19" t="s">
        <v>67</v>
      </c>
      <c r="D382" s="51" t="str">
        <f>'пр.5 вед.стр.'!E1238</f>
        <v>7N 0 01 62110</v>
      </c>
      <c r="E382" s="100" t="str">
        <f>'пр.5 вед.стр.'!F1238</f>
        <v>200</v>
      </c>
      <c r="F382" s="21">
        <f>F383</f>
        <v>20000</v>
      </c>
      <c r="N382" s="131"/>
      <c r="O382" s="131"/>
      <c r="P382" s="131"/>
      <c r="Q382" s="131"/>
      <c r="R382" s="134"/>
    </row>
    <row r="383" spans="1:18" s="35" customFormat="1" ht="12.75">
      <c r="A383" s="16" t="str">
        <f>'пр.5 вед.стр.'!A1239</f>
        <v>Иные закупки товаров, работ и услуг для обеспечения государственных и муниципальных нужд</v>
      </c>
      <c r="B383" s="19" t="s">
        <v>72</v>
      </c>
      <c r="C383" s="19" t="s">
        <v>67</v>
      </c>
      <c r="D383" s="51" t="str">
        <f>'пр.5 вед.стр.'!E1239</f>
        <v>7N 0 01 62110</v>
      </c>
      <c r="E383" s="100" t="str">
        <f>'пр.5 вед.стр.'!F1239</f>
        <v>240</v>
      </c>
      <c r="F383" s="21">
        <f>F384</f>
        <v>20000</v>
      </c>
      <c r="N383" s="131"/>
      <c r="O383" s="131"/>
      <c r="P383" s="131"/>
      <c r="Q383" s="131"/>
      <c r="R383" s="134"/>
    </row>
    <row r="384" spans="1:18" s="35" customFormat="1" ht="12.75">
      <c r="A384" s="16" t="str">
        <f>'пр.5 вед.стр.'!A1240</f>
        <v>Прочая закупка товаров, работ и услуг для обеспечения государственных (муниципальных) нужд</v>
      </c>
      <c r="B384" s="19" t="s">
        <v>72</v>
      </c>
      <c r="C384" s="19" t="s">
        <v>67</v>
      </c>
      <c r="D384" s="51" t="str">
        <f>'пр.5 вед.стр.'!E1240</f>
        <v>7N 0 01 62110</v>
      </c>
      <c r="E384" s="100" t="str">
        <f>'пр.5 вед.стр.'!F1240</f>
        <v>244</v>
      </c>
      <c r="F384" s="21">
        <f>'пр.5 вед.стр.'!G1240</f>
        <v>20000</v>
      </c>
      <c r="N384" s="131"/>
      <c r="O384" s="131"/>
      <c r="P384" s="131"/>
      <c r="Q384" s="131"/>
      <c r="R384" s="134"/>
    </row>
    <row r="385" spans="1:18" s="35" customFormat="1" ht="12.75">
      <c r="A385" s="16" t="str">
        <f>'пр.5 вед.стр.'!A1241</f>
        <v>Софинансирование мероприятий по подготовке к осенне- зимнему отопительному периоду</v>
      </c>
      <c r="B385" s="19" t="s">
        <v>72</v>
      </c>
      <c r="C385" s="19" t="s">
        <v>67</v>
      </c>
      <c r="D385" s="51" t="str">
        <f>'пр.5 вед.стр.'!E1241</f>
        <v>7N 0 01  S2100</v>
      </c>
      <c r="E385" s="100"/>
      <c r="F385" s="21">
        <f>F386</f>
        <v>300</v>
      </c>
      <c r="N385" s="131"/>
      <c r="O385" s="131"/>
      <c r="P385" s="131"/>
      <c r="Q385" s="131"/>
      <c r="R385" s="134"/>
    </row>
    <row r="386" spans="1:18" s="35" customFormat="1" ht="12.75">
      <c r="A386" s="16" t="str">
        <f>'пр.5 вед.стр.'!A1242</f>
        <v>Закупка товаров, работ и услуг для обеспечения государственных (муниципальных) нужд</v>
      </c>
      <c r="B386" s="19" t="s">
        <v>72</v>
      </c>
      <c r="C386" s="19" t="s">
        <v>67</v>
      </c>
      <c r="D386" s="51" t="str">
        <f>'пр.5 вед.стр.'!E1242</f>
        <v>7N 0 01  S2100</v>
      </c>
      <c r="E386" s="100" t="str">
        <f>'пр.5 вед.стр.'!F1242</f>
        <v>200</v>
      </c>
      <c r="F386" s="21">
        <f>F387</f>
        <v>300</v>
      </c>
      <c r="N386" s="131"/>
      <c r="O386" s="131"/>
      <c r="P386" s="131"/>
      <c r="Q386" s="131"/>
      <c r="R386" s="134"/>
    </row>
    <row r="387" spans="1:18" s="35" customFormat="1" ht="12.75">
      <c r="A387" s="16" t="str">
        <f>'пр.5 вед.стр.'!A1243</f>
        <v>Иные закупки товаров, работ и услуг для обеспечения государственных и муниципальных нужд</v>
      </c>
      <c r="B387" s="19" t="s">
        <v>72</v>
      </c>
      <c r="C387" s="19" t="s">
        <v>67</v>
      </c>
      <c r="D387" s="51" t="str">
        <f>'пр.5 вед.стр.'!E1243</f>
        <v>7N 0 01  S2100</v>
      </c>
      <c r="E387" s="100" t="str">
        <f>'пр.5 вед.стр.'!F1243</f>
        <v>240</v>
      </c>
      <c r="F387" s="21">
        <f>F388</f>
        <v>300</v>
      </c>
      <c r="N387" s="131"/>
      <c r="O387" s="131"/>
      <c r="P387" s="131"/>
      <c r="Q387" s="131"/>
      <c r="R387" s="134"/>
    </row>
    <row r="388" spans="1:18" s="35" customFormat="1" ht="12.75">
      <c r="A388" s="16" t="str">
        <f>'пр.5 вед.стр.'!A1244</f>
        <v>Прочая закупка товаров, работ и услуг для обеспечения государственных (муниципальных) нужд</v>
      </c>
      <c r="B388" s="19" t="s">
        <v>72</v>
      </c>
      <c r="C388" s="19" t="s">
        <v>67</v>
      </c>
      <c r="D388" s="51" t="str">
        <f>'пр.5 вед.стр.'!E1244</f>
        <v>7N 0 01  S2100</v>
      </c>
      <c r="E388" s="100" t="str">
        <f>'пр.5 вед.стр.'!F1244</f>
        <v>244</v>
      </c>
      <c r="F388" s="21">
        <f>'пр.5 вед.стр.'!G1244</f>
        <v>300</v>
      </c>
      <c r="N388" s="131"/>
      <c r="O388" s="131"/>
      <c r="P388" s="131"/>
      <c r="Q388" s="131"/>
      <c r="R388" s="134"/>
    </row>
    <row r="389" spans="1:18" s="35" customFormat="1" ht="25.5">
      <c r="A389" s="16" t="str">
        <f>'пр.5 вед.стр.'!A1245</f>
        <v>Муниципальная программа "Энергосбережение и повышение энергетической эффективности на территории Сусуманского городского округа в 2017 году"</v>
      </c>
      <c r="B389" s="19" t="s">
        <v>72</v>
      </c>
      <c r="C389" s="19" t="s">
        <v>67</v>
      </c>
      <c r="D389" s="51" t="str">
        <f>'пр.5 вед.стр.'!E1245</f>
        <v>7U 0 00 00000</v>
      </c>
      <c r="E389" s="100"/>
      <c r="F389" s="21">
        <f>'пр.5 вед.стр.'!G1245</f>
        <v>175</v>
      </c>
      <c r="N389" s="131"/>
      <c r="O389" s="131"/>
      <c r="P389" s="131"/>
      <c r="Q389" s="131"/>
      <c r="R389" s="134"/>
    </row>
    <row r="390" spans="1:18" s="35" customFormat="1" ht="21" customHeight="1">
      <c r="A390" s="16" t="str">
        <f>'пр.5 вед.стр.'!A1246</f>
        <v>Основное мероприятие "Установка общедомовых приборов учета энергетических ресурсов "</v>
      </c>
      <c r="B390" s="19" t="s">
        <v>72</v>
      </c>
      <c r="C390" s="19" t="s">
        <v>67</v>
      </c>
      <c r="D390" s="51" t="str">
        <f>'пр.5 вед.стр.'!E1246</f>
        <v>7U 0 01 00000</v>
      </c>
      <c r="E390" s="100"/>
      <c r="F390" s="21">
        <f>F391+F395</f>
        <v>175</v>
      </c>
      <c r="N390" s="131"/>
      <c r="O390" s="131"/>
      <c r="P390" s="131"/>
      <c r="Q390" s="131"/>
      <c r="R390" s="134"/>
    </row>
    <row r="391" spans="1:18" s="35" customFormat="1" ht="25.5">
      <c r="A391" s="16" t="str">
        <f>'пр.5 вед.стр.'!A1247</f>
        <v>Финансирование мероприятия "Приобретение и монтаж общедомовых приборов учета  энергетических ресурсов" за счет средств областного бюджета</v>
      </c>
      <c r="B391" s="19" t="s">
        <v>72</v>
      </c>
      <c r="C391" s="19" t="s">
        <v>67</v>
      </c>
      <c r="D391" s="51" t="str">
        <f>'пр.5 вед.стр.'!E1247</f>
        <v>7U 0 01 73880</v>
      </c>
      <c r="E391" s="100"/>
      <c r="F391" s="21">
        <f>F392</f>
        <v>166.7</v>
      </c>
      <c r="N391" s="131"/>
      <c r="O391" s="131"/>
      <c r="P391" s="131"/>
      <c r="Q391" s="131"/>
      <c r="R391" s="134"/>
    </row>
    <row r="392" spans="1:18" s="35" customFormat="1" ht="12.75">
      <c r="A392" s="16" t="str">
        <f>'пр.5 вед.стр.'!A1248</f>
        <v>Закупка товаров, работ и услуг для обеспечения государственных (муниципальных) нужд</v>
      </c>
      <c r="B392" s="19" t="s">
        <v>72</v>
      </c>
      <c r="C392" s="19" t="s">
        <v>67</v>
      </c>
      <c r="D392" s="51" t="str">
        <f>'пр.5 вед.стр.'!E1248</f>
        <v>7U 0 01 73880</v>
      </c>
      <c r="E392" s="100" t="str">
        <f>'пр.5 вед.стр.'!F1248</f>
        <v>200</v>
      </c>
      <c r="F392" s="21">
        <f>F393</f>
        <v>166.7</v>
      </c>
      <c r="N392" s="131"/>
      <c r="O392" s="131"/>
      <c r="P392" s="131"/>
      <c r="Q392" s="131"/>
      <c r="R392" s="134"/>
    </row>
    <row r="393" spans="1:18" s="35" customFormat="1" ht="12.75">
      <c r="A393" s="16" t="str">
        <f>'пр.5 вед.стр.'!A1249</f>
        <v>Иные закупки товаров, работ и услуг для обеспечения государственных и муниципальных нужд</v>
      </c>
      <c r="B393" s="19" t="s">
        <v>72</v>
      </c>
      <c r="C393" s="19" t="s">
        <v>67</v>
      </c>
      <c r="D393" s="51" t="str">
        <f>'пр.5 вед.стр.'!E1249</f>
        <v>7U 0 01 73880</v>
      </c>
      <c r="E393" s="100" t="str">
        <f>'пр.5 вед.стр.'!F1249</f>
        <v>240</v>
      </c>
      <c r="F393" s="21">
        <f>F394</f>
        <v>166.7</v>
      </c>
      <c r="N393" s="131"/>
      <c r="O393" s="131"/>
      <c r="P393" s="131"/>
      <c r="Q393" s="131"/>
      <c r="R393" s="134"/>
    </row>
    <row r="394" spans="1:18" s="35" customFormat="1" ht="12.75">
      <c r="A394" s="16" t="str">
        <f>'пр.5 вед.стр.'!A1250</f>
        <v>Прочая закупка товаров, работ и услуг для обеспечения государственных (муниципальных) нужд</v>
      </c>
      <c r="B394" s="19" t="s">
        <v>72</v>
      </c>
      <c r="C394" s="19" t="s">
        <v>67</v>
      </c>
      <c r="D394" s="51" t="str">
        <f>'пр.5 вед.стр.'!E1250</f>
        <v>7U 0 01 73880</v>
      </c>
      <c r="E394" s="100" t="str">
        <f>'пр.5 вед.стр.'!F1250</f>
        <v>244</v>
      </c>
      <c r="F394" s="21">
        <f>'пр.5 вед.стр.'!G1250</f>
        <v>166.7</v>
      </c>
      <c r="N394" s="131"/>
      <c r="O394" s="131"/>
      <c r="P394" s="131"/>
      <c r="Q394" s="131"/>
      <c r="R394" s="134"/>
    </row>
    <row r="395" spans="1:18" s="35" customFormat="1" ht="24" customHeight="1">
      <c r="A395" s="16" t="str">
        <f>'пр.5 вед.стр.'!A1251</f>
        <v>Софинансирование мероприятия  "Приобретение и монтаж общедомовых приборов учета энергетических ресурсов" </v>
      </c>
      <c r="B395" s="19" t="s">
        <v>72</v>
      </c>
      <c r="C395" s="19" t="s">
        <v>67</v>
      </c>
      <c r="D395" s="51" t="str">
        <f>'пр.5 вед.стр.'!E1251</f>
        <v>7U 0 01 S3880</v>
      </c>
      <c r="E395" s="100"/>
      <c r="F395" s="21">
        <f>F396</f>
        <v>8.3</v>
      </c>
      <c r="N395" s="131"/>
      <c r="O395" s="131"/>
      <c r="P395" s="131"/>
      <c r="Q395" s="131"/>
      <c r="R395" s="134"/>
    </row>
    <row r="396" spans="1:18" s="35" customFormat="1" ht="12.75">
      <c r="A396" s="16" t="str">
        <f>'пр.5 вед.стр.'!A1252</f>
        <v>Закупка товаров, работ и услуг для обеспечения государственных (муниципальных) нужд</v>
      </c>
      <c r="B396" s="19" t="s">
        <v>72</v>
      </c>
      <c r="C396" s="19" t="s">
        <v>67</v>
      </c>
      <c r="D396" s="51" t="str">
        <f>'пр.5 вед.стр.'!E1252</f>
        <v>7U 0 01 S3880</v>
      </c>
      <c r="E396" s="100" t="str">
        <f>'пр.5 вед.стр.'!F1252</f>
        <v>200</v>
      </c>
      <c r="F396" s="21">
        <f>F397</f>
        <v>8.3</v>
      </c>
      <c r="N396" s="131"/>
      <c r="O396" s="131"/>
      <c r="P396" s="131"/>
      <c r="Q396" s="131"/>
      <c r="R396" s="134"/>
    </row>
    <row r="397" spans="1:18" s="35" customFormat="1" ht="12.75">
      <c r="A397" s="16" t="str">
        <f>'пр.5 вед.стр.'!A1253</f>
        <v>Иные закупки товаров, работ и услуг для обеспечения государственных и муниципальных нужд</v>
      </c>
      <c r="B397" s="19" t="s">
        <v>72</v>
      </c>
      <c r="C397" s="19" t="s">
        <v>67</v>
      </c>
      <c r="D397" s="51" t="str">
        <f>'пр.5 вед.стр.'!E1253</f>
        <v>7U 0 01 S3880</v>
      </c>
      <c r="E397" s="100" t="str">
        <f>'пр.5 вед.стр.'!F1253</f>
        <v>240</v>
      </c>
      <c r="F397" s="21">
        <f>F398</f>
        <v>8.3</v>
      </c>
      <c r="N397" s="131"/>
      <c r="O397" s="131"/>
      <c r="P397" s="131"/>
      <c r="Q397" s="131"/>
      <c r="R397" s="134"/>
    </row>
    <row r="398" spans="1:18" s="35" customFormat="1" ht="12.75">
      <c r="A398" s="16" t="str">
        <f>'пр.5 вед.стр.'!A1254</f>
        <v>Прочая закупка товаров, работ и услуг для обеспечения государственных (муниципальных) нужд</v>
      </c>
      <c r="B398" s="19" t="s">
        <v>72</v>
      </c>
      <c r="C398" s="19" t="s">
        <v>67</v>
      </c>
      <c r="D398" s="51" t="str">
        <f>'пр.5 вед.стр.'!E1254</f>
        <v>7U 0 01 S3880</v>
      </c>
      <c r="E398" s="100" t="str">
        <f>'пр.5 вед.стр.'!F1254</f>
        <v>244</v>
      </c>
      <c r="F398" s="21">
        <f>'пр.5 вед.стр.'!G1254</f>
        <v>8.3</v>
      </c>
      <c r="N398" s="131"/>
      <c r="O398" s="131"/>
      <c r="P398" s="131"/>
      <c r="Q398" s="131"/>
      <c r="R398" s="134"/>
    </row>
    <row r="399" spans="1:18" s="35" customFormat="1" ht="12.75">
      <c r="A399" s="16" t="s">
        <v>213</v>
      </c>
      <c r="B399" s="43" t="s">
        <v>72</v>
      </c>
      <c r="C399" s="43" t="s">
        <v>67</v>
      </c>
      <c r="D399" s="20" t="s">
        <v>224</v>
      </c>
      <c r="E399" s="20"/>
      <c r="F399" s="21">
        <f>F400</f>
        <v>6084.2</v>
      </c>
      <c r="N399" s="131"/>
      <c r="O399" s="131"/>
      <c r="P399" s="131"/>
      <c r="Q399" s="131"/>
      <c r="R399" s="134"/>
    </row>
    <row r="400" spans="1:18" s="35" customFormat="1" ht="12.75">
      <c r="A400" s="16" t="s">
        <v>275</v>
      </c>
      <c r="B400" s="43" t="s">
        <v>72</v>
      </c>
      <c r="C400" s="43" t="s">
        <v>67</v>
      </c>
      <c r="D400" s="20" t="s">
        <v>397</v>
      </c>
      <c r="E400" s="20"/>
      <c r="F400" s="21">
        <f>F401+F405</f>
        <v>6084.2</v>
      </c>
      <c r="N400" s="131"/>
      <c r="O400" s="131"/>
      <c r="P400" s="131"/>
      <c r="Q400" s="131"/>
      <c r="R400" s="134"/>
    </row>
    <row r="401" spans="1:18" s="35" customFormat="1" ht="12.75">
      <c r="A401" s="16" t="s">
        <v>398</v>
      </c>
      <c r="B401" s="43" t="s">
        <v>72</v>
      </c>
      <c r="C401" s="43" t="s">
        <v>67</v>
      </c>
      <c r="D401" s="20" t="s">
        <v>399</v>
      </c>
      <c r="E401" s="20"/>
      <c r="F401" s="21">
        <f>F402</f>
        <v>3084.2</v>
      </c>
      <c r="N401" s="131"/>
      <c r="O401" s="131"/>
      <c r="P401" s="131"/>
      <c r="Q401" s="131"/>
      <c r="R401" s="134"/>
    </row>
    <row r="402" spans="1:18" s="35" customFormat="1" ht="12.75">
      <c r="A402" s="16" t="s">
        <v>129</v>
      </c>
      <c r="B402" s="43" t="s">
        <v>72</v>
      </c>
      <c r="C402" s="43" t="s">
        <v>67</v>
      </c>
      <c r="D402" s="20" t="s">
        <v>399</v>
      </c>
      <c r="E402" s="20" t="s">
        <v>130</v>
      </c>
      <c r="F402" s="21">
        <f>F403</f>
        <v>3084.2</v>
      </c>
      <c r="N402" s="131"/>
      <c r="O402" s="131"/>
      <c r="P402" s="131"/>
      <c r="Q402" s="131"/>
      <c r="R402" s="134"/>
    </row>
    <row r="403" spans="1:18" s="35" customFormat="1" ht="25.5">
      <c r="A403" s="16" t="s">
        <v>165</v>
      </c>
      <c r="B403" s="43" t="s">
        <v>72</v>
      </c>
      <c r="C403" s="43" t="s">
        <v>67</v>
      </c>
      <c r="D403" s="20" t="s">
        <v>399</v>
      </c>
      <c r="E403" s="20" t="s">
        <v>131</v>
      </c>
      <c r="F403" s="21">
        <f>F404</f>
        <v>3084.2</v>
      </c>
      <c r="N403" s="131"/>
      <c r="O403" s="131"/>
      <c r="P403" s="131"/>
      <c r="Q403" s="131"/>
      <c r="R403" s="134"/>
    </row>
    <row r="404" spans="1:18" s="35" customFormat="1" ht="27" customHeight="1">
      <c r="A404" s="16" t="s">
        <v>639</v>
      </c>
      <c r="B404" s="43" t="s">
        <v>72</v>
      </c>
      <c r="C404" s="43" t="s">
        <v>67</v>
      </c>
      <c r="D404" s="20" t="s">
        <v>399</v>
      </c>
      <c r="E404" s="20" t="s">
        <v>638</v>
      </c>
      <c r="F404" s="21">
        <f>'пр.5 вед.стр.'!G1260</f>
        <v>3084.2</v>
      </c>
      <c r="N404" s="131"/>
      <c r="O404" s="131"/>
      <c r="P404" s="131"/>
      <c r="Q404" s="131"/>
      <c r="R404" s="134"/>
    </row>
    <row r="405" spans="1:18" s="35" customFormat="1" ht="12.75">
      <c r="A405" s="16" t="s">
        <v>294</v>
      </c>
      <c r="B405" s="43" t="s">
        <v>72</v>
      </c>
      <c r="C405" s="43" t="s">
        <v>67</v>
      </c>
      <c r="D405" s="20" t="s">
        <v>400</v>
      </c>
      <c r="E405" s="20"/>
      <c r="F405" s="21">
        <f>F406</f>
        <v>3000</v>
      </c>
      <c r="N405" s="131"/>
      <c r="O405" s="131"/>
      <c r="P405" s="131"/>
      <c r="Q405" s="131"/>
      <c r="R405" s="134"/>
    </row>
    <row r="406" spans="1:18" s="35" customFormat="1" ht="12.75">
      <c r="A406" s="16" t="s">
        <v>640</v>
      </c>
      <c r="B406" s="43" t="s">
        <v>72</v>
      </c>
      <c r="C406" s="43" t="s">
        <v>67</v>
      </c>
      <c r="D406" s="20" t="s">
        <v>400</v>
      </c>
      <c r="E406" s="20" t="s">
        <v>105</v>
      </c>
      <c r="F406" s="21">
        <f>F407</f>
        <v>3000</v>
      </c>
      <c r="N406" s="131"/>
      <c r="O406" s="131"/>
      <c r="P406" s="131"/>
      <c r="Q406" s="131"/>
      <c r="R406" s="134"/>
    </row>
    <row r="407" spans="1:18" s="35" customFormat="1" ht="16.5" customHeight="1">
      <c r="A407" s="16" t="s">
        <v>99</v>
      </c>
      <c r="B407" s="43" t="s">
        <v>72</v>
      </c>
      <c r="C407" s="43" t="s">
        <v>67</v>
      </c>
      <c r="D407" s="20" t="s">
        <v>400</v>
      </c>
      <c r="E407" s="20" t="s">
        <v>100</v>
      </c>
      <c r="F407" s="21">
        <f>F408</f>
        <v>3000</v>
      </c>
      <c r="N407" s="131"/>
      <c r="O407" s="131"/>
      <c r="P407" s="131"/>
      <c r="Q407" s="131"/>
      <c r="R407" s="134"/>
    </row>
    <row r="408" spans="1:18" s="35" customFormat="1" ht="16.5" customHeight="1">
      <c r="A408" s="16" t="s">
        <v>101</v>
      </c>
      <c r="B408" s="43" t="s">
        <v>72</v>
      </c>
      <c r="C408" s="43" t="s">
        <v>67</v>
      </c>
      <c r="D408" s="20" t="s">
        <v>400</v>
      </c>
      <c r="E408" s="20" t="s">
        <v>102</v>
      </c>
      <c r="F408" s="21">
        <f>'пр.5 вед.стр.'!G1264</f>
        <v>3000</v>
      </c>
      <c r="N408" s="131"/>
      <c r="O408" s="131"/>
      <c r="P408" s="131"/>
      <c r="Q408" s="131"/>
      <c r="R408" s="134"/>
    </row>
    <row r="409" spans="1:18" s="35" customFormat="1" ht="16.5" customHeight="1">
      <c r="A409" s="16" t="str">
        <f>'пр.5 вед.стр.'!A206</f>
        <v>Прочие непрограммные мероприятия</v>
      </c>
      <c r="B409" s="43" t="s">
        <v>72</v>
      </c>
      <c r="C409" s="43" t="s">
        <v>67</v>
      </c>
      <c r="D409" s="100" t="str">
        <f>'пр.5 вед.стр.'!E206</f>
        <v>66 0 00 00000</v>
      </c>
      <c r="E409" s="100"/>
      <c r="F409" s="104">
        <f>F410</f>
        <v>5899.8</v>
      </c>
      <c r="N409" s="131"/>
      <c r="O409" s="131"/>
      <c r="P409" s="131"/>
      <c r="Q409" s="131"/>
      <c r="R409" s="134"/>
    </row>
    <row r="410" spans="1:18" s="35" customFormat="1" ht="27.75" customHeight="1">
      <c r="A410" s="16" t="str">
        <f>'пр.5 вед.стр.'!A207</f>
        <v>Обеспечение выполнения функций органами местного самоуправления  Сусуманского городского округа в рамках непрограммных мероприятий</v>
      </c>
      <c r="B410" s="43" t="s">
        <v>72</v>
      </c>
      <c r="C410" s="43" t="s">
        <v>67</v>
      </c>
      <c r="D410" s="100" t="str">
        <f>'пр.5 вед.стр.'!E207</f>
        <v>66 1 00 00000</v>
      </c>
      <c r="E410" s="100"/>
      <c r="F410" s="104">
        <f>F411+F415</f>
        <v>5899.8</v>
      </c>
      <c r="N410" s="131"/>
      <c r="O410" s="131"/>
      <c r="P410" s="131"/>
      <c r="Q410" s="131"/>
      <c r="R410" s="134"/>
    </row>
    <row r="411" spans="1:18" s="35" customFormat="1" ht="28.5" customHeight="1">
      <c r="A411" s="16" t="str">
        <f>'пр.5 вед.стр.'!A208</f>
        <v>Погашение кредиторской задолженности за поставленный уголь  в рамках заключенных договоров прошлых лет</v>
      </c>
      <c r="B411" s="43" t="s">
        <v>72</v>
      </c>
      <c r="C411" s="43" t="s">
        <v>67</v>
      </c>
      <c r="D411" s="100" t="str">
        <f>'пр.5 вед.стр.'!E208</f>
        <v>66 1 00 08081</v>
      </c>
      <c r="E411" s="100"/>
      <c r="F411" s="104">
        <f>F412</f>
        <v>5749.5</v>
      </c>
      <c r="N411" s="131"/>
      <c r="O411" s="131"/>
      <c r="P411" s="131"/>
      <c r="Q411" s="131"/>
      <c r="R411" s="134"/>
    </row>
    <row r="412" spans="1:18" s="35" customFormat="1" ht="16.5" customHeight="1">
      <c r="A412" s="16" t="str">
        <f>'пр.5 вед.стр.'!A209</f>
        <v>Иные бюджетные ассигнования</v>
      </c>
      <c r="B412" s="43" t="s">
        <v>72</v>
      </c>
      <c r="C412" s="43" t="s">
        <v>67</v>
      </c>
      <c r="D412" s="100" t="str">
        <f>'пр.5 вед.стр.'!E209</f>
        <v>66 1 00 08081</v>
      </c>
      <c r="E412" s="100" t="str">
        <f>'пр.5 вед.стр.'!F209</f>
        <v>800</v>
      </c>
      <c r="F412" s="104">
        <f>F413</f>
        <v>5749.5</v>
      </c>
      <c r="N412" s="131"/>
      <c r="O412" s="131"/>
      <c r="P412" s="131"/>
      <c r="Q412" s="131"/>
      <c r="R412" s="134"/>
    </row>
    <row r="413" spans="1:18" s="35" customFormat="1" ht="27.75" customHeight="1">
      <c r="A413" s="16" t="str">
        <f>'пр.5 вед.стр.'!A210</f>
        <v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413" s="43" t="s">
        <v>72</v>
      </c>
      <c r="C413" s="43" t="s">
        <v>67</v>
      </c>
      <c r="D413" s="100" t="str">
        <f>'пр.5 вед.стр.'!E210</f>
        <v>66 1 00 08081</v>
      </c>
      <c r="E413" s="100" t="str">
        <f>'пр.5 вед.стр.'!F210</f>
        <v>810</v>
      </c>
      <c r="F413" s="104">
        <f>F414</f>
        <v>5749.5</v>
      </c>
      <c r="N413" s="131"/>
      <c r="O413" s="131"/>
      <c r="P413" s="131"/>
      <c r="Q413" s="131"/>
      <c r="R413" s="134"/>
    </row>
    <row r="414" spans="1:18" s="35" customFormat="1" ht="29.25" customHeight="1">
      <c r="A414" s="16" t="str">
        <f>'пр.5 вед.стр.'!A211</f>
        <v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v>
      </c>
      <c r="B414" s="43" t="s">
        <v>72</v>
      </c>
      <c r="C414" s="43" t="s">
        <v>67</v>
      </c>
      <c r="D414" s="100" t="str">
        <f>'пр.5 вед.стр.'!E211</f>
        <v>66 1 00 08081</v>
      </c>
      <c r="E414" s="100" t="str">
        <f>'пр.5 вед.стр.'!F211</f>
        <v>814</v>
      </c>
      <c r="F414" s="104">
        <f>'пр.5 вед.стр.'!G211</f>
        <v>5749.5</v>
      </c>
      <c r="N414" s="131"/>
      <c r="O414" s="131"/>
      <c r="P414" s="131"/>
      <c r="Q414" s="131"/>
      <c r="R414" s="134"/>
    </row>
    <row r="415" spans="1:18" s="35" customFormat="1" ht="16.5" customHeight="1">
      <c r="A415" s="16" t="str">
        <f>'пр.5 вед.стр.'!A212</f>
        <v>Неустойка и судебные расходы на основании вступивших в законную силу судебных актов</v>
      </c>
      <c r="B415" s="43" t="s">
        <v>72</v>
      </c>
      <c r="C415" s="43" t="s">
        <v>67</v>
      </c>
      <c r="D415" s="100" t="str">
        <f>'пр.5 вед.стр.'!E212</f>
        <v> 66 0 01 08190</v>
      </c>
      <c r="E415" s="100"/>
      <c r="F415" s="104">
        <f>F416</f>
        <v>150.3</v>
      </c>
      <c r="N415" s="131"/>
      <c r="O415" s="131"/>
      <c r="P415" s="131"/>
      <c r="Q415" s="131"/>
      <c r="R415" s="134"/>
    </row>
    <row r="416" spans="1:18" s="35" customFormat="1" ht="15" customHeight="1">
      <c r="A416" s="16" t="str">
        <f>'пр.5 вед.стр.'!A213</f>
        <v>Иные бюджетные ассигнования</v>
      </c>
      <c r="B416" s="43" t="s">
        <v>72</v>
      </c>
      <c r="C416" s="43" t="s">
        <v>67</v>
      </c>
      <c r="D416" s="100" t="str">
        <f>'пр.5 вед.стр.'!E213</f>
        <v> 66 0 01 08190</v>
      </c>
      <c r="E416" s="100" t="str">
        <f>'пр.5 вед.стр.'!F213</f>
        <v>800</v>
      </c>
      <c r="F416" s="104">
        <f>F417</f>
        <v>150.3</v>
      </c>
      <c r="N416" s="131"/>
      <c r="O416" s="131"/>
      <c r="P416" s="131"/>
      <c r="Q416" s="131"/>
      <c r="R416" s="134"/>
    </row>
    <row r="417" spans="1:18" s="35" customFormat="1" ht="16.5" customHeight="1">
      <c r="A417" s="16" t="str">
        <f>'пр.5 вед.стр.'!A214</f>
        <v>Исполнение судебных актов</v>
      </c>
      <c r="B417" s="43" t="s">
        <v>72</v>
      </c>
      <c r="C417" s="43" t="s">
        <v>67</v>
      </c>
      <c r="D417" s="100" t="str">
        <f>'пр.5 вед.стр.'!E214</f>
        <v> 66 0 01 08190</v>
      </c>
      <c r="E417" s="100" t="str">
        <f>'пр.5 вед.стр.'!F214</f>
        <v>830</v>
      </c>
      <c r="F417" s="104">
        <f>F418</f>
        <v>150.3</v>
      </c>
      <c r="N417" s="131"/>
      <c r="O417" s="131"/>
      <c r="P417" s="131"/>
      <c r="Q417" s="131"/>
      <c r="R417" s="134"/>
    </row>
    <row r="418" spans="1:18" s="35" customFormat="1" ht="33" customHeight="1">
      <c r="A418" s="55" t="str">
        <f>'пр.5 вед.стр.'!A215</f>
        <v>Исполнение судебных актов Российской Федерации и мировых соглашений по возмещению причиненного вреда
</v>
      </c>
      <c r="B418" s="43" t="s">
        <v>72</v>
      </c>
      <c r="C418" s="43" t="s">
        <v>67</v>
      </c>
      <c r="D418" s="100" t="str">
        <f>'пр.5 вед.стр.'!E215</f>
        <v> 66 0 01 08190</v>
      </c>
      <c r="E418" s="100" t="str">
        <f>'пр.5 вед.стр.'!F215</f>
        <v>831</v>
      </c>
      <c r="F418" s="104">
        <f>'пр.5 вед.стр.'!G215</f>
        <v>150.3</v>
      </c>
      <c r="N418" s="131"/>
      <c r="O418" s="131"/>
      <c r="P418" s="131"/>
      <c r="Q418" s="131"/>
      <c r="R418" s="134"/>
    </row>
    <row r="419" spans="1:18" s="35" customFormat="1" ht="12.75">
      <c r="A419" s="15" t="s">
        <v>214</v>
      </c>
      <c r="B419" s="44" t="s">
        <v>72</v>
      </c>
      <c r="C419" s="44" t="s">
        <v>70</v>
      </c>
      <c r="D419" s="39"/>
      <c r="E419" s="39"/>
      <c r="F419" s="40">
        <f>F420+F452+F442</f>
        <v>14458</v>
      </c>
      <c r="N419" s="131"/>
      <c r="O419" s="131"/>
      <c r="P419" s="131"/>
      <c r="Q419" s="131"/>
      <c r="R419" s="134"/>
    </row>
    <row r="420" spans="1:18" s="35" customFormat="1" ht="12.75">
      <c r="A420" s="16" t="s">
        <v>616</v>
      </c>
      <c r="B420" s="19" t="s">
        <v>72</v>
      </c>
      <c r="C420" s="19" t="s">
        <v>70</v>
      </c>
      <c r="D420" s="51" t="s">
        <v>617</v>
      </c>
      <c r="E420" s="20"/>
      <c r="F420" s="21">
        <f>F421</f>
        <v>8705.5</v>
      </c>
      <c r="N420" s="131"/>
      <c r="O420" s="131"/>
      <c r="P420" s="131"/>
      <c r="Q420" s="131"/>
      <c r="R420" s="134"/>
    </row>
    <row r="421" spans="1:18" s="35" customFormat="1" ht="12.75">
      <c r="A421" s="37" t="s">
        <v>286</v>
      </c>
      <c r="B421" s="19" t="s">
        <v>72</v>
      </c>
      <c r="C421" s="19" t="s">
        <v>70</v>
      </c>
      <c r="D421" s="51" t="s">
        <v>618</v>
      </c>
      <c r="E421" s="20"/>
      <c r="F421" s="21">
        <f>F430+F434+F438+F422+F426</f>
        <v>8705.5</v>
      </c>
      <c r="N421" s="131"/>
      <c r="O421" s="131"/>
      <c r="P421" s="131"/>
      <c r="Q421" s="131"/>
      <c r="R421" s="134"/>
    </row>
    <row r="422" spans="1:18" s="35" customFormat="1" ht="25.5">
      <c r="A422" s="16" t="s">
        <v>619</v>
      </c>
      <c r="B422" s="19" t="s">
        <v>72</v>
      </c>
      <c r="C422" s="19" t="s">
        <v>70</v>
      </c>
      <c r="D422" s="51" t="s">
        <v>620</v>
      </c>
      <c r="E422" s="20"/>
      <c r="F422" s="21">
        <f>F423</f>
        <v>4602.9</v>
      </c>
      <c r="N422" s="131"/>
      <c r="O422" s="131"/>
      <c r="P422" s="131"/>
      <c r="Q422" s="131"/>
      <c r="R422" s="134"/>
    </row>
    <row r="423" spans="1:18" s="35" customFormat="1" ht="12.75">
      <c r="A423" s="16" t="s">
        <v>640</v>
      </c>
      <c r="B423" s="19" t="s">
        <v>72</v>
      </c>
      <c r="C423" s="19" t="s">
        <v>70</v>
      </c>
      <c r="D423" s="51" t="s">
        <v>620</v>
      </c>
      <c r="E423" s="20" t="s">
        <v>105</v>
      </c>
      <c r="F423" s="21">
        <f>F424</f>
        <v>4602.9</v>
      </c>
      <c r="N423" s="131"/>
      <c r="O423" s="131"/>
      <c r="P423" s="131"/>
      <c r="Q423" s="131"/>
      <c r="R423" s="134"/>
    </row>
    <row r="424" spans="1:18" s="35" customFormat="1" ht="14.25" customHeight="1">
      <c r="A424" s="16" t="s">
        <v>99</v>
      </c>
      <c r="B424" s="19" t="s">
        <v>72</v>
      </c>
      <c r="C424" s="19" t="s">
        <v>70</v>
      </c>
      <c r="D424" s="51" t="s">
        <v>620</v>
      </c>
      <c r="E424" s="20" t="s">
        <v>100</v>
      </c>
      <c r="F424" s="21">
        <f>F425</f>
        <v>4602.9</v>
      </c>
      <c r="N424" s="134"/>
      <c r="O424" s="134"/>
      <c r="P424" s="134"/>
      <c r="Q424" s="134"/>
      <c r="R424" s="134"/>
    </row>
    <row r="425" spans="1:18" s="35" customFormat="1" ht="13.5" customHeight="1">
      <c r="A425" s="16" t="s">
        <v>101</v>
      </c>
      <c r="B425" s="19" t="s">
        <v>72</v>
      </c>
      <c r="C425" s="19" t="s">
        <v>70</v>
      </c>
      <c r="D425" s="51" t="s">
        <v>620</v>
      </c>
      <c r="E425" s="20" t="s">
        <v>102</v>
      </c>
      <c r="F425" s="21">
        <f>'пр.5 вед.стр.'!G1271</f>
        <v>4602.9</v>
      </c>
      <c r="N425" s="134"/>
      <c r="O425" s="134"/>
      <c r="P425" s="134"/>
      <c r="Q425" s="134"/>
      <c r="R425" s="134"/>
    </row>
    <row r="426" spans="1:18" s="35" customFormat="1" ht="15.75" customHeight="1">
      <c r="A426" s="16" t="s">
        <v>621</v>
      </c>
      <c r="B426" s="19" t="s">
        <v>72</v>
      </c>
      <c r="C426" s="19" t="s">
        <v>70</v>
      </c>
      <c r="D426" s="51" t="s">
        <v>622</v>
      </c>
      <c r="E426" s="20"/>
      <c r="F426" s="21">
        <f>F427</f>
        <v>100</v>
      </c>
      <c r="N426" s="131"/>
      <c r="O426" s="131"/>
      <c r="P426" s="131"/>
      <c r="Q426" s="131"/>
      <c r="R426" s="134"/>
    </row>
    <row r="427" spans="1:18" s="35" customFormat="1" ht="12.75">
      <c r="A427" s="16" t="s">
        <v>640</v>
      </c>
      <c r="B427" s="19" t="s">
        <v>72</v>
      </c>
      <c r="C427" s="19" t="s">
        <v>70</v>
      </c>
      <c r="D427" s="51" t="s">
        <v>622</v>
      </c>
      <c r="E427" s="20" t="s">
        <v>105</v>
      </c>
      <c r="F427" s="21">
        <f>F428</f>
        <v>100</v>
      </c>
      <c r="N427" s="131"/>
      <c r="O427" s="131"/>
      <c r="P427" s="131"/>
      <c r="Q427" s="131"/>
      <c r="R427" s="134"/>
    </row>
    <row r="428" spans="1:18" s="35" customFormat="1" ht="15.75" customHeight="1">
      <c r="A428" s="16" t="s">
        <v>99</v>
      </c>
      <c r="B428" s="19" t="s">
        <v>72</v>
      </c>
      <c r="C428" s="19" t="s">
        <v>70</v>
      </c>
      <c r="D428" s="51" t="s">
        <v>622</v>
      </c>
      <c r="E428" s="20" t="s">
        <v>100</v>
      </c>
      <c r="F428" s="21">
        <f>F429</f>
        <v>100</v>
      </c>
      <c r="N428" s="131"/>
      <c r="O428" s="131"/>
      <c r="P428" s="131"/>
      <c r="Q428" s="131"/>
      <c r="R428" s="134"/>
    </row>
    <row r="429" spans="1:18" s="35" customFormat="1" ht="15.75" customHeight="1">
      <c r="A429" s="16" t="s">
        <v>101</v>
      </c>
      <c r="B429" s="19" t="s">
        <v>72</v>
      </c>
      <c r="C429" s="19" t="s">
        <v>70</v>
      </c>
      <c r="D429" s="51" t="s">
        <v>622</v>
      </c>
      <c r="E429" s="20" t="s">
        <v>102</v>
      </c>
      <c r="F429" s="21">
        <f>'пр.5 вед.стр.'!G1275</f>
        <v>100</v>
      </c>
      <c r="N429" s="131"/>
      <c r="O429" s="131"/>
      <c r="P429" s="131"/>
      <c r="Q429" s="131"/>
      <c r="R429" s="134"/>
    </row>
    <row r="430" spans="1:18" s="35" customFormat="1" ht="12.75">
      <c r="A430" s="16" t="s">
        <v>623</v>
      </c>
      <c r="B430" s="19" t="s">
        <v>72</v>
      </c>
      <c r="C430" s="19" t="s">
        <v>70</v>
      </c>
      <c r="D430" s="51" t="s">
        <v>624</v>
      </c>
      <c r="E430" s="20"/>
      <c r="F430" s="21">
        <f>F431</f>
        <v>2706</v>
      </c>
      <c r="N430" s="131"/>
      <c r="O430" s="131"/>
      <c r="P430" s="131"/>
      <c r="Q430" s="131"/>
      <c r="R430" s="134"/>
    </row>
    <row r="431" spans="1:18" s="35" customFormat="1" ht="12.75">
      <c r="A431" s="16" t="s">
        <v>640</v>
      </c>
      <c r="B431" s="19" t="s">
        <v>72</v>
      </c>
      <c r="C431" s="19" t="s">
        <v>70</v>
      </c>
      <c r="D431" s="51" t="s">
        <v>624</v>
      </c>
      <c r="E431" s="20" t="s">
        <v>105</v>
      </c>
      <c r="F431" s="21">
        <f>F432</f>
        <v>2706</v>
      </c>
      <c r="N431" s="131"/>
      <c r="O431" s="131"/>
      <c r="P431" s="131"/>
      <c r="Q431" s="131"/>
      <c r="R431" s="134"/>
    </row>
    <row r="432" spans="1:18" s="35" customFormat="1" ht="14.25" customHeight="1">
      <c r="A432" s="16" t="s">
        <v>99</v>
      </c>
      <c r="B432" s="19" t="s">
        <v>72</v>
      </c>
      <c r="C432" s="19" t="s">
        <v>70</v>
      </c>
      <c r="D432" s="51" t="s">
        <v>624</v>
      </c>
      <c r="E432" s="20" t="s">
        <v>100</v>
      </c>
      <c r="F432" s="21">
        <f>F433</f>
        <v>2706</v>
      </c>
      <c r="N432" s="131"/>
      <c r="O432" s="131"/>
      <c r="P432" s="131"/>
      <c r="Q432" s="131"/>
      <c r="R432" s="134"/>
    </row>
    <row r="433" spans="1:18" s="35" customFormat="1" ht="16.5" customHeight="1">
      <c r="A433" s="16" t="s">
        <v>101</v>
      </c>
      <c r="B433" s="19" t="s">
        <v>72</v>
      </c>
      <c r="C433" s="19" t="s">
        <v>70</v>
      </c>
      <c r="D433" s="51" t="s">
        <v>624</v>
      </c>
      <c r="E433" s="20" t="s">
        <v>102</v>
      </c>
      <c r="F433" s="21">
        <f>'пр.5 вед.стр.'!G1279</f>
        <v>2706</v>
      </c>
      <c r="N433" s="131"/>
      <c r="O433" s="131"/>
      <c r="P433" s="131"/>
      <c r="Q433" s="131"/>
      <c r="R433" s="134"/>
    </row>
    <row r="434" spans="1:18" s="35" customFormat="1" ht="12.75">
      <c r="A434" s="16" t="s">
        <v>625</v>
      </c>
      <c r="B434" s="19" t="s">
        <v>72</v>
      </c>
      <c r="C434" s="19" t="s">
        <v>70</v>
      </c>
      <c r="D434" s="51" t="s">
        <v>626</v>
      </c>
      <c r="E434" s="20"/>
      <c r="F434" s="21">
        <f>F436</f>
        <v>996.6</v>
      </c>
      <c r="N434" s="134"/>
      <c r="O434" s="134"/>
      <c r="P434" s="134"/>
      <c r="Q434" s="134"/>
      <c r="R434" s="134"/>
    </row>
    <row r="435" spans="1:18" s="35" customFormat="1" ht="12.75">
      <c r="A435" s="16" t="s">
        <v>640</v>
      </c>
      <c r="B435" s="19" t="s">
        <v>72</v>
      </c>
      <c r="C435" s="19" t="s">
        <v>70</v>
      </c>
      <c r="D435" s="51" t="s">
        <v>626</v>
      </c>
      <c r="E435" s="20" t="s">
        <v>105</v>
      </c>
      <c r="F435" s="21">
        <f>F436</f>
        <v>996.6</v>
      </c>
      <c r="N435" s="134"/>
      <c r="O435" s="134"/>
      <c r="P435" s="134"/>
      <c r="Q435" s="134"/>
      <c r="R435" s="134"/>
    </row>
    <row r="436" spans="1:18" s="35" customFormat="1" ht="14.25" customHeight="1">
      <c r="A436" s="16" t="s">
        <v>99</v>
      </c>
      <c r="B436" s="19" t="s">
        <v>72</v>
      </c>
      <c r="C436" s="19" t="s">
        <v>70</v>
      </c>
      <c r="D436" s="51" t="s">
        <v>626</v>
      </c>
      <c r="E436" s="20" t="s">
        <v>100</v>
      </c>
      <c r="F436" s="21">
        <f>F437</f>
        <v>996.6</v>
      </c>
      <c r="N436" s="131"/>
      <c r="O436" s="131"/>
      <c r="P436" s="131"/>
      <c r="Q436" s="131"/>
      <c r="R436" s="134"/>
    </row>
    <row r="437" spans="1:18" s="35" customFormat="1" ht="15" customHeight="1">
      <c r="A437" s="16" t="s">
        <v>101</v>
      </c>
      <c r="B437" s="19" t="s">
        <v>72</v>
      </c>
      <c r="C437" s="19" t="s">
        <v>70</v>
      </c>
      <c r="D437" s="51" t="s">
        <v>626</v>
      </c>
      <c r="E437" s="20" t="s">
        <v>102</v>
      </c>
      <c r="F437" s="21">
        <f>'пр.5 вед.стр.'!G1283</f>
        <v>996.6</v>
      </c>
      <c r="N437" s="131"/>
      <c r="O437" s="131"/>
      <c r="P437" s="131"/>
      <c r="Q437" s="131"/>
      <c r="R437" s="134"/>
    </row>
    <row r="438" spans="1:18" s="35" customFormat="1" ht="12.75">
      <c r="A438" s="16" t="s">
        <v>627</v>
      </c>
      <c r="B438" s="19" t="s">
        <v>72</v>
      </c>
      <c r="C438" s="19" t="s">
        <v>70</v>
      </c>
      <c r="D438" s="51" t="s">
        <v>628</v>
      </c>
      <c r="E438" s="20"/>
      <c r="F438" s="21">
        <f>F439</f>
        <v>300</v>
      </c>
      <c r="N438" s="131"/>
      <c r="O438" s="131"/>
      <c r="P438" s="131"/>
      <c r="Q438" s="131"/>
      <c r="R438" s="134"/>
    </row>
    <row r="439" spans="1:18" s="35" customFormat="1" ht="12.75">
      <c r="A439" s="16" t="s">
        <v>640</v>
      </c>
      <c r="B439" s="19" t="s">
        <v>72</v>
      </c>
      <c r="C439" s="19" t="s">
        <v>70</v>
      </c>
      <c r="D439" s="51" t="s">
        <v>628</v>
      </c>
      <c r="E439" s="20" t="s">
        <v>105</v>
      </c>
      <c r="F439" s="21">
        <f>F440</f>
        <v>300</v>
      </c>
      <c r="N439" s="131"/>
      <c r="O439" s="131"/>
      <c r="P439" s="131"/>
      <c r="Q439" s="131"/>
      <c r="R439" s="134"/>
    </row>
    <row r="440" spans="1:18" s="35" customFormat="1" ht="13.5" customHeight="1">
      <c r="A440" s="16" t="s">
        <v>99</v>
      </c>
      <c r="B440" s="19" t="s">
        <v>72</v>
      </c>
      <c r="C440" s="19" t="s">
        <v>70</v>
      </c>
      <c r="D440" s="51" t="s">
        <v>628</v>
      </c>
      <c r="E440" s="20" t="s">
        <v>100</v>
      </c>
      <c r="F440" s="21">
        <f>F441</f>
        <v>300</v>
      </c>
      <c r="N440" s="131"/>
      <c r="O440" s="131"/>
      <c r="P440" s="131"/>
      <c r="Q440" s="131"/>
      <c r="R440" s="134"/>
    </row>
    <row r="441" spans="1:18" s="35" customFormat="1" ht="15" customHeight="1">
      <c r="A441" s="16" t="s">
        <v>101</v>
      </c>
      <c r="B441" s="19" t="s">
        <v>72</v>
      </c>
      <c r="C441" s="19" t="s">
        <v>70</v>
      </c>
      <c r="D441" s="51" t="s">
        <v>628</v>
      </c>
      <c r="E441" s="20" t="s">
        <v>102</v>
      </c>
      <c r="F441" s="21">
        <f>'пр.5 вед.стр.'!G1287</f>
        <v>300</v>
      </c>
      <c r="N441" s="134"/>
      <c r="O441" s="134"/>
      <c r="P441" s="134"/>
      <c r="Q441" s="134"/>
      <c r="R441" s="134"/>
    </row>
    <row r="442" spans="1:18" s="35" customFormat="1" ht="26.25" customHeight="1">
      <c r="A442" s="16" t="str">
        <f>'пр.5 вед.стр.'!A1288</f>
        <v>Муниципальная программа "Формирование современной городской среды муниципального образования "Сусуманский городской округ" на 2017 год"</v>
      </c>
      <c r="B442" s="19" t="s">
        <v>72</v>
      </c>
      <c r="C442" s="19" t="s">
        <v>70</v>
      </c>
      <c r="D442" s="51" t="str">
        <f>'пр.5 вед.стр.'!E1288</f>
        <v>7К 0 00 00000</v>
      </c>
      <c r="E442" s="100"/>
      <c r="F442" s="21">
        <f>F443</f>
        <v>2372.5</v>
      </c>
      <c r="N442" s="134"/>
      <c r="O442" s="134"/>
      <c r="P442" s="134"/>
      <c r="Q442" s="134"/>
      <c r="R442" s="134"/>
    </row>
    <row r="443" spans="1:18" s="35" customFormat="1" ht="33.75" customHeight="1">
      <c r="A443" s="16" t="str">
        <f>'пр.5 вед.стр.'!A1289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443" s="19" t="s">
        <v>72</v>
      </c>
      <c r="C443" s="19" t="s">
        <v>70</v>
      </c>
      <c r="D443" s="51" t="str">
        <f>'пр.5 вед.стр.'!E1289</f>
        <v>7К 0 01 00000</v>
      </c>
      <c r="E443" s="100"/>
      <c r="F443" s="21">
        <f>F444+F448</f>
        <v>2372.5</v>
      </c>
      <c r="N443" s="131"/>
      <c r="O443" s="131"/>
      <c r="P443" s="131"/>
      <c r="Q443" s="131"/>
      <c r="R443" s="134"/>
    </row>
    <row r="444" spans="1:18" s="35" customFormat="1" ht="40.5" customHeight="1">
      <c r="A444" s="16" t="str">
        <f>'пр.5 вед.стр.'!A1290</f>
        <v>Финансирование мероприятия "Формирование современной городской среды при реализации проектов благоустройства территорий муниципальных образований" за счет средств областного бюджета</v>
      </c>
      <c r="B444" s="19" t="s">
        <v>72</v>
      </c>
      <c r="C444" s="19" t="s">
        <v>70</v>
      </c>
      <c r="D444" s="51" t="str">
        <f>'пр.5 вед.стр.'!E1290</f>
        <v>7К 0 01 R5550</v>
      </c>
      <c r="E444" s="100"/>
      <c r="F444" s="21">
        <f>F445</f>
        <v>2325.5</v>
      </c>
      <c r="N444" s="131"/>
      <c r="O444" s="131"/>
      <c r="P444" s="131"/>
      <c r="Q444" s="131"/>
      <c r="R444" s="134"/>
    </row>
    <row r="445" spans="1:18" s="35" customFormat="1" ht="15" customHeight="1">
      <c r="A445" s="16" t="str">
        <f>'пр.5 вед.стр.'!A1291</f>
        <v>Закупка товаров, работ и услуг для обеспечения государственных (муниципальных) нужд</v>
      </c>
      <c r="B445" s="19" t="s">
        <v>72</v>
      </c>
      <c r="C445" s="19" t="s">
        <v>70</v>
      </c>
      <c r="D445" s="51" t="str">
        <f>'пр.5 вед.стр.'!E1291</f>
        <v>7К 0 01 R5550</v>
      </c>
      <c r="E445" s="100" t="str">
        <f>'пр.5 вед.стр.'!F1291</f>
        <v>200</v>
      </c>
      <c r="F445" s="21">
        <f>F446</f>
        <v>2325.5</v>
      </c>
      <c r="N445" s="131"/>
      <c r="O445" s="131"/>
      <c r="P445" s="131"/>
      <c r="Q445" s="131"/>
      <c r="R445" s="134"/>
    </row>
    <row r="446" spans="1:18" s="35" customFormat="1" ht="15" customHeight="1">
      <c r="A446" s="16" t="str">
        <f>'пр.5 вед.стр.'!A1292</f>
        <v>Иные закупки товаров, работ и услуг для обеспечения государственных и муниципальных нужд</v>
      </c>
      <c r="B446" s="19" t="s">
        <v>72</v>
      </c>
      <c r="C446" s="19" t="s">
        <v>70</v>
      </c>
      <c r="D446" s="51" t="str">
        <f>'пр.5 вед.стр.'!E1292</f>
        <v>7К 0 01 R5550</v>
      </c>
      <c r="E446" s="100" t="str">
        <f>'пр.5 вед.стр.'!F1292</f>
        <v>240</v>
      </c>
      <c r="F446" s="21">
        <f>F447</f>
        <v>2325.5</v>
      </c>
      <c r="N446" s="131"/>
      <c r="O446" s="131"/>
      <c r="P446" s="131"/>
      <c r="Q446" s="131"/>
      <c r="R446" s="134"/>
    </row>
    <row r="447" spans="1:18" s="35" customFormat="1" ht="15" customHeight="1">
      <c r="A447" s="16" t="str">
        <f>'пр.5 вед.стр.'!A1293</f>
        <v>Прочая закупка товаров, работ и услуг для обеспечения государственных (муниципальных) нужд</v>
      </c>
      <c r="B447" s="19" t="s">
        <v>72</v>
      </c>
      <c r="C447" s="19" t="s">
        <v>70</v>
      </c>
      <c r="D447" s="51" t="str">
        <f>'пр.5 вед.стр.'!E1293</f>
        <v>7К 0 01 R5550</v>
      </c>
      <c r="E447" s="100" t="str">
        <f>'пр.5 вед.стр.'!F1293</f>
        <v>244</v>
      </c>
      <c r="F447" s="21">
        <f>'пр.5 вед.стр.'!G1293</f>
        <v>2325.5</v>
      </c>
      <c r="N447" s="131"/>
      <c r="O447" s="131"/>
      <c r="P447" s="131"/>
      <c r="Q447" s="131"/>
      <c r="R447" s="134"/>
    </row>
    <row r="448" spans="1:18" s="35" customFormat="1" ht="15" customHeight="1">
      <c r="A448" s="16" t="str">
        <f>'пр.5 вед.стр.'!A1294</f>
        <v>Софинансирование мероприятия "Формирование современной городской среды при реализации проектов благоустройства территорий муниципальных образований"</v>
      </c>
      <c r="B448" s="19" t="s">
        <v>72</v>
      </c>
      <c r="C448" s="19" t="s">
        <v>70</v>
      </c>
      <c r="D448" s="51" t="str">
        <f>'пр.5 вед.стр.'!E1294</f>
        <v>7К 0 01 L5550</v>
      </c>
      <c r="E448" s="100"/>
      <c r="F448" s="21">
        <f>F449</f>
        <v>47</v>
      </c>
      <c r="N448" s="131"/>
      <c r="O448" s="131"/>
      <c r="P448" s="131"/>
      <c r="Q448" s="131"/>
      <c r="R448" s="134"/>
    </row>
    <row r="449" spans="1:18" s="35" customFormat="1" ht="15" customHeight="1">
      <c r="A449" s="16" t="str">
        <f>'пр.5 вед.стр.'!A1295</f>
        <v>Закупка товаров, работ и услуг для обеспечения государственных (муниципальных) нужд</v>
      </c>
      <c r="B449" s="19" t="s">
        <v>72</v>
      </c>
      <c r="C449" s="19" t="s">
        <v>70</v>
      </c>
      <c r="D449" s="51" t="str">
        <f>'пр.5 вед.стр.'!E1295</f>
        <v>7К 0 01 L5550</v>
      </c>
      <c r="E449" s="100" t="str">
        <f>'пр.5 вед.стр.'!F1295</f>
        <v>200</v>
      </c>
      <c r="F449" s="21">
        <f>F450</f>
        <v>47</v>
      </c>
      <c r="N449" s="131"/>
      <c r="O449" s="131"/>
      <c r="P449" s="131"/>
      <c r="Q449" s="131"/>
      <c r="R449" s="134"/>
    </row>
    <row r="450" spans="1:18" s="35" customFormat="1" ht="15" customHeight="1">
      <c r="A450" s="16" t="str">
        <f>'пр.5 вед.стр.'!A1296</f>
        <v>Иные закупки товаров, работ и услуг для обеспечения государственных и муниципальных нужд</v>
      </c>
      <c r="B450" s="19" t="s">
        <v>72</v>
      </c>
      <c r="C450" s="19" t="s">
        <v>70</v>
      </c>
      <c r="D450" s="51" t="str">
        <f>'пр.5 вед.стр.'!E1296</f>
        <v>7К 0 01 L5550</v>
      </c>
      <c r="E450" s="100" t="str">
        <f>'пр.5 вед.стр.'!F1296</f>
        <v>240</v>
      </c>
      <c r="F450" s="21">
        <f>F451</f>
        <v>47</v>
      </c>
      <c r="N450" s="131"/>
      <c r="O450" s="131"/>
      <c r="P450" s="131"/>
      <c r="Q450" s="131"/>
      <c r="R450" s="134"/>
    </row>
    <row r="451" spans="1:18" s="35" customFormat="1" ht="15" customHeight="1">
      <c r="A451" s="16" t="str">
        <f>'пр.5 вед.стр.'!A1297</f>
        <v>Прочая закупка товаров, работ и услуг для обеспечения государственных (муниципальных) нужд</v>
      </c>
      <c r="B451" s="19" t="s">
        <v>72</v>
      </c>
      <c r="C451" s="19" t="s">
        <v>70</v>
      </c>
      <c r="D451" s="51" t="str">
        <f>'пр.5 вед.стр.'!E1297</f>
        <v>7К 0 01 L5550</v>
      </c>
      <c r="E451" s="100" t="str">
        <f>'пр.5 вед.стр.'!F1297</f>
        <v>244</v>
      </c>
      <c r="F451" s="21">
        <f>'пр.5 вед.стр.'!G1297</f>
        <v>47</v>
      </c>
      <c r="N451" s="131"/>
      <c r="O451" s="131"/>
      <c r="P451" s="131"/>
      <c r="Q451" s="131"/>
      <c r="R451" s="134"/>
    </row>
    <row r="452" spans="1:18" s="35" customFormat="1" ht="12.75">
      <c r="A452" s="37" t="s">
        <v>629</v>
      </c>
      <c r="B452" s="43" t="s">
        <v>72</v>
      </c>
      <c r="C452" s="43" t="s">
        <v>70</v>
      </c>
      <c r="D452" s="20" t="s">
        <v>630</v>
      </c>
      <c r="E452" s="42"/>
      <c r="F452" s="21">
        <f>F454+F465+F457+F461</f>
        <v>3380</v>
      </c>
      <c r="N452" s="131"/>
      <c r="O452" s="131"/>
      <c r="P452" s="131"/>
      <c r="Q452" s="131"/>
      <c r="R452" s="134"/>
    </row>
    <row r="453" spans="1:18" s="35" customFormat="1" ht="12.75">
      <c r="A453" s="37" t="s">
        <v>290</v>
      </c>
      <c r="B453" s="43" t="s">
        <v>72</v>
      </c>
      <c r="C453" s="43" t="s">
        <v>70</v>
      </c>
      <c r="D453" s="20" t="s">
        <v>631</v>
      </c>
      <c r="E453" s="42"/>
      <c r="F453" s="21">
        <f>F454</f>
        <v>500</v>
      </c>
      <c r="N453" s="131"/>
      <c r="O453" s="131"/>
      <c r="P453" s="131"/>
      <c r="Q453" s="131"/>
      <c r="R453" s="134"/>
    </row>
    <row r="454" spans="1:18" s="35" customFormat="1" ht="12.75">
      <c r="A454" s="16" t="s">
        <v>640</v>
      </c>
      <c r="B454" s="19" t="s">
        <v>72</v>
      </c>
      <c r="C454" s="19" t="s">
        <v>70</v>
      </c>
      <c r="D454" s="20" t="s">
        <v>631</v>
      </c>
      <c r="E454" s="20" t="s">
        <v>105</v>
      </c>
      <c r="F454" s="21">
        <f>F455</f>
        <v>500</v>
      </c>
      <c r="N454" s="131"/>
      <c r="O454" s="131"/>
      <c r="P454" s="131"/>
      <c r="Q454" s="131"/>
      <c r="R454" s="134"/>
    </row>
    <row r="455" spans="1:18" s="35" customFormat="1" ht="18" customHeight="1">
      <c r="A455" s="16" t="s">
        <v>99</v>
      </c>
      <c r="B455" s="19" t="s">
        <v>72</v>
      </c>
      <c r="C455" s="19" t="s">
        <v>70</v>
      </c>
      <c r="D455" s="20" t="s">
        <v>631</v>
      </c>
      <c r="E455" s="20" t="s">
        <v>100</v>
      </c>
      <c r="F455" s="21">
        <f>F456</f>
        <v>500</v>
      </c>
      <c r="N455" s="131"/>
      <c r="O455" s="131"/>
      <c r="P455" s="131"/>
      <c r="Q455" s="131"/>
      <c r="R455" s="134"/>
    </row>
    <row r="456" spans="1:18" s="35" customFormat="1" ht="12.75">
      <c r="A456" s="16" t="s">
        <v>101</v>
      </c>
      <c r="B456" s="19" t="s">
        <v>72</v>
      </c>
      <c r="C456" s="19" t="s">
        <v>70</v>
      </c>
      <c r="D456" s="20" t="s">
        <v>631</v>
      </c>
      <c r="E456" s="20" t="s">
        <v>102</v>
      </c>
      <c r="F456" s="21">
        <f>'пр.5 вед.стр.'!G1302</f>
        <v>500</v>
      </c>
      <c r="N456" s="131"/>
      <c r="O456" s="131"/>
      <c r="P456" s="131"/>
      <c r="Q456" s="131"/>
      <c r="R456" s="134"/>
    </row>
    <row r="457" spans="1:18" s="35" customFormat="1" ht="25.5">
      <c r="A457" s="16" t="str">
        <f>'пр.5 вед.стр.'!A1303</f>
        <v>Субсидии на частичное возмещение затрат по оказанию ритуальных услуг на территории Сусуманского городского округа</v>
      </c>
      <c r="B457" s="19" t="s">
        <v>72</v>
      </c>
      <c r="C457" s="19" t="s">
        <v>70</v>
      </c>
      <c r="D457" s="20" t="s">
        <v>801</v>
      </c>
      <c r="E457" s="20"/>
      <c r="F457" s="21">
        <f>F458</f>
        <v>660</v>
      </c>
      <c r="N457" s="131"/>
      <c r="O457" s="131"/>
      <c r="P457" s="131"/>
      <c r="Q457" s="131"/>
      <c r="R457" s="134"/>
    </row>
    <row r="458" spans="1:18" s="35" customFormat="1" ht="12.75">
      <c r="A458" s="16" t="s">
        <v>129</v>
      </c>
      <c r="B458" s="19" t="s">
        <v>72</v>
      </c>
      <c r="C458" s="19" t="s">
        <v>70</v>
      </c>
      <c r="D458" s="20" t="s">
        <v>801</v>
      </c>
      <c r="E458" s="20" t="s">
        <v>130</v>
      </c>
      <c r="F458" s="21">
        <f>F459</f>
        <v>660</v>
      </c>
      <c r="N458" s="131"/>
      <c r="O458" s="131"/>
      <c r="P458" s="131"/>
      <c r="Q458" s="131"/>
      <c r="R458" s="134"/>
    </row>
    <row r="459" spans="1:18" s="35" customFormat="1" ht="25.5">
      <c r="A459" s="16" t="s">
        <v>165</v>
      </c>
      <c r="B459" s="19" t="s">
        <v>72</v>
      </c>
      <c r="C459" s="19" t="s">
        <v>70</v>
      </c>
      <c r="D459" s="20" t="s">
        <v>801</v>
      </c>
      <c r="E459" s="20" t="s">
        <v>131</v>
      </c>
      <c r="F459" s="21">
        <f>F460</f>
        <v>660</v>
      </c>
      <c r="N459" s="131"/>
      <c r="O459" s="131"/>
      <c r="P459" s="131"/>
      <c r="Q459" s="131"/>
      <c r="R459" s="134"/>
    </row>
    <row r="460" spans="1:18" s="35" customFormat="1" ht="25.5">
      <c r="A460" s="16" t="s">
        <v>639</v>
      </c>
      <c r="B460" s="19" t="s">
        <v>72</v>
      </c>
      <c r="C460" s="19" t="s">
        <v>70</v>
      </c>
      <c r="D460" s="20" t="s">
        <v>801</v>
      </c>
      <c r="E460" s="20" t="s">
        <v>638</v>
      </c>
      <c r="F460" s="21">
        <f>'пр.5 вед.стр.'!G1306</f>
        <v>660</v>
      </c>
      <c r="N460" s="131"/>
      <c r="O460" s="131"/>
      <c r="P460" s="131"/>
      <c r="Q460" s="131"/>
      <c r="R460" s="134"/>
    </row>
    <row r="461" spans="1:6" ht="12.75">
      <c r="A461" s="16" t="str">
        <f>'пр.5 вед.стр.'!A1307</f>
        <v>Услуги по захоронению не востребованных трупов</v>
      </c>
      <c r="B461" s="19" t="s">
        <v>72</v>
      </c>
      <c r="C461" s="19" t="s">
        <v>70</v>
      </c>
      <c r="D461" s="20" t="s">
        <v>803</v>
      </c>
      <c r="E461" s="20"/>
      <c r="F461" s="21">
        <f>F462</f>
        <v>140</v>
      </c>
    </row>
    <row r="462" spans="1:18" s="35" customFormat="1" ht="12.75">
      <c r="A462" s="16" t="s">
        <v>640</v>
      </c>
      <c r="B462" s="19" t="s">
        <v>72</v>
      </c>
      <c r="C462" s="19" t="s">
        <v>70</v>
      </c>
      <c r="D462" s="20" t="s">
        <v>803</v>
      </c>
      <c r="E462" s="20" t="s">
        <v>105</v>
      </c>
      <c r="F462" s="21">
        <f>F463</f>
        <v>140</v>
      </c>
      <c r="N462" s="131"/>
      <c r="O462" s="131"/>
      <c r="P462" s="131"/>
      <c r="Q462" s="131"/>
      <c r="R462" s="134"/>
    </row>
    <row r="463" spans="1:18" s="35" customFormat="1" ht="12.75">
      <c r="A463" s="16" t="s">
        <v>99</v>
      </c>
      <c r="B463" s="19" t="s">
        <v>72</v>
      </c>
      <c r="C463" s="19" t="s">
        <v>70</v>
      </c>
      <c r="D463" s="20" t="s">
        <v>803</v>
      </c>
      <c r="E463" s="20" t="s">
        <v>100</v>
      </c>
      <c r="F463" s="21">
        <f>F464</f>
        <v>140</v>
      </c>
      <c r="N463" s="131"/>
      <c r="O463" s="131"/>
      <c r="P463" s="131"/>
      <c r="Q463" s="131"/>
      <c r="R463" s="134"/>
    </row>
    <row r="464" spans="1:18" s="35" customFormat="1" ht="12.75">
      <c r="A464" s="16" t="s">
        <v>101</v>
      </c>
      <c r="B464" s="19" t="s">
        <v>72</v>
      </c>
      <c r="C464" s="19" t="s">
        <v>70</v>
      </c>
      <c r="D464" s="20" t="s">
        <v>803</v>
      </c>
      <c r="E464" s="20" t="s">
        <v>102</v>
      </c>
      <c r="F464" s="21">
        <f>'пр.5 вед.стр.'!G1310</f>
        <v>140</v>
      </c>
      <c r="N464" s="131"/>
      <c r="O464" s="131"/>
      <c r="P464" s="131"/>
      <c r="Q464" s="131"/>
      <c r="R464" s="134"/>
    </row>
    <row r="465" spans="1:18" s="35" customFormat="1" ht="29.25" customHeight="1">
      <c r="A465" s="16" t="str">
        <f>'пр.5 вед.стр.'!A1311</f>
        <v>Осуществление государственных полномочий по отлову и содержанию безнадзорных животных за счет средств областного бюджета</v>
      </c>
      <c r="B465" s="19" t="s">
        <v>72</v>
      </c>
      <c r="C465" s="19" t="s">
        <v>70</v>
      </c>
      <c r="D465" s="100" t="str">
        <f>'пр.5 вед.стр.'!E1311</f>
        <v>К6 0 00 74170</v>
      </c>
      <c r="E465" s="100"/>
      <c r="F465" s="104">
        <f>F466</f>
        <v>2080</v>
      </c>
      <c r="N465" s="131"/>
      <c r="O465" s="131"/>
      <c r="P465" s="131"/>
      <c r="Q465" s="131"/>
      <c r="R465" s="134"/>
    </row>
    <row r="466" spans="1:18" s="35" customFormat="1" ht="16.5" customHeight="1">
      <c r="A466" s="16" t="str">
        <f>'пр.5 вед.стр.'!A1312</f>
        <v>Закупка товаров, работ и услуг для обеспечения государственных (муниципальных) нужд</v>
      </c>
      <c r="B466" s="19" t="s">
        <v>72</v>
      </c>
      <c r="C466" s="19" t="s">
        <v>70</v>
      </c>
      <c r="D466" s="100" t="str">
        <f>'пр.5 вед.стр.'!E1312</f>
        <v>К6 0 00 74170</v>
      </c>
      <c r="E466" s="100" t="str">
        <f>'пр.5 вед.стр.'!F1312</f>
        <v>200</v>
      </c>
      <c r="F466" s="104">
        <f>F467</f>
        <v>2080</v>
      </c>
      <c r="N466" s="131"/>
      <c r="O466" s="131"/>
      <c r="P466" s="131"/>
      <c r="Q466" s="131"/>
      <c r="R466" s="134"/>
    </row>
    <row r="467" spans="1:18" s="35" customFormat="1" ht="19.5" customHeight="1">
      <c r="A467" s="16" t="str">
        <f>'пр.5 вед.стр.'!A1313</f>
        <v>Иные закупки товаров, работ и услуг для обеспечения государственных и муниципальных нужд</v>
      </c>
      <c r="B467" s="19" t="s">
        <v>72</v>
      </c>
      <c r="C467" s="19" t="s">
        <v>70</v>
      </c>
      <c r="D467" s="100" t="str">
        <f>'пр.5 вед.стр.'!E1313</f>
        <v>К6 0 00 74170</v>
      </c>
      <c r="E467" s="100" t="str">
        <f>'пр.5 вед.стр.'!F1313</f>
        <v>240</v>
      </c>
      <c r="F467" s="104">
        <f>F468</f>
        <v>2080</v>
      </c>
      <c r="N467" s="131"/>
      <c r="O467" s="131"/>
      <c r="P467" s="131"/>
      <c r="Q467" s="131"/>
      <c r="R467" s="134"/>
    </row>
    <row r="468" spans="1:18" s="35" customFormat="1" ht="12.75">
      <c r="A468" s="16" t="str">
        <f>'пр.5 вед.стр.'!A1314</f>
        <v>Прочая закупка товаров, работ и услуг для обеспечения государственных (муниципальных) нужд</v>
      </c>
      <c r="B468" s="19" t="s">
        <v>72</v>
      </c>
      <c r="C468" s="19" t="s">
        <v>70</v>
      </c>
      <c r="D468" s="100" t="str">
        <f>'пр.5 вед.стр.'!E1314</f>
        <v>К6 0 00 74170</v>
      </c>
      <c r="E468" s="100" t="str">
        <f>'пр.5 вед.стр.'!F1314</f>
        <v>244</v>
      </c>
      <c r="F468" s="104">
        <f>'пр.5 вед.стр.'!G1314</f>
        <v>2080</v>
      </c>
      <c r="N468" s="131"/>
      <c r="O468" s="131"/>
      <c r="P468" s="131"/>
      <c r="Q468" s="131"/>
      <c r="R468" s="134"/>
    </row>
    <row r="469" spans="1:18" s="35" customFormat="1" ht="12.75">
      <c r="A469" s="15" t="s">
        <v>633</v>
      </c>
      <c r="B469" s="45" t="s">
        <v>76</v>
      </c>
      <c r="C469" s="45" t="s">
        <v>36</v>
      </c>
      <c r="D469" s="69"/>
      <c r="E469" s="39"/>
      <c r="F469" s="77">
        <f>F470</f>
        <v>2982</v>
      </c>
      <c r="N469" s="131"/>
      <c r="O469" s="131"/>
      <c r="P469" s="131"/>
      <c r="Q469" s="131"/>
      <c r="R469" s="134"/>
    </row>
    <row r="470" spans="1:18" s="35" customFormat="1" ht="12.75">
      <c r="A470" s="15" t="s">
        <v>503</v>
      </c>
      <c r="B470" s="45" t="s">
        <v>76</v>
      </c>
      <c r="C470" s="45" t="s">
        <v>72</v>
      </c>
      <c r="D470" s="69"/>
      <c r="E470" s="39"/>
      <c r="F470" s="77">
        <f>F471+F490</f>
        <v>2982</v>
      </c>
      <c r="N470" s="131"/>
      <c r="O470" s="131"/>
      <c r="P470" s="131"/>
      <c r="Q470" s="131"/>
      <c r="R470" s="134"/>
    </row>
    <row r="471" spans="1:18" s="35" customFormat="1" ht="28.5" customHeight="1">
      <c r="A471" s="16" t="s">
        <v>504</v>
      </c>
      <c r="B471" s="19" t="s">
        <v>76</v>
      </c>
      <c r="C471" s="19" t="s">
        <v>72</v>
      </c>
      <c r="D471" s="51" t="s">
        <v>505</v>
      </c>
      <c r="E471" s="20"/>
      <c r="F471" s="78">
        <f>F472+F481</f>
        <v>2650</v>
      </c>
      <c r="N471" s="131"/>
      <c r="O471" s="131"/>
      <c r="P471" s="131"/>
      <c r="Q471" s="131"/>
      <c r="R471" s="134"/>
    </row>
    <row r="472" spans="1:18" s="35" customFormat="1" ht="25.5">
      <c r="A472" s="16" t="s">
        <v>506</v>
      </c>
      <c r="B472" s="19" t="s">
        <v>76</v>
      </c>
      <c r="C472" s="19" t="s">
        <v>72</v>
      </c>
      <c r="D472" s="51" t="s">
        <v>507</v>
      </c>
      <c r="E472" s="20"/>
      <c r="F472" s="78">
        <f>F473+F477</f>
        <v>2100</v>
      </c>
      <c r="N472" s="131"/>
      <c r="O472" s="131"/>
      <c r="P472" s="131"/>
      <c r="Q472" s="131"/>
      <c r="R472" s="134"/>
    </row>
    <row r="473" spans="1:18" s="35" customFormat="1" ht="55.5" customHeight="1">
      <c r="A473" s="16" t="str">
        <f>'пр.5 вед.стр.'!A450</f>
        <v>Финансирование мероприятия "Приобретение оборудования для термического уничтожения различного типа (вида) отходов (утилизации отходов) для Сусуманского городского округа" за счет средств областного бюджета</v>
      </c>
      <c r="B473" s="19" t="s">
        <v>76</v>
      </c>
      <c r="C473" s="19" t="s">
        <v>72</v>
      </c>
      <c r="D473" s="51" t="s">
        <v>508</v>
      </c>
      <c r="E473" s="20"/>
      <c r="F473" s="78">
        <f>F474</f>
        <v>1900</v>
      </c>
      <c r="N473" s="131"/>
      <c r="O473" s="131"/>
      <c r="P473" s="131"/>
      <c r="Q473" s="131"/>
      <c r="R473" s="134"/>
    </row>
    <row r="474" spans="1:18" s="35" customFormat="1" ht="12.75">
      <c r="A474" s="16" t="s">
        <v>640</v>
      </c>
      <c r="B474" s="19" t="s">
        <v>76</v>
      </c>
      <c r="C474" s="19" t="s">
        <v>72</v>
      </c>
      <c r="D474" s="51" t="s">
        <v>508</v>
      </c>
      <c r="E474" s="20" t="s">
        <v>105</v>
      </c>
      <c r="F474" s="78">
        <f>F475</f>
        <v>1900</v>
      </c>
      <c r="N474" s="131"/>
      <c r="O474" s="131"/>
      <c r="P474" s="131"/>
      <c r="Q474" s="131"/>
      <c r="R474" s="134"/>
    </row>
    <row r="475" spans="1:18" s="35" customFormat="1" ht="16.5" customHeight="1">
      <c r="A475" s="16" t="s">
        <v>99</v>
      </c>
      <c r="B475" s="19" t="s">
        <v>76</v>
      </c>
      <c r="C475" s="19" t="s">
        <v>72</v>
      </c>
      <c r="D475" s="51" t="s">
        <v>508</v>
      </c>
      <c r="E475" s="20" t="s">
        <v>100</v>
      </c>
      <c r="F475" s="78">
        <f>F476</f>
        <v>1900</v>
      </c>
      <c r="N475" s="131"/>
      <c r="O475" s="131"/>
      <c r="P475" s="131"/>
      <c r="Q475" s="131"/>
      <c r="R475" s="134"/>
    </row>
    <row r="476" spans="1:18" s="35" customFormat="1" ht="13.5" customHeight="1">
      <c r="A476" s="16" t="s">
        <v>101</v>
      </c>
      <c r="B476" s="19" t="s">
        <v>76</v>
      </c>
      <c r="C476" s="19" t="s">
        <v>72</v>
      </c>
      <c r="D476" s="51" t="s">
        <v>508</v>
      </c>
      <c r="E476" s="20" t="s">
        <v>102</v>
      </c>
      <c r="F476" s="78">
        <f>'пр.5 вед.стр.'!G453</f>
        <v>1900</v>
      </c>
      <c r="N476" s="131"/>
      <c r="O476" s="131"/>
      <c r="P476" s="131"/>
      <c r="Q476" s="131"/>
      <c r="R476" s="134"/>
    </row>
    <row r="477" spans="1:18" s="35" customFormat="1" ht="38.25" customHeight="1">
      <c r="A477" s="16" t="str">
        <f>'пр.5 вед.стр.'!A454</f>
        <v>Софинансирование мероприятия "Приобретение оборудования для термического уничтожения различного типа (вида) отходов (утилизации отходов) для Сусуманского городского округа" </v>
      </c>
      <c r="B477" s="19" t="s">
        <v>76</v>
      </c>
      <c r="C477" s="19" t="s">
        <v>72</v>
      </c>
      <c r="D477" s="51" t="s">
        <v>509</v>
      </c>
      <c r="E477" s="20"/>
      <c r="F477" s="78">
        <f>F478</f>
        <v>200</v>
      </c>
      <c r="N477" s="131"/>
      <c r="O477" s="131"/>
      <c r="P477" s="131"/>
      <c r="Q477" s="131"/>
      <c r="R477" s="134"/>
    </row>
    <row r="478" spans="1:18" s="35" customFormat="1" ht="12.75">
      <c r="A478" s="16" t="s">
        <v>640</v>
      </c>
      <c r="B478" s="19" t="s">
        <v>76</v>
      </c>
      <c r="C478" s="19" t="s">
        <v>72</v>
      </c>
      <c r="D478" s="51" t="s">
        <v>509</v>
      </c>
      <c r="E478" s="20" t="s">
        <v>105</v>
      </c>
      <c r="F478" s="78">
        <f>F479</f>
        <v>200</v>
      </c>
      <c r="N478" s="131"/>
      <c r="O478" s="131"/>
      <c r="P478" s="131"/>
      <c r="Q478" s="131"/>
      <c r="R478" s="134"/>
    </row>
    <row r="479" spans="1:18" s="35" customFormat="1" ht="16.5" customHeight="1">
      <c r="A479" s="16" t="s">
        <v>99</v>
      </c>
      <c r="B479" s="19" t="s">
        <v>76</v>
      </c>
      <c r="C479" s="19" t="s">
        <v>72</v>
      </c>
      <c r="D479" s="51" t="s">
        <v>509</v>
      </c>
      <c r="E479" s="20" t="s">
        <v>100</v>
      </c>
      <c r="F479" s="78">
        <f>F480</f>
        <v>200</v>
      </c>
      <c r="N479" s="131"/>
      <c r="O479" s="131"/>
      <c r="P479" s="131"/>
      <c r="Q479" s="131"/>
      <c r="R479" s="134"/>
    </row>
    <row r="480" spans="1:18" s="35" customFormat="1" ht="12.75" customHeight="1">
      <c r="A480" s="16" t="s">
        <v>101</v>
      </c>
      <c r="B480" s="19" t="s">
        <v>76</v>
      </c>
      <c r="C480" s="19" t="s">
        <v>72</v>
      </c>
      <c r="D480" s="51" t="s">
        <v>509</v>
      </c>
      <c r="E480" s="20" t="s">
        <v>102</v>
      </c>
      <c r="F480" s="78">
        <f>'пр.5 вед.стр.'!G457</f>
        <v>200</v>
      </c>
      <c r="N480" s="131"/>
      <c r="O480" s="131"/>
      <c r="P480" s="131"/>
      <c r="Q480" s="131"/>
      <c r="R480" s="134"/>
    </row>
    <row r="481" spans="1:18" s="35" customFormat="1" ht="25.5">
      <c r="A481" s="16" t="s">
        <v>510</v>
      </c>
      <c r="B481" s="19" t="s">
        <v>76</v>
      </c>
      <c r="C481" s="19" t="s">
        <v>72</v>
      </c>
      <c r="D481" s="51" t="s">
        <v>511</v>
      </c>
      <c r="E481" s="20"/>
      <c r="F481" s="78">
        <f>F482+F486</f>
        <v>550</v>
      </c>
      <c r="N481" s="131"/>
      <c r="O481" s="131"/>
      <c r="P481" s="131"/>
      <c r="Q481" s="131"/>
      <c r="R481" s="134"/>
    </row>
    <row r="482" spans="1:18" s="35" customFormat="1" ht="38.25">
      <c r="A482" s="16" t="s">
        <v>512</v>
      </c>
      <c r="B482" s="19" t="s">
        <v>76</v>
      </c>
      <c r="C482" s="19" t="s">
        <v>72</v>
      </c>
      <c r="D482" s="51" t="s">
        <v>653</v>
      </c>
      <c r="E482" s="20"/>
      <c r="F482" s="78">
        <f>F483</f>
        <v>495</v>
      </c>
      <c r="N482" s="131"/>
      <c r="O482" s="131"/>
      <c r="P482" s="131"/>
      <c r="Q482" s="131"/>
      <c r="R482" s="134"/>
    </row>
    <row r="483" spans="1:18" s="35" customFormat="1" ht="12.75">
      <c r="A483" s="16" t="s">
        <v>640</v>
      </c>
      <c r="B483" s="19" t="s">
        <v>76</v>
      </c>
      <c r="C483" s="19" t="s">
        <v>72</v>
      </c>
      <c r="D483" s="51" t="s">
        <v>653</v>
      </c>
      <c r="E483" s="20" t="s">
        <v>105</v>
      </c>
      <c r="F483" s="78">
        <f>F484</f>
        <v>495</v>
      </c>
      <c r="N483" s="131"/>
      <c r="O483" s="131"/>
      <c r="P483" s="131"/>
      <c r="Q483" s="131"/>
      <c r="R483" s="134"/>
    </row>
    <row r="484" spans="1:18" s="35" customFormat="1" ht="14.25" customHeight="1">
      <c r="A484" s="16" t="s">
        <v>99</v>
      </c>
      <c r="B484" s="19" t="s">
        <v>76</v>
      </c>
      <c r="C484" s="19" t="s">
        <v>72</v>
      </c>
      <c r="D484" s="51" t="s">
        <v>653</v>
      </c>
      <c r="E484" s="20" t="s">
        <v>100</v>
      </c>
      <c r="F484" s="78">
        <f>F485</f>
        <v>495</v>
      </c>
      <c r="N484" s="131"/>
      <c r="O484" s="131"/>
      <c r="P484" s="131"/>
      <c r="Q484" s="131"/>
      <c r="R484" s="134"/>
    </row>
    <row r="485" spans="1:18" s="35" customFormat="1" ht="14.25" customHeight="1">
      <c r="A485" s="16" t="s">
        <v>101</v>
      </c>
      <c r="B485" s="19" t="s">
        <v>76</v>
      </c>
      <c r="C485" s="19" t="s">
        <v>72</v>
      </c>
      <c r="D485" s="51" t="s">
        <v>653</v>
      </c>
      <c r="E485" s="20" t="s">
        <v>102</v>
      </c>
      <c r="F485" s="78">
        <f>'пр.5 вед.стр.'!G462</f>
        <v>495</v>
      </c>
      <c r="N485" s="131"/>
      <c r="O485" s="131"/>
      <c r="P485" s="131"/>
      <c r="Q485" s="131"/>
      <c r="R485" s="134"/>
    </row>
    <row r="486" spans="1:18" s="35" customFormat="1" ht="29.25" customHeight="1">
      <c r="A486" s="16" t="s">
        <v>513</v>
      </c>
      <c r="B486" s="19" t="s">
        <v>76</v>
      </c>
      <c r="C486" s="19" t="s">
        <v>72</v>
      </c>
      <c r="D486" s="51" t="s">
        <v>654</v>
      </c>
      <c r="E486" s="20"/>
      <c r="F486" s="78">
        <f>F487</f>
        <v>55</v>
      </c>
      <c r="N486" s="131"/>
      <c r="O486" s="131"/>
      <c r="P486" s="131"/>
      <c r="Q486" s="131"/>
      <c r="R486" s="134"/>
    </row>
    <row r="487" spans="1:18" s="35" customFormat="1" ht="12.75">
      <c r="A487" s="16" t="s">
        <v>640</v>
      </c>
      <c r="B487" s="19" t="s">
        <v>76</v>
      </c>
      <c r="C487" s="19" t="s">
        <v>72</v>
      </c>
      <c r="D487" s="51" t="s">
        <v>654</v>
      </c>
      <c r="E487" s="20" t="s">
        <v>105</v>
      </c>
      <c r="F487" s="78">
        <f>F488</f>
        <v>55</v>
      </c>
      <c r="N487" s="131"/>
      <c r="O487" s="131"/>
      <c r="P487" s="131"/>
      <c r="Q487" s="131"/>
      <c r="R487" s="134"/>
    </row>
    <row r="488" spans="1:18" s="35" customFormat="1" ht="15" customHeight="1">
      <c r="A488" s="16" t="s">
        <v>99</v>
      </c>
      <c r="B488" s="19" t="s">
        <v>76</v>
      </c>
      <c r="C488" s="19" t="s">
        <v>72</v>
      </c>
      <c r="D488" s="51" t="s">
        <v>654</v>
      </c>
      <c r="E488" s="20" t="s">
        <v>100</v>
      </c>
      <c r="F488" s="78">
        <f>F489</f>
        <v>55</v>
      </c>
      <c r="N488" s="131"/>
      <c r="O488" s="131"/>
      <c r="P488" s="131"/>
      <c r="Q488" s="131"/>
      <c r="R488" s="134"/>
    </row>
    <row r="489" spans="1:18" s="35" customFormat="1" ht="17.25" customHeight="1">
      <c r="A489" s="16" t="s">
        <v>101</v>
      </c>
      <c r="B489" s="19" t="s">
        <v>76</v>
      </c>
      <c r="C489" s="19" t="s">
        <v>72</v>
      </c>
      <c r="D489" s="51" t="s">
        <v>654</v>
      </c>
      <c r="E489" s="20" t="s">
        <v>102</v>
      </c>
      <c r="F489" s="78">
        <f>'пр.5 вед.стр.'!G466</f>
        <v>55</v>
      </c>
      <c r="N489" s="131"/>
      <c r="O489" s="131"/>
      <c r="P489" s="131"/>
      <c r="Q489" s="131"/>
      <c r="R489" s="134"/>
    </row>
    <row r="490" spans="1:18" s="35" customFormat="1" ht="30" customHeight="1">
      <c r="A490" s="16" t="str">
        <f>'пр.5 вед.стр.'!A1317</f>
        <v>Муниципальная программа "Экологическая безопасность и охрана окружающей среды муниципального образования "Сусуманский городской округ" на 2017 год"</v>
      </c>
      <c r="B490" s="19" t="s">
        <v>76</v>
      </c>
      <c r="C490" s="19" t="s">
        <v>72</v>
      </c>
      <c r="D490" s="103" t="str">
        <f>'пр.5 вед.стр.'!E1317</f>
        <v>7W 0 00 00000</v>
      </c>
      <c r="E490" s="100"/>
      <c r="F490" s="100">
        <f>F491</f>
        <v>332</v>
      </c>
      <c r="N490" s="131"/>
      <c r="O490" s="131"/>
      <c r="P490" s="131"/>
      <c r="Q490" s="131"/>
      <c r="R490" s="134"/>
    </row>
    <row r="491" spans="1:18" s="35" customFormat="1" ht="28.5" customHeight="1">
      <c r="A491" s="16" t="str">
        <f>'пр.5 вед.стр.'!A1318</f>
        <v>Основное мероприятие "Снос ветхого, заброшенного жилья на территории Сусуманского городского округа"</v>
      </c>
      <c r="B491" s="19" t="s">
        <v>76</v>
      </c>
      <c r="C491" s="19" t="s">
        <v>72</v>
      </c>
      <c r="D491" s="103" t="str">
        <f>'пр.5 вед.стр.'!E1318</f>
        <v>7W 0 01 00000</v>
      </c>
      <c r="E491" s="100"/>
      <c r="F491" s="100">
        <f>F492+F496</f>
        <v>332</v>
      </c>
      <c r="N491" s="131"/>
      <c r="O491" s="131"/>
      <c r="P491" s="131"/>
      <c r="Q491" s="131"/>
      <c r="R491" s="134"/>
    </row>
    <row r="492" spans="1:18" s="35" customFormat="1" ht="47.25" customHeight="1">
      <c r="A492" s="16" t="str">
        <f>'пр.5 вед.стр.'!A1319</f>
        <v>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за счет средств областного бюджета</v>
      </c>
      <c r="B492" s="19" t="s">
        <v>76</v>
      </c>
      <c r="C492" s="19" t="s">
        <v>72</v>
      </c>
      <c r="D492" s="103" t="str">
        <f>'пр.5 вед.стр.'!E1319</f>
        <v>7W 0 01 73520</v>
      </c>
      <c r="E492" s="100"/>
      <c r="F492" s="100">
        <f>F493</f>
        <v>316</v>
      </c>
      <c r="N492" s="131"/>
      <c r="O492" s="131"/>
      <c r="P492" s="131"/>
      <c r="Q492" s="131"/>
      <c r="R492" s="134"/>
    </row>
    <row r="493" spans="1:18" s="35" customFormat="1" ht="17.25" customHeight="1">
      <c r="A493" s="16" t="str">
        <f>'пр.5 вед.стр.'!A1320</f>
        <v>Закупка товаров, работ и услуг для обеспечения государственных (муниципальных) нужд</v>
      </c>
      <c r="B493" s="19" t="s">
        <v>76</v>
      </c>
      <c r="C493" s="19" t="s">
        <v>72</v>
      </c>
      <c r="D493" s="103" t="str">
        <f>'пр.5 вед.стр.'!E1320</f>
        <v>7W 0 01 73520</v>
      </c>
      <c r="E493" s="100" t="str">
        <f>'пр.5 вед.стр.'!F1320</f>
        <v>200</v>
      </c>
      <c r="F493" s="100">
        <f>F494</f>
        <v>316</v>
      </c>
      <c r="N493" s="131"/>
      <c r="O493" s="131"/>
      <c r="P493" s="131"/>
      <c r="Q493" s="131"/>
      <c r="R493" s="134"/>
    </row>
    <row r="494" spans="1:18" s="35" customFormat="1" ht="17.25" customHeight="1">
      <c r="A494" s="16" t="str">
        <f>'пр.5 вед.стр.'!A1321</f>
        <v>Иные закупки товаров, работ и услуг для обеспечения государственных и муниципальных нужд</v>
      </c>
      <c r="B494" s="19" t="s">
        <v>76</v>
      </c>
      <c r="C494" s="19" t="s">
        <v>72</v>
      </c>
      <c r="D494" s="103" t="str">
        <f>'пр.5 вед.стр.'!E1321</f>
        <v>7W 0 01 73520</v>
      </c>
      <c r="E494" s="100" t="str">
        <f>'пр.5 вед.стр.'!F1321</f>
        <v>240</v>
      </c>
      <c r="F494" s="100">
        <f>F495</f>
        <v>316</v>
      </c>
      <c r="N494" s="131"/>
      <c r="O494" s="131"/>
      <c r="P494" s="131"/>
      <c r="Q494" s="131"/>
      <c r="R494" s="134"/>
    </row>
    <row r="495" spans="1:18" s="35" customFormat="1" ht="17.25" customHeight="1">
      <c r="A495" s="16" t="str">
        <f>'пр.5 вед.стр.'!A1322</f>
        <v>Прочая закупка товаров, работ и услуг для обеспечения государственных (муниципальных) нужд</v>
      </c>
      <c r="B495" s="19" t="s">
        <v>76</v>
      </c>
      <c r="C495" s="19" t="s">
        <v>72</v>
      </c>
      <c r="D495" s="103" t="str">
        <f>'пр.5 вед.стр.'!E1322</f>
        <v>7W 0 01 73520</v>
      </c>
      <c r="E495" s="100" t="str">
        <f>'пр.5 вед.стр.'!F1322</f>
        <v>244</v>
      </c>
      <c r="F495" s="100">
        <f>'пр.5 вед.стр.'!G1322</f>
        <v>316</v>
      </c>
      <c r="N495" s="131"/>
      <c r="O495" s="131"/>
      <c r="P495" s="131"/>
      <c r="Q495" s="131"/>
      <c r="R495" s="134"/>
    </row>
    <row r="496" spans="1:18" s="35" customFormat="1" ht="40.5" customHeight="1">
      <c r="A496" s="16" t="str">
        <f>'пр.5 вед.стр.'!A1323</f>
        <v>Софинансирование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</v>
      </c>
      <c r="B496" s="19" t="s">
        <v>76</v>
      </c>
      <c r="C496" s="19" t="s">
        <v>72</v>
      </c>
      <c r="D496" s="103" t="str">
        <f>'пр.5 вед.стр.'!E1323</f>
        <v>7W 0 01 S3520</v>
      </c>
      <c r="E496" s="100"/>
      <c r="F496" s="100">
        <f>F497</f>
        <v>16</v>
      </c>
      <c r="N496" s="131"/>
      <c r="O496" s="131"/>
      <c r="P496" s="131"/>
      <c r="Q496" s="131"/>
      <c r="R496" s="134"/>
    </row>
    <row r="497" spans="1:18" s="35" customFormat="1" ht="17.25" customHeight="1">
      <c r="A497" s="16" t="str">
        <f>'пр.5 вед.стр.'!A1324</f>
        <v>Закупка товаров, работ и услуг для обеспечения государственных (муниципальных) нужд</v>
      </c>
      <c r="B497" s="19" t="s">
        <v>76</v>
      </c>
      <c r="C497" s="19" t="s">
        <v>72</v>
      </c>
      <c r="D497" s="103" t="str">
        <f>'пр.5 вед.стр.'!E1324</f>
        <v>7W 0 01 S3520</v>
      </c>
      <c r="E497" s="100" t="str">
        <f>'пр.5 вед.стр.'!F1324</f>
        <v>200</v>
      </c>
      <c r="F497" s="100">
        <f>F498</f>
        <v>16</v>
      </c>
      <c r="N497" s="131"/>
      <c r="O497" s="131"/>
      <c r="P497" s="131"/>
      <c r="Q497" s="131"/>
      <c r="R497" s="134"/>
    </row>
    <row r="498" spans="1:18" s="35" customFormat="1" ht="17.25" customHeight="1">
      <c r="A498" s="16" t="str">
        <f>'пр.5 вед.стр.'!A1325</f>
        <v>Иные закупки товаров, работ и услуг для обеспечения государственных и муниципальных нужд</v>
      </c>
      <c r="B498" s="19" t="s">
        <v>76</v>
      </c>
      <c r="C498" s="19" t="s">
        <v>72</v>
      </c>
      <c r="D498" s="103" t="str">
        <f>'пр.5 вед.стр.'!E1325</f>
        <v>7W 0 01 S3520</v>
      </c>
      <c r="E498" s="100" t="str">
        <f>'пр.5 вед.стр.'!F1325</f>
        <v>240</v>
      </c>
      <c r="F498" s="100">
        <f>F499</f>
        <v>16</v>
      </c>
      <c r="N498" s="131"/>
      <c r="O498" s="131"/>
      <c r="P498" s="131"/>
      <c r="Q498" s="131"/>
      <c r="R498" s="134"/>
    </row>
    <row r="499" spans="1:18" s="35" customFormat="1" ht="17.25" customHeight="1">
      <c r="A499" s="16" t="str">
        <f>'пр.5 вед.стр.'!A1326</f>
        <v>Прочая закупка товаров, работ и услуг для обеспечения государственных (муниципальных) нужд</v>
      </c>
      <c r="B499" s="19" t="s">
        <v>76</v>
      </c>
      <c r="C499" s="19" t="s">
        <v>72</v>
      </c>
      <c r="D499" s="103" t="str">
        <f>'пр.5 вед.стр.'!E1326</f>
        <v>7W 0 01 S3520</v>
      </c>
      <c r="E499" s="100" t="str">
        <f>'пр.5 вед.стр.'!F1326</f>
        <v>244</v>
      </c>
      <c r="F499" s="100">
        <f>'пр.5 вед.стр.'!G1326</f>
        <v>16</v>
      </c>
      <c r="N499" s="131"/>
      <c r="O499" s="131"/>
      <c r="P499" s="131"/>
      <c r="Q499" s="131"/>
      <c r="R499" s="134"/>
    </row>
    <row r="500" spans="1:18" s="35" customFormat="1" ht="17.25" customHeight="1">
      <c r="A500" s="15" t="s">
        <v>8</v>
      </c>
      <c r="B500" s="39" t="s">
        <v>69</v>
      </c>
      <c r="C500" s="39" t="s">
        <v>36</v>
      </c>
      <c r="D500" s="20"/>
      <c r="E500" s="20"/>
      <c r="F500" s="40">
        <f>F501+F573+F681+F751+F838</f>
        <v>337193.3</v>
      </c>
      <c r="N500" s="131"/>
      <c r="O500" s="131"/>
      <c r="P500" s="131"/>
      <c r="Q500" s="131"/>
      <c r="R500" s="134"/>
    </row>
    <row r="501" spans="1:18" s="35" customFormat="1" ht="17.25" customHeight="1">
      <c r="A501" s="15" t="s">
        <v>9</v>
      </c>
      <c r="B501" s="39" t="s">
        <v>69</v>
      </c>
      <c r="C501" s="39" t="s">
        <v>66</v>
      </c>
      <c r="D501" s="39"/>
      <c r="E501" s="39"/>
      <c r="F501" s="40">
        <f>F520+F526+F532+F556+F566+F502+F550</f>
        <v>71522</v>
      </c>
      <c r="N501" s="131"/>
      <c r="O501" s="131"/>
      <c r="P501" s="131"/>
      <c r="Q501" s="131"/>
      <c r="R501" s="134"/>
    </row>
    <row r="502" spans="1:18" s="35" customFormat="1" ht="18" customHeight="1">
      <c r="A502" s="32" t="s">
        <v>461</v>
      </c>
      <c r="B502" s="20" t="s">
        <v>69</v>
      </c>
      <c r="C502" s="20" t="s">
        <v>66</v>
      </c>
      <c r="D502" s="51" t="s">
        <v>194</v>
      </c>
      <c r="E502" s="20"/>
      <c r="F502" s="21">
        <f>F503</f>
        <v>53269</v>
      </c>
      <c r="N502" s="131"/>
      <c r="O502" s="131"/>
      <c r="P502" s="131"/>
      <c r="Q502" s="131"/>
      <c r="R502" s="134"/>
    </row>
    <row r="503" spans="1:18" s="35" customFormat="1" ht="17.25" customHeight="1">
      <c r="A503" s="16" t="s">
        <v>799</v>
      </c>
      <c r="B503" s="20" t="s">
        <v>69</v>
      </c>
      <c r="C503" s="20" t="s">
        <v>66</v>
      </c>
      <c r="D503" s="20" t="s">
        <v>645</v>
      </c>
      <c r="E503" s="20"/>
      <c r="F503" s="21">
        <f>F504+F508+F512+F516</f>
        <v>53269</v>
      </c>
      <c r="N503" s="131"/>
      <c r="O503" s="131"/>
      <c r="P503" s="131"/>
      <c r="Q503" s="131"/>
      <c r="R503" s="134"/>
    </row>
    <row r="504" spans="1:18" s="35" customFormat="1" ht="44.25" customHeight="1">
      <c r="A504" s="16" t="s">
        <v>526</v>
      </c>
      <c r="B504" s="20" t="s">
        <v>69</v>
      </c>
      <c r="C504" s="20" t="s">
        <v>66</v>
      </c>
      <c r="D504" s="20" t="s">
        <v>646</v>
      </c>
      <c r="E504" s="20"/>
      <c r="F504" s="21">
        <f>F505</f>
        <v>341.9</v>
      </c>
      <c r="N504" s="131"/>
      <c r="O504" s="131"/>
      <c r="P504" s="131"/>
      <c r="Q504" s="131"/>
      <c r="R504" s="134"/>
    </row>
    <row r="505" spans="1:18" s="35" customFormat="1" ht="33.75" customHeight="1">
      <c r="A505" s="16" t="s">
        <v>106</v>
      </c>
      <c r="B505" s="20" t="s">
        <v>69</v>
      </c>
      <c r="C505" s="20" t="s">
        <v>66</v>
      </c>
      <c r="D505" s="20" t="s">
        <v>646</v>
      </c>
      <c r="E505" s="20" t="s">
        <v>107</v>
      </c>
      <c r="F505" s="21">
        <f>F506</f>
        <v>341.9</v>
      </c>
      <c r="N505" s="131"/>
      <c r="O505" s="131"/>
      <c r="P505" s="131"/>
      <c r="Q505" s="131"/>
      <c r="R505" s="134"/>
    </row>
    <row r="506" spans="1:18" s="35" customFormat="1" ht="17.25" customHeight="1">
      <c r="A506" s="16" t="s">
        <v>112</v>
      </c>
      <c r="B506" s="20" t="s">
        <v>69</v>
      </c>
      <c r="C506" s="20" t="s">
        <v>66</v>
      </c>
      <c r="D506" s="20" t="s">
        <v>646</v>
      </c>
      <c r="E506" s="20" t="s">
        <v>113</v>
      </c>
      <c r="F506" s="21">
        <f>F507</f>
        <v>341.9</v>
      </c>
      <c r="N506" s="131"/>
      <c r="O506" s="131"/>
      <c r="P506" s="131"/>
      <c r="Q506" s="131"/>
      <c r="R506" s="134"/>
    </row>
    <row r="507" spans="1:18" s="35" customFormat="1" ht="30" customHeight="1">
      <c r="A507" s="16" t="s">
        <v>114</v>
      </c>
      <c r="B507" s="20" t="s">
        <v>69</v>
      </c>
      <c r="C507" s="20" t="s">
        <v>66</v>
      </c>
      <c r="D507" s="20" t="s">
        <v>646</v>
      </c>
      <c r="E507" s="20" t="s">
        <v>115</v>
      </c>
      <c r="F507" s="21">
        <f>'пр.5 вед.стр.'!G491</f>
        <v>341.9</v>
      </c>
      <c r="N507" s="131"/>
      <c r="O507" s="131"/>
      <c r="P507" s="131"/>
      <c r="Q507" s="131"/>
      <c r="R507" s="134"/>
    </row>
    <row r="508" spans="1:18" s="35" customFormat="1" ht="41.25" customHeight="1">
      <c r="A508" s="16" t="s">
        <v>527</v>
      </c>
      <c r="B508" s="20" t="s">
        <v>69</v>
      </c>
      <c r="C508" s="20" t="s">
        <v>66</v>
      </c>
      <c r="D508" s="20" t="s">
        <v>647</v>
      </c>
      <c r="E508" s="20"/>
      <c r="F508" s="21">
        <f>F509</f>
        <v>1377.7</v>
      </c>
      <c r="N508" s="131"/>
      <c r="O508" s="131"/>
      <c r="P508" s="131"/>
      <c r="Q508" s="131"/>
      <c r="R508" s="134"/>
    </row>
    <row r="509" spans="1:18" s="35" customFormat="1" ht="29.25" customHeight="1">
      <c r="A509" s="16" t="s">
        <v>106</v>
      </c>
      <c r="B509" s="20" t="s">
        <v>69</v>
      </c>
      <c r="C509" s="20" t="s">
        <v>66</v>
      </c>
      <c r="D509" s="20" t="s">
        <v>647</v>
      </c>
      <c r="E509" s="20" t="s">
        <v>107</v>
      </c>
      <c r="F509" s="21">
        <f>F510</f>
        <v>1377.7</v>
      </c>
      <c r="N509" s="131"/>
      <c r="O509" s="131"/>
      <c r="P509" s="131"/>
      <c r="Q509" s="131"/>
      <c r="R509" s="134"/>
    </row>
    <row r="510" spans="1:18" s="35" customFormat="1" ht="17.25" customHeight="1">
      <c r="A510" s="16" t="s">
        <v>112</v>
      </c>
      <c r="B510" s="20" t="s">
        <v>69</v>
      </c>
      <c r="C510" s="20" t="s">
        <v>66</v>
      </c>
      <c r="D510" s="20" t="s">
        <v>647</v>
      </c>
      <c r="E510" s="20" t="s">
        <v>113</v>
      </c>
      <c r="F510" s="21">
        <f>F511</f>
        <v>1377.7</v>
      </c>
      <c r="N510" s="131"/>
      <c r="O510" s="131"/>
      <c r="P510" s="131"/>
      <c r="Q510" s="131"/>
      <c r="R510" s="134"/>
    </row>
    <row r="511" spans="1:18" s="35" customFormat="1" ht="44.25" customHeight="1">
      <c r="A511" s="16" t="s">
        <v>114</v>
      </c>
      <c r="B511" s="20" t="s">
        <v>69</v>
      </c>
      <c r="C511" s="20" t="s">
        <v>66</v>
      </c>
      <c r="D511" s="20" t="s">
        <v>647</v>
      </c>
      <c r="E511" s="20" t="s">
        <v>115</v>
      </c>
      <c r="F511" s="21">
        <f>'пр.5 вед.стр.'!G495</f>
        <v>1377.7</v>
      </c>
      <c r="N511" s="131"/>
      <c r="O511" s="131"/>
      <c r="P511" s="131"/>
      <c r="Q511" s="131"/>
      <c r="R511" s="134"/>
    </row>
    <row r="512" spans="1:18" s="35" customFormat="1" ht="45.75" customHeight="1">
      <c r="A512" s="16" t="s">
        <v>528</v>
      </c>
      <c r="B512" s="20" t="s">
        <v>69</v>
      </c>
      <c r="C512" s="20" t="s">
        <v>66</v>
      </c>
      <c r="D512" s="20" t="s">
        <v>648</v>
      </c>
      <c r="E512" s="20"/>
      <c r="F512" s="21">
        <f>F513</f>
        <v>49835.5</v>
      </c>
      <c r="N512" s="131"/>
      <c r="O512" s="131"/>
      <c r="P512" s="131"/>
      <c r="Q512" s="131"/>
      <c r="R512" s="134"/>
    </row>
    <row r="513" spans="1:18" s="35" customFormat="1" ht="30" customHeight="1">
      <c r="A513" s="16" t="s">
        <v>106</v>
      </c>
      <c r="B513" s="20" t="s">
        <v>69</v>
      </c>
      <c r="C513" s="20" t="s">
        <v>66</v>
      </c>
      <c r="D513" s="20" t="s">
        <v>648</v>
      </c>
      <c r="E513" s="20" t="s">
        <v>107</v>
      </c>
      <c r="F513" s="21">
        <f>F514</f>
        <v>49835.5</v>
      </c>
      <c r="N513" s="131"/>
      <c r="O513" s="131"/>
      <c r="P513" s="131"/>
      <c r="Q513" s="131"/>
      <c r="R513" s="134"/>
    </row>
    <row r="514" spans="1:18" s="35" customFormat="1" ht="17.25" customHeight="1">
      <c r="A514" s="16" t="s">
        <v>112</v>
      </c>
      <c r="B514" s="20" t="s">
        <v>69</v>
      </c>
      <c r="C514" s="20" t="s">
        <v>66</v>
      </c>
      <c r="D514" s="20" t="s">
        <v>648</v>
      </c>
      <c r="E514" s="20" t="s">
        <v>113</v>
      </c>
      <c r="F514" s="21">
        <f>F515</f>
        <v>49835.5</v>
      </c>
      <c r="N514" s="131"/>
      <c r="O514" s="131"/>
      <c r="P514" s="131"/>
      <c r="Q514" s="131"/>
      <c r="R514" s="134"/>
    </row>
    <row r="515" spans="1:18" s="35" customFormat="1" ht="39.75" customHeight="1">
      <c r="A515" s="16" t="s">
        <v>114</v>
      </c>
      <c r="B515" s="20" t="s">
        <v>69</v>
      </c>
      <c r="C515" s="20" t="s">
        <v>66</v>
      </c>
      <c r="D515" s="20" t="s">
        <v>648</v>
      </c>
      <c r="E515" s="20" t="s">
        <v>115</v>
      </c>
      <c r="F515" s="21">
        <f>'пр.5 вед.стр.'!G499</f>
        <v>49835.5</v>
      </c>
      <c r="N515" s="131"/>
      <c r="O515" s="131"/>
      <c r="P515" s="131"/>
      <c r="Q515" s="131"/>
      <c r="R515" s="134"/>
    </row>
    <row r="516" spans="1:18" s="35" customFormat="1" ht="43.5" customHeight="1">
      <c r="A516" s="16" t="s">
        <v>529</v>
      </c>
      <c r="B516" s="20" t="s">
        <v>69</v>
      </c>
      <c r="C516" s="20" t="s">
        <v>66</v>
      </c>
      <c r="D516" s="20" t="s">
        <v>649</v>
      </c>
      <c r="E516" s="20"/>
      <c r="F516" s="21">
        <f>F517</f>
        <v>1713.9</v>
      </c>
      <c r="N516" s="131"/>
      <c r="O516" s="131"/>
      <c r="P516" s="131"/>
      <c r="Q516" s="131"/>
      <c r="R516" s="134"/>
    </row>
    <row r="517" spans="1:18" s="35" customFormat="1" ht="30.75" customHeight="1">
      <c r="A517" s="16" t="s">
        <v>106</v>
      </c>
      <c r="B517" s="20" t="s">
        <v>69</v>
      </c>
      <c r="C517" s="20" t="s">
        <v>66</v>
      </c>
      <c r="D517" s="20" t="s">
        <v>649</v>
      </c>
      <c r="E517" s="20" t="s">
        <v>107</v>
      </c>
      <c r="F517" s="21">
        <f>F518</f>
        <v>1713.9</v>
      </c>
      <c r="N517" s="131"/>
      <c r="O517" s="131"/>
      <c r="P517" s="131"/>
      <c r="Q517" s="131"/>
      <c r="R517" s="134"/>
    </row>
    <row r="518" spans="1:18" s="35" customFormat="1" ht="17.25" customHeight="1">
      <c r="A518" s="16" t="s">
        <v>112</v>
      </c>
      <c r="B518" s="20" t="s">
        <v>69</v>
      </c>
      <c r="C518" s="20" t="s">
        <v>66</v>
      </c>
      <c r="D518" s="20" t="s">
        <v>649</v>
      </c>
      <c r="E518" s="20" t="s">
        <v>113</v>
      </c>
      <c r="F518" s="21">
        <f>F519</f>
        <v>1713.9</v>
      </c>
      <c r="N518" s="131"/>
      <c r="O518" s="131"/>
      <c r="P518" s="131"/>
      <c r="Q518" s="131"/>
      <c r="R518" s="134"/>
    </row>
    <row r="519" spans="1:18" s="35" customFormat="1" ht="17.25" customHeight="1">
      <c r="A519" s="16" t="s">
        <v>116</v>
      </c>
      <c r="B519" s="20" t="s">
        <v>69</v>
      </c>
      <c r="C519" s="20" t="s">
        <v>66</v>
      </c>
      <c r="D519" s="20" t="s">
        <v>649</v>
      </c>
      <c r="E519" s="20" t="s">
        <v>117</v>
      </c>
      <c r="F519" s="21">
        <f>'пр.5 вед.стр.'!G503</f>
        <v>1713.9</v>
      </c>
      <c r="N519" s="131"/>
      <c r="O519" s="131"/>
      <c r="P519" s="131"/>
      <c r="Q519" s="131"/>
      <c r="R519" s="134"/>
    </row>
    <row r="520" spans="1:18" s="35" customFormat="1" ht="27" customHeight="1">
      <c r="A520" s="32" t="s">
        <v>530</v>
      </c>
      <c r="B520" s="20" t="s">
        <v>69</v>
      </c>
      <c r="C520" s="20" t="s">
        <v>66</v>
      </c>
      <c r="D520" s="51" t="s">
        <v>179</v>
      </c>
      <c r="E520" s="42"/>
      <c r="F520" s="21">
        <f>F521</f>
        <v>182.9</v>
      </c>
      <c r="N520" s="131"/>
      <c r="O520" s="131"/>
      <c r="P520" s="131"/>
      <c r="Q520" s="131"/>
      <c r="R520" s="134"/>
    </row>
    <row r="521" spans="1:18" s="35" customFormat="1" ht="28.5" customHeight="1">
      <c r="A521" s="32" t="s">
        <v>296</v>
      </c>
      <c r="B521" s="20" t="s">
        <v>69</v>
      </c>
      <c r="C521" s="20" t="s">
        <v>66</v>
      </c>
      <c r="D521" s="51" t="s">
        <v>531</v>
      </c>
      <c r="E521" s="42"/>
      <c r="F521" s="21">
        <f>F522</f>
        <v>182.9</v>
      </c>
      <c r="N521" s="131"/>
      <c r="O521" s="131"/>
      <c r="P521" s="131"/>
      <c r="Q521" s="131"/>
      <c r="R521" s="134"/>
    </row>
    <row r="522" spans="1:18" s="35" customFormat="1" ht="17.25" customHeight="1">
      <c r="A522" s="32" t="s">
        <v>178</v>
      </c>
      <c r="B522" s="20" t="s">
        <v>69</v>
      </c>
      <c r="C522" s="20" t="s">
        <v>66</v>
      </c>
      <c r="D522" s="51" t="s">
        <v>532</v>
      </c>
      <c r="E522" s="42"/>
      <c r="F522" s="21">
        <f>F523</f>
        <v>182.9</v>
      </c>
      <c r="N522" s="131"/>
      <c r="O522" s="131"/>
      <c r="P522" s="131"/>
      <c r="Q522" s="131"/>
      <c r="R522" s="134"/>
    </row>
    <row r="523" spans="1:18" s="35" customFormat="1" ht="24" customHeight="1">
      <c r="A523" s="16" t="s">
        <v>106</v>
      </c>
      <c r="B523" s="20" t="s">
        <v>69</v>
      </c>
      <c r="C523" s="20" t="s">
        <v>66</v>
      </c>
      <c r="D523" s="51" t="s">
        <v>532</v>
      </c>
      <c r="E523" s="20" t="s">
        <v>107</v>
      </c>
      <c r="F523" s="21">
        <f>F524</f>
        <v>182.9</v>
      </c>
      <c r="N523" s="131"/>
      <c r="O523" s="131"/>
      <c r="P523" s="131"/>
      <c r="Q523" s="131"/>
      <c r="R523" s="134"/>
    </row>
    <row r="524" spans="1:18" s="35" customFormat="1" ht="17.25" customHeight="1">
      <c r="A524" s="16" t="s">
        <v>112</v>
      </c>
      <c r="B524" s="20" t="s">
        <v>69</v>
      </c>
      <c r="C524" s="20" t="s">
        <v>66</v>
      </c>
      <c r="D524" s="51" t="s">
        <v>532</v>
      </c>
      <c r="E524" s="20" t="s">
        <v>113</v>
      </c>
      <c r="F524" s="21">
        <f>F525</f>
        <v>182.9</v>
      </c>
      <c r="N524" s="131"/>
      <c r="O524" s="131"/>
      <c r="P524" s="131"/>
      <c r="Q524" s="131"/>
      <c r="R524" s="134"/>
    </row>
    <row r="525" spans="1:18" s="35" customFormat="1" ht="17.25" customHeight="1">
      <c r="A525" s="16" t="s">
        <v>116</v>
      </c>
      <c r="B525" s="20" t="s">
        <v>69</v>
      </c>
      <c r="C525" s="20" t="s">
        <v>66</v>
      </c>
      <c r="D525" s="51" t="s">
        <v>532</v>
      </c>
      <c r="E525" s="20" t="s">
        <v>117</v>
      </c>
      <c r="F525" s="21">
        <f>'пр.5 вед.стр.'!G509</f>
        <v>182.9</v>
      </c>
      <c r="N525" s="131"/>
      <c r="O525" s="131"/>
      <c r="P525" s="131"/>
      <c r="Q525" s="131"/>
      <c r="R525" s="134"/>
    </row>
    <row r="526" spans="1:18" s="35" customFormat="1" ht="34.5" customHeight="1">
      <c r="A526" s="32" t="s">
        <v>533</v>
      </c>
      <c r="B526" s="20" t="s">
        <v>69</v>
      </c>
      <c r="C526" s="20" t="s">
        <v>66</v>
      </c>
      <c r="D526" s="51" t="s">
        <v>180</v>
      </c>
      <c r="E526" s="20"/>
      <c r="F526" s="21">
        <f>F527</f>
        <v>180</v>
      </c>
      <c r="N526" s="131"/>
      <c r="O526" s="131"/>
      <c r="P526" s="131"/>
      <c r="Q526" s="131"/>
      <c r="R526" s="134"/>
    </row>
    <row r="527" spans="1:18" s="35" customFormat="1" ht="33" customHeight="1">
      <c r="A527" s="32" t="s">
        <v>285</v>
      </c>
      <c r="B527" s="20" t="s">
        <v>69</v>
      </c>
      <c r="C527" s="20" t="s">
        <v>66</v>
      </c>
      <c r="D527" s="51" t="s">
        <v>332</v>
      </c>
      <c r="E527" s="20"/>
      <c r="F527" s="21">
        <f>F528</f>
        <v>180</v>
      </c>
      <c r="N527" s="131"/>
      <c r="O527" s="131"/>
      <c r="P527" s="131"/>
      <c r="Q527" s="131"/>
      <c r="R527" s="134"/>
    </row>
    <row r="528" spans="1:18" s="35" customFormat="1" ht="17.25" customHeight="1">
      <c r="A528" s="32" t="s">
        <v>534</v>
      </c>
      <c r="B528" s="20" t="s">
        <v>69</v>
      </c>
      <c r="C528" s="20" t="s">
        <v>66</v>
      </c>
      <c r="D528" s="51" t="s">
        <v>535</v>
      </c>
      <c r="E528" s="20"/>
      <c r="F528" s="21">
        <f>F529</f>
        <v>180</v>
      </c>
      <c r="N528" s="131"/>
      <c r="O528" s="131"/>
      <c r="P528" s="131"/>
      <c r="Q528" s="131"/>
      <c r="R528" s="134"/>
    </row>
    <row r="529" spans="1:18" s="35" customFormat="1" ht="29.25" customHeight="1">
      <c r="A529" s="16" t="s">
        <v>106</v>
      </c>
      <c r="B529" s="20" t="s">
        <v>69</v>
      </c>
      <c r="C529" s="20" t="s">
        <v>66</v>
      </c>
      <c r="D529" s="51" t="s">
        <v>535</v>
      </c>
      <c r="E529" s="20" t="s">
        <v>107</v>
      </c>
      <c r="F529" s="21">
        <f>F530</f>
        <v>180</v>
      </c>
      <c r="N529" s="131"/>
      <c r="O529" s="131"/>
      <c r="P529" s="131"/>
      <c r="Q529" s="131"/>
      <c r="R529" s="134"/>
    </row>
    <row r="530" spans="1:18" s="35" customFormat="1" ht="17.25" customHeight="1">
      <c r="A530" s="16" t="s">
        <v>112</v>
      </c>
      <c r="B530" s="20" t="s">
        <v>69</v>
      </c>
      <c r="C530" s="20" t="s">
        <v>66</v>
      </c>
      <c r="D530" s="51" t="s">
        <v>535</v>
      </c>
      <c r="E530" s="20" t="s">
        <v>113</v>
      </c>
      <c r="F530" s="21">
        <f>F531</f>
        <v>180</v>
      </c>
      <c r="N530" s="131"/>
      <c r="O530" s="131"/>
      <c r="P530" s="131"/>
      <c r="Q530" s="131"/>
      <c r="R530" s="134"/>
    </row>
    <row r="531" spans="1:18" s="35" customFormat="1" ht="17.25" customHeight="1">
      <c r="A531" s="16" t="s">
        <v>116</v>
      </c>
      <c r="B531" s="20" t="s">
        <v>69</v>
      </c>
      <c r="C531" s="20" t="s">
        <v>66</v>
      </c>
      <c r="D531" s="51" t="s">
        <v>535</v>
      </c>
      <c r="E531" s="20" t="s">
        <v>117</v>
      </c>
      <c r="F531" s="21">
        <f>'пр.5 вед.стр.'!G515</f>
        <v>180</v>
      </c>
      <c r="N531" s="131"/>
      <c r="O531" s="131"/>
      <c r="P531" s="131"/>
      <c r="Q531" s="131"/>
      <c r="R531" s="134"/>
    </row>
    <row r="532" spans="1:18" s="35" customFormat="1" ht="28.5" customHeight="1">
      <c r="A532" s="32" t="s">
        <v>536</v>
      </c>
      <c r="B532" s="20" t="s">
        <v>69</v>
      </c>
      <c r="C532" s="20" t="s">
        <v>66</v>
      </c>
      <c r="D532" s="51" t="s">
        <v>183</v>
      </c>
      <c r="E532" s="20"/>
      <c r="F532" s="21">
        <f>F533</f>
        <v>575.5</v>
      </c>
      <c r="N532" s="131"/>
      <c r="O532" s="131"/>
      <c r="P532" s="131"/>
      <c r="Q532" s="131"/>
      <c r="R532" s="134"/>
    </row>
    <row r="533" spans="1:18" s="35" customFormat="1" ht="31.5" customHeight="1">
      <c r="A533" s="32" t="s">
        <v>256</v>
      </c>
      <c r="B533" s="20" t="s">
        <v>69</v>
      </c>
      <c r="C533" s="20" t="s">
        <v>66</v>
      </c>
      <c r="D533" s="51" t="s">
        <v>333</v>
      </c>
      <c r="E533" s="20"/>
      <c r="F533" s="21">
        <f>F534+F538+F542+F546</f>
        <v>575.5</v>
      </c>
      <c r="N533" s="131"/>
      <c r="O533" s="131"/>
      <c r="P533" s="131"/>
      <c r="Q533" s="131"/>
      <c r="R533" s="134"/>
    </row>
    <row r="534" spans="1:18" s="35" customFormat="1" ht="17.25" customHeight="1">
      <c r="A534" s="32" t="s">
        <v>182</v>
      </c>
      <c r="B534" s="20" t="s">
        <v>69</v>
      </c>
      <c r="C534" s="20" t="s">
        <v>66</v>
      </c>
      <c r="D534" s="51" t="s">
        <v>334</v>
      </c>
      <c r="E534" s="20"/>
      <c r="F534" s="21">
        <f>F535</f>
        <v>360.6</v>
      </c>
      <c r="N534" s="131"/>
      <c r="O534" s="131"/>
      <c r="P534" s="131"/>
      <c r="Q534" s="131"/>
      <c r="R534" s="134"/>
    </row>
    <row r="535" spans="1:18" s="35" customFormat="1" ht="30" customHeight="1">
      <c r="A535" s="16" t="s">
        <v>106</v>
      </c>
      <c r="B535" s="20" t="s">
        <v>69</v>
      </c>
      <c r="C535" s="20" t="s">
        <v>66</v>
      </c>
      <c r="D535" s="51" t="s">
        <v>334</v>
      </c>
      <c r="E535" s="20" t="s">
        <v>107</v>
      </c>
      <c r="F535" s="21">
        <f>F536</f>
        <v>360.6</v>
      </c>
      <c r="N535" s="131"/>
      <c r="O535" s="131"/>
      <c r="P535" s="131"/>
      <c r="Q535" s="131"/>
      <c r="R535" s="134"/>
    </row>
    <row r="536" spans="1:18" s="35" customFormat="1" ht="17.25" customHeight="1">
      <c r="A536" s="16" t="s">
        <v>112</v>
      </c>
      <c r="B536" s="20" t="s">
        <v>69</v>
      </c>
      <c r="C536" s="20" t="s">
        <v>66</v>
      </c>
      <c r="D536" s="51" t="s">
        <v>334</v>
      </c>
      <c r="E536" s="20" t="s">
        <v>113</v>
      </c>
      <c r="F536" s="21">
        <f>F537</f>
        <v>360.6</v>
      </c>
      <c r="N536" s="131"/>
      <c r="O536" s="131"/>
      <c r="P536" s="131"/>
      <c r="Q536" s="131"/>
      <c r="R536" s="134"/>
    </row>
    <row r="537" spans="1:18" s="35" customFormat="1" ht="17.25" customHeight="1">
      <c r="A537" s="16" t="s">
        <v>116</v>
      </c>
      <c r="B537" s="20" t="s">
        <v>69</v>
      </c>
      <c r="C537" s="20" t="s">
        <v>66</v>
      </c>
      <c r="D537" s="51" t="s">
        <v>334</v>
      </c>
      <c r="E537" s="20" t="s">
        <v>117</v>
      </c>
      <c r="F537" s="21">
        <f>'пр.5 вед.стр.'!G521</f>
        <v>360.6</v>
      </c>
      <c r="N537" s="131"/>
      <c r="O537" s="131"/>
      <c r="P537" s="131"/>
      <c r="Q537" s="131"/>
      <c r="R537" s="134"/>
    </row>
    <row r="538" spans="1:18" s="35" customFormat="1" ht="17.25" customHeight="1">
      <c r="A538" s="32" t="s">
        <v>295</v>
      </c>
      <c r="B538" s="20" t="s">
        <v>69</v>
      </c>
      <c r="C538" s="20" t="s">
        <v>66</v>
      </c>
      <c r="D538" s="51" t="s">
        <v>335</v>
      </c>
      <c r="E538" s="20"/>
      <c r="F538" s="21">
        <f>F539</f>
        <v>147.1</v>
      </c>
      <c r="N538" s="131"/>
      <c r="O538" s="131"/>
      <c r="P538" s="131"/>
      <c r="Q538" s="131"/>
      <c r="R538" s="134"/>
    </row>
    <row r="539" spans="1:18" s="35" customFormat="1" ht="30" customHeight="1">
      <c r="A539" s="16" t="s">
        <v>106</v>
      </c>
      <c r="B539" s="20" t="s">
        <v>69</v>
      </c>
      <c r="C539" s="20" t="s">
        <v>66</v>
      </c>
      <c r="D539" s="51" t="s">
        <v>335</v>
      </c>
      <c r="E539" s="20" t="s">
        <v>107</v>
      </c>
      <c r="F539" s="21">
        <f>F540</f>
        <v>147.1</v>
      </c>
      <c r="N539" s="131"/>
      <c r="O539" s="131"/>
      <c r="P539" s="131"/>
      <c r="Q539" s="131"/>
      <c r="R539" s="134"/>
    </row>
    <row r="540" spans="1:18" s="35" customFormat="1" ht="17.25" customHeight="1">
      <c r="A540" s="16" t="s">
        <v>112</v>
      </c>
      <c r="B540" s="20" t="s">
        <v>69</v>
      </c>
      <c r="C540" s="20" t="s">
        <v>66</v>
      </c>
      <c r="D540" s="51" t="s">
        <v>335</v>
      </c>
      <c r="E540" s="20" t="s">
        <v>113</v>
      </c>
      <c r="F540" s="21">
        <f>F541</f>
        <v>147.1</v>
      </c>
      <c r="N540" s="131"/>
      <c r="O540" s="131"/>
      <c r="P540" s="131"/>
      <c r="Q540" s="131"/>
      <c r="R540" s="134"/>
    </row>
    <row r="541" spans="1:18" s="35" customFormat="1" ht="17.25" customHeight="1">
      <c r="A541" s="16" t="s">
        <v>116</v>
      </c>
      <c r="B541" s="20" t="s">
        <v>69</v>
      </c>
      <c r="C541" s="20" t="s">
        <v>66</v>
      </c>
      <c r="D541" s="51" t="s">
        <v>335</v>
      </c>
      <c r="E541" s="20" t="s">
        <v>117</v>
      </c>
      <c r="F541" s="21">
        <f>'пр.5 вед.стр.'!G525</f>
        <v>147.1</v>
      </c>
      <c r="N541" s="131"/>
      <c r="O541" s="131"/>
      <c r="P541" s="131"/>
      <c r="Q541" s="131"/>
      <c r="R541" s="134"/>
    </row>
    <row r="542" spans="1:18" s="35" customFormat="1" ht="26.25" customHeight="1">
      <c r="A542" s="32" t="s">
        <v>641</v>
      </c>
      <c r="B542" s="20" t="s">
        <v>69</v>
      </c>
      <c r="C542" s="20" t="s">
        <v>66</v>
      </c>
      <c r="D542" s="51" t="s">
        <v>336</v>
      </c>
      <c r="E542" s="20"/>
      <c r="F542" s="21">
        <f>F543</f>
        <v>22.8</v>
      </c>
      <c r="N542" s="131"/>
      <c r="O542" s="131"/>
      <c r="P542" s="131"/>
      <c r="Q542" s="131"/>
      <c r="R542" s="134"/>
    </row>
    <row r="543" spans="1:18" s="35" customFormat="1" ht="27" customHeight="1">
      <c r="A543" s="16" t="s">
        <v>106</v>
      </c>
      <c r="B543" s="20" t="s">
        <v>69</v>
      </c>
      <c r="C543" s="20" t="s">
        <v>66</v>
      </c>
      <c r="D543" s="51" t="s">
        <v>336</v>
      </c>
      <c r="E543" s="20" t="s">
        <v>107</v>
      </c>
      <c r="F543" s="21">
        <f>F544</f>
        <v>22.8</v>
      </c>
      <c r="N543" s="131"/>
      <c r="O543" s="131"/>
      <c r="P543" s="131"/>
      <c r="Q543" s="131"/>
      <c r="R543" s="134"/>
    </row>
    <row r="544" spans="1:18" s="35" customFormat="1" ht="17.25" customHeight="1">
      <c r="A544" s="16" t="s">
        <v>112</v>
      </c>
      <c r="B544" s="20" t="s">
        <v>69</v>
      </c>
      <c r="C544" s="20" t="s">
        <v>66</v>
      </c>
      <c r="D544" s="51" t="s">
        <v>336</v>
      </c>
      <c r="E544" s="20" t="s">
        <v>113</v>
      </c>
      <c r="F544" s="21">
        <f>F545</f>
        <v>22.8</v>
      </c>
      <c r="N544" s="131"/>
      <c r="O544" s="131"/>
      <c r="P544" s="131"/>
      <c r="Q544" s="131"/>
      <c r="R544" s="134"/>
    </row>
    <row r="545" spans="1:18" s="35" customFormat="1" ht="17.25" customHeight="1">
      <c r="A545" s="16" t="s">
        <v>116</v>
      </c>
      <c r="B545" s="20" t="s">
        <v>69</v>
      </c>
      <c r="C545" s="20" t="s">
        <v>66</v>
      </c>
      <c r="D545" s="51" t="s">
        <v>336</v>
      </c>
      <c r="E545" s="20" t="s">
        <v>117</v>
      </c>
      <c r="F545" s="21">
        <f>'пр.5 вед.стр.'!G529</f>
        <v>22.8</v>
      </c>
      <c r="N545" s="131"/>
      <c r="O545" s="131"/>
      <c r="P545" s="131"/>
      <c r="Q545" s="131"/>
      <c r="R545" s="134"/>
    </row>
    <row r="546" spans="1:18" s="35" customFormat="1" ht="17.25" customHeight="1">
      <c r="A546" s="16" t="s">
        <v>537</v>
      </c>
      <c r="B546" s="20" t="s">
        <v>69</v>
      </c>
      <c r="C546" s="20" t="s">
        <v>66</v>
      </c>
      <c r="D546" s="51" t="s">
        <v>538</v>
      </c>
      <c r="E546" s="20"/>
      <c r="F546" s="21">
        <f>F547</f>
        <v>45</v>
      </c>
      <c r="N546" s="131"/>
      <c r="O546" s="131"/>
      <c r="P546" s="131"/>
      <c r="Q546" s="131"/>
      <c r="R546" s="134"/>
    </row>
    <row r="547" spans="1:18" s="35" customFormat="1" ht="30" customHeight="1">
      <c r="A547" s="16" t="s">
        <v>106</v>
      </c>
      <c r="B547" s="20" t="s">
        <v>69</v>
      </c>
      <c r="C547" s="20" t="s">
        <v>66</v>
      </c>
      <c r="D547" s="51" t="s">
        <v>538</v>
      </c>
      <c r="E547" s="20" t="s">
        <v>107</v>
      </c>
      <c r="F547" s="21">
        <f>F548</f>
        <v>45</v>
      </c>
      <c r="N547" s="131"/>
      <c r="O547" s="131"/>
      <c r="P547" s="131"/>
      <c r="Q547" s="131"/>
      <c r="R547" s="134"/>
    </row>
    <row r="548" spans="1:18" s="35" customFormat="1" ht="17.25" customHeight="1">
      <c r="A548" s="16" t="s">
        <v>112</v>
      </c>
      <c r="B548" s="20" t="s">
        <v>69</v>
      </c>
      <c r="C548" s="20" t="s">
        <v>66</v>
      </c>
      <c r="D548" s="51" t="s">
        <v>538</v>
      </c>
      <c r="E548" s="20" t="s">
        <v>113</v>
      </c>
      <c r="F548" s="21">
        <f>F549</f>
        <v>45</v>
      </c>
      <c r="N548" s="131"/>
      <c r="O548" s="131"/>
      <c r="P548" s="131"/>
      <c r="Q548" s="131"/>
      <c r="R548" s="134"/>
    </row>
    <row r="549" spans="1:18" s="35" customFormat="1" ht="17.25" customHeight="1">
      <c r="A549" s="16" t="s">
        <v>116</v>
      </c>
      <c r="B549" s="20" t="s">
        <v>69</v>
      </c>
      <c r="C549" s="20" t="s">
        <v>66</v>
      </c>
      <c r="D549" s="51" t="s">
        <v>538</v>
      </c>
      <c r="E549" s="20" t="s">
        <v>117</v>
      </c>
      <c r="F549" s="21">
        <f>'пр.5 вед.стр.'!G533</f>
        <v>45</v>
      </c>
      <c r="N549" s="131"/>
      <c r="O549" s="131"/>
      <c r="P549" s="131"/>
      <c r="Q549" s="131"/>
      <c r="R549" s="134"/>
    </row>
    <row r="550" spans="1:18" s="35" customFormat="1" ht="30" customHeight="1">
      <c r="A550" s="16" t="s">
        <v>468</v>
      </c>
      <c r="B550" s="20" t="s">
        <v>69</v>
      </c>
      <c r="C550" s="20" t="s">
        <v>66</v>
      </c>
      <c r="D550" s="20" t="s">
        <v>469</v>
      </c>
      <c r="E550" s="20"/>
      <c r="F550" s="21">
        <f>F551</f>
        <v>10</v>
      </c>
      <c r="N550" s="131"/>
      <c r="O550" s="131"/>
      <c r="P550" s="131"/>
      <c r="Q550" s="131"/>
      <c r="R550" s="134"/>
    </row>
    <row r="551" spans="1:18" s="35" customFormat="1" ht="17.25" customHeight="1">
      <c r="A551" s="16" t="s">
        <v>480</v>
      </c>
      <c r="B551" s="20" t="s">
        <v>69</v>
      </c>
      <c r="C551" s="20" t="s">
        <v>66</v>
      </c>
      <c r="D551" s="20" t="s">
        <v>481</v>
      </c>
      <c r="E551" s="20"/>
      <c r="F551" s="18">
        <f>F552</f>
        <v>10</v>
      </c>
      <c r="N551" s="131"/>
      <c r="O551" s="131"/>
      <c r="P551" s="131"/>
      <c r="Q551" s="131"/>
      <c r="R551" s="134"/>
    </row>
    <row r="552" spans="1:18" s="35" customFormat="1" ht="29.25" customHeight="1">
      <c r="A552" s="16" t="s">
        <v>482</v>
      </c>
      <c r="B552" s="20" t="s">
        <v>69</v>
      </c>
      <c r="C552" s="20" t="s">
        <v>66</v>
      </c>
      <c r="D552" s="20" t="s">
        <v>483</v>
      </c>
      <c r="E552" s="20"/>
      <c r="F552" s="21">
        <f>F553</f>
        <v>10</v>
      </c>
      <c r="N552" s="131"/>
      <c r="O552" s="131"/>
      <c r="P552" s="131"/>
      <c r="Q552" s="131"/>
      <c r="R552" s="134"/>
    </row>
    <row r="553" spans="1:18" s="35" customFormat="1" ht="27.75" customHeight="1">
      <c r="A553" s="16" t="s">
        <v>106</v>
      </c>
      <c r="B553" s="20" t="s">
        <v>69</v>
      </c>
      <c r="C553" s="20" t="s">
        <v>66</v>
      </c>
      <c r="D553" s="20" t="s">
        <v>483</v>
      </c>
      <c r="E553" s="20" t="s">
        <v>107</v>
      </c>
      <c r="F553" s="21">
        <f>F554</f>
        <v>10</v>
      </c>
      <c r="N553" s="131"/>
      <c r="O553" s="131"/>
      <c r="P553" s="131"/>
      <c r="Q553" s="131"/>
      <c r="R553" s="134"/>
    </row>
    <row r="554" spans="1:18" s="35" customFormat="1" ht="17.25" customHeight="1">
      <c r="A554" s="16" t="s">
        <v>112</v>
      </c>
      <c r="B554" s="20" t="s">
        <v>69</v>
      </c>
      <c r="C554" s="20" t="s">
        <v>66</v>
      </c>
      <c r="D554" s="20" t="s">
        <v>483</v>
      </c>
      <c r="E554" s="20" t="s">
        <v>113</v>
      </c>
      <c r="F554" s="21">
        <f>F555</f>
        <v>10</v>
      </c>
      <c r="N554" s="131"/>
      <c r="O554" s="131"/>
      <c r="P554" s="131"/>
      <c r="Q554" s="131"/>
      <c r="R554" s="134"/>
    </row>
    <row r="555" spans="1:18" s="35" customFormat="1" ht="17.25" customHeight="1">
      <c r="A555" s="16" t="s">
        <v>116</v>
      </c>
      <c r="B555" s="20" t="s">
        <v>69</v>
      </c>
      <c r="C555" s="20" t="s">
        <v>66</v>
      </c>
      <c r="D555" s="20" t="s">
        <v>483</v>
      </c>
      <c r="E555" s="20" t="s">
        <v>117</v>
      </c>
      <c r="F555" s="21">
        <f>'пр.5 вед.стр.'!G539</f>
        <v>10</v>
      </c>
      <c r="N555" s="131"/>
      <c r="O555" s="131"/>
      <c r="P555" s="131"/>
      <c r="Q555" s="131"/>
      <c r="R555" s="134"/>
    </row>
    <row r="556" spans="1:18" s="35" customFormat="1" ht="17.25" customHeight="1">
      <c r="A556" s="16" t="s">
        <v>368</v>
      </c>
      <c r="B556" s="20" t="s">
        <v>69</v>
      </c>
      <c r="C556" s="20" t="s">
        <v>66</v>
      </c>
      <c r="D556" s="20" t="s">
        <v>219</v>
      </c>
      <c r="E556" s="20"/>
      <c r="F556" s="21">
        <f>F557</f>
        <v>1461.4</v>
      </c>
      <c r="N556" s="131"/>
      <c r="O556" s="131"/>
      <c r="P556" s="131"/>
      <c r="Q556" s="131"/>
      <c r="R556" s="134"/>
    </row>
    <row r="557" spans="1:18" s="35" customFormat="1" ht="17.25" customHeight="1">
      <c r="A557" s="16" t="s">
        <v>369</v>
      </c>
      <c r="B557" s="20" t="s">
        <v>69</v>
      </c>
      <c r="C557" s="20" t="s">
        <v>66</v>
      </c>
      <c r="D557" s="20" t="s">
        <v>366</v>
      </c>
      <c r="E557" s="20"/>
      <c r="F557" s="21">
        <f>F558+F562</f>
        <v>1461.4</v>
      </c>
      <c r="N557" s="131"/>
      <c r="O557" s="131"/>
      <c r="P557" s="131"/>
      <c r="Q557" s="131"/>
      <c r="R557" s="134"/>
    </row>
    <row r="558" spans="1:18" s="35" customFormat="1" ht="42" customHeight="1">
      <c r="A558" s="16" t="s">
        <v>292</v>
      </c>
      <c r="B558" s="20" t="s">
        <v>69</v>
      </c>
      <c r="C558" s="20" t="s">
        <v>66</v>
      </c>
      <c r="D558" s="20" t="s">
        <v>367</v>
      </c>
      <c r="E558" s="20"/>
      <c r="F558" s="21">
        <f>F559</f>
        <v>1400</v>
      </c>
      <c r="N558" s="131"/>
      <c r="O558" s="131"/>
      <c r="P558" s="131"/>
      <c r="Q558" s="131"/>
      <c r="R558" s="134"/>
    </row>
    <row r="559" spans="1:18" s="35" customFormat="1" ht="33" customHeight="1">
      <c r="A559" s="16" t="s">
        <v>106</v>
      </c>
      <c r="B559" s="20" t="s">
        <v>69</v>
      </c>
      <c r="C559" s="20" t="s">
        <v>66</v>
      </c>
      <c r="D559" s="20" t="s">
        <v>367</v>
      </c>
      <c r="E559" s="20" t="s">
        <v>107</v>
      </c>
      <c r="F559" s="21">
        <f>F560</f>
        <v>1400</v>
      </c>
      <c r="N559" s="131"/>
      <c r="O559" s="131"/>
      <c r="P559" s="131"/>
      <c r="Q559" s="131"/>
      <c r="R559" s="134"/>
    </row>
    <row r="560" spans="1:18" s="35" customFormat="1" ht="17.25" customHeight="1">
      <c r="A560" s="16" t="s">
        <v>112</v>
      </c>
      <c r="B560" s="20" t="s">
        <v>69</v>
      </c>
      <c r="C560" s="20" t="s">
        <v>66</v>
      </c>
      <c r="D560" s="20" t="s">
        <v>367</v>
      </c>
      <c r="E560" s="20" t="s">
        <v>113</v>
      </c>
      <c r="F560" s="21">
        <f>F561</f>
        <v>1400</v>
      </c>
      <c r="N560" s="131"/>
      <c r="O560" s="131"/>
      <c r="P560" s="131"/>
      <c r="Q560" s="131"/>
      <c r="R560" s="134"/>
    </row>
    <row r="561" spans="1:18" s="35" customFormat="1" ht="17.25" customHeight="1">
      <c r="A561" s="16" t="s">
        <v>116</v>
      </c>
      <c r="B561" s="20" t="s">
        <v>69</v>
      </c>
      <c r="C561" s="20" t="s">
        <v>66</v>
      </c>
      <c r="D561" s="20" t="s">
        <v>367</v>
      </c>
      <c r="E561" s="20" t="s">
        <v>117</v>
      </c>
      <c r="F561" s="21">
        <f>'пр.5 вед.стр.'!G545</f>
        <v>1400</v>
      </c>
      <c r="N561" s="131"/>
      <c r="O561" s="131"/>
      <c r="P561" s="131"/>
      <c r="Q561" s="131"/>
      <c r="R561" s="134"/>
    </row>
    <row r="562" spans="1:18" s="35" customFormat="1" ht="17.25" customHeight="1">
      <c r="A562" s="16" t="s">
        <v>239</v>
      </c>
      <c r="B562" s="20" t="s">
        <v>69</v>
      </c>
      <c r="C562" s="20" t="s">
        <v>66</v>
      </c>
      <c r="D562" s="20" t="s">
        <v>370</v>
      </c>
      <c r="E562" s="20"/>
      <c r="F562" s="21">
        <f>F563</f>
        <v>61.4</v>
      </c>
      <c r="N562" s="131"/>
      <c r="O562" s="131"/>
      <c r="P562" s="131"/>
      <c r="Q562" s="131"/>
      <c r="R562" s="134"/>
    </row>
    <row r="563" spans="1:18" s="35" customFormat="1" ht="28.5" customHeight="1">
      <c r="A563" s="16" t="s">
        <v>106</v>
      </c>
      <c r="B563" s="20" t="s">
        <v>69</v>
      </c>
      <c r="C563" s="20" t="s">
        <v>66</v>
      </c>
      <c r="D563" s="20" t="s">
        <v>370</v>
      </c>
      <c r="E563" s="20" t="s">
        <v>107</v>
      </c>
      <c r="F563" s="21">
        <f>F564</f>
        <v>61.4</v>
      </c>
      <c r="N563" s="131"/>
      <c r="O563" s="131"/>
      <c r="P563" s="131"/>
      <c r="Q563" s="131"/>
      <c r="R563" s="134"/>
    </row>
    <row r="564" spans="1:18" s="35" customFormat="1" ht="17.25" customHeight="1">
      <c r="A564" s="16" t="s">
        <v>112</v>
      </c>
      <c r="B564" s="20" t="s">
        <v>69</v>
      </c>
      <c r="C564" s="20" t="s">
        <v>66</v>
      </c>
      <c r="D564" s="20" t="s">
        <v>370</v>
      </c>
      <c r="E564" s="20" t="s">
        <v>113</v>
      </c>
      <c r="F564" s="21">
        <f>F565</f>
        <v>61.4</v>
      </c>
      <c r="N564" s="131"/>
      <c r="O564" s="131"/>
      <c r="P564" s="131"/>
      <c r="Q564" s="131"/>
      <c r="R564" s="134"/>
    </row>
    <row r="565" spans="1:18" s="35" customFormat="1" ht="17.25" customHeight="1">
      <c r="A565" s="16" t="s">
        <v>116</v>
      </c>
      <c r="B565" s="20" t="s">
        <v>69</v>
      </c>
      <c r="C565" s="20" t="s">
        <v>66</v>
      </c>
      <c r="D565" s="20" t="s">
        <v>370</v>
      </c>
      <c r="E565" s="20" t="s">
        <v>117</v>
      </c>
      <c r="F565" s="21">
        <f>'пр.5 вед.стр.'!G549</f>
        <v>61.4</v>
      </c>
      <c r="N565" s="131"/>
      <c r="O565" s="131"/>
      <c r="P565" s="131"/>
      <c r="Q565" s="131"/>
      <c r="R565" s="134"/>
    </row>
    <row r="566" spans="1:18" s="35" customFormat="1" ht="17.25" customHeight="1">
      <c r="A566" s="16" t="s">
        <v>59</v>
      </c>
      <c r="B566" s="20" t="s">
        <v>69</v>
      </c>
      <c r="C566" s="20" t="s">
        <v>66</v>
      </c>
      <c r="D566" s="20" t="s">
        <v>230</v>
      </c>
      <c r="E566" s="20"/>
      <c r="F566" s="21">
        <f>F567</f>
        <v>15843.2</v>
      </c>
      <c r="N566" s="131"/>
      <c r="O566" s="131"/>
      <c r="P566" s="131"/>
      <c r="Q566" s="131"/>
      <c r="R566" s="134"/>
    </row>
    <row r="567" spans="1:18" s="35" customFormat="1" ht="30" customHeight="1">
      <c r="A567" s="16" t="s">
        <v>492</v>
      </c>
      <c r="B567" s="20" t="s">
        <v>69</v>
      </c>
      <c r="C567" s="20" t="s">
        <v>66</v>
      </c>
      <c r="D567" s="20" t="s">
        <v>377</v>
      </c>
      <c r="E567" s="20"/>
      <c r="F567" s="21">
        <f>F568</f>
        <v>15843.2</v>
      </c>
      <c r="N567" s="131"/>
      <c r="O567" s="131"/>
      <c r="P567" s="131"/>
      <c r="Q567" s="131"/>
      <c r="R567" s="134"/>
    </row>
    <row r="568" spans="1:18" s="35" customFormat="1" ht="17.25" customHeight="1">
      <c r="A568" s="16" t="s">
        <v>254</v>
      </c>
      <c r="B568" s="20" t="s">
        <v>69</v>
      </c>
      <c r="C568" s="20" t="s">
        <v>66</v>
      </c>
      <c r="D568" s="20" t="s">
        <v>378</v>
      </c>
      <c r="E568" s="20"/>
      <c r="F568" s="21">
        <f>F569</f>
        <v>15843.2</v>
      </c>
      <c r="N568" s="131"/>
      <c r="O568" s="131"/>
      <c r="P568" s="131"/>
      <c r="Q568" s="131"/>
      <c r="R568" s="134"/>
    </row>
    <row r="569" spans="1:18" s="35" customFormat="1" ht="30" customHeight="1">
      <c r="A569" s="16" t="s">
        <v>106</v>
      </c>
      <c r="B569" s="20" t="s">
        <v>69</v>
      </c>
      <c r="C569" s="20" t="s">
        <v>66</v>
      </c>
      <c r="D569" s="20" t="s">
        <v>378</v>
      </c>
      <c r="E569" s="20" t="s">
        <v>107</v>
      </c>
      <c r="F569" s="21">
        <f>F570</f>
        <v>15843.2</v>
      </c>
      <c r="N569" s="131"/>
      <c r="O569" s="131"/>
      <c r="P569" s="131"/>
      <c r="Q569" s="131"/>
      <c r="R569" s="134"/>
    </row>
    <row r="570" spans="1:18" s="35" customFormat="1" ht="17.25" customHeight="1">
      <c r="A570" s="16" t="s">
        <v>112</v>
      </c>
      <c r="B570" s="20" t="s">
        <v>69</v>
      </c>
      <c r="C570" s="20" t="s">
        <v>66</v>
      </c>
      <c r="D570" s="20" t="s">
        <v>378</v>
      </c>
      <c r="E570" s="20" t="s">
        <v>113</v>
      </c>
      <c r="F570" s="21">
        <f>F571+F572</f>
        <v>15843.2</v>
      </c>
      <c r="N570" s="131"/>
      <c r="O570" s="131"/>
      <c r="P570" s="131"/>
      <c r="Q570" s="131"/>
      <c r="R570" s="134"/>
    </row>
    <row r="571" spans="1:18" s="35" customFormat="1" ht="33.75" customHeight="1">
      <c r="A571" s="16" t="s">
        <v>114</v>
      </c>
      <c r="B571" s="20" t="s">
        <v>69</v>
      </c>
      <c r="C571" s="20" t="s">
        <v>66</v>
      </c>
      <c r="D571" s="20" t="s">
        <v>378</v>
      </c>
      <c r="E571" s="20" t="s">
        <v>115</v>
      </c>
      <c r="F571" s="21">
        <f>'пр.5 вед.стр.'!G555</f>
        <v>15393.2</v>
      </c>
      <c r="N571" s="131"/>
      <c r="O571" s="131"/>
      <c r="P571" s="131"/>
      <c r="Q571" s="131"/>
      <c r="R571" s="134"/>
    </row>
    <row r="572" spans="1:18" s="35" customFormat="1" ht="17.25" customHeight="1">
      <c r="A572" s="16" t="s">
        <v>116</v>
      </c>
      <c r="B572" s="20" t="s">
        <v>69</v>
      </c>
      <c r="C572" s="20" t="s">
        <v>66</v>
      </c>
      <c r="D572" s="20" t="s">
        <v>378</v>
      </c>
      <c r="E572" s="20" t="s">
        <v>117</v>
      </c>
      <c r="F572" s="21">
        <f>'пр.5 вед.стр.'!G556</f>
        <v>450</v>
      </c>
      <c r="N572" s="131"/>
      <c r="O572" s="131"/>
      <c r="P572" s="131"/>
      <c r="Q572" s="131"/>
      <c r="R572" s="134"/>
    </row>
    <row r="573" spans="1:18" s="35" customFormat="1" ht="17.25" customHeight="1">
      <c r="A573" s="15" t="s">
        <v>10</v>
      </c>
      <c r="B573" s="39" t="s">
        <v>69</v>
      </c>
      <c r="C573" s="39" t="s">
        <v>67</v>
      </c>
      <c r="D573" s="39"/>
      <c r="E573" s="39"/>
      <c r="F573" s="40">
        <f>F574+F596+F610+F636+F664+F674+F658</f>
        <v>164261.90000000002</v>
      </c>
      <c r="N573" s="131"/>
      <c r="O573" s="131"/>
      <c r="P573" s="131"/>
      <c r="Q573" s="131"/>
      <c r="R573" s="134"/>
    </row>
    <row r="574" spans="1:18" s="35" customFormat="1" ht="23.25" customHeight="1">
      <c r="A574" s="32" t="s">
        <v>461</v>
      </c>
      <c r="B574" s="20" t="s">
        <v>69</v>
      </c>
      <c r="C574" s="20" t="s">
        <v>67</v>
      </c>
      <c r="D574" s="20" t="s">
        <v>194</v>
      </c>
      <c r="E574" s="39"/>
      <c r="F574" s="21">
        <f>F575</f>
        <v>118236.00000000001</v>
      </c>
      <c r="N574" s="131"/>
      <c r="O574" s="131"/>
      <c r="P574" s="131"/>
      <c r="Q574" s="131"/>
      <c r="R574" s="134"/>
    </row>
    <row r="575" spans="1:18" s="35" customFormat="1" ht="17.25" customHeight="1">
      <c r="A575" s="16" t="s">
        <v>524</v>
      </c>
      <c r="B575" s="20" t="s">
        <v>69</v>
      </c>
      <c r="C575" s="20" t="s">
        <v>67</v>
      </c>
      <c r="D575" s="20" t="s">
        <v>645</v>
      </c>
      <c r="E575" s="39"/>
      <c r="F575" s="21">
        <f>F576+F580+F584+F588+F592</f>
        <v>118236.00000000001</v>
      </c>
      <c r="N575" s="131"/>
      <c r="O575" s="131"/>
      <c r="P575" s="131"/>
      <c r="Q575" s="131"/>
      <c r="R575" s="134"/>
    </row>
    <row r="576" spans="1:18" s="35" customFormat="1" ht="35.25" customHeight="1">
      <c r="A576" s="16" t="s">
        <v>539</v>
      </c>
      <c r="B576" s="20" t="s">
        <v>69</v>
      </c>
      <c r="C576" s="20" t="s">
        <v>67</v>
      </c>
      <c r="D576" s="20" t="s">
        <v>650</v>
      </c>
      <c r="E576" s="20"/>
      <c r="F576" s="21">
        <f>F577</f>
        <v>109547.8</v>
      </c>
      <c r="N576" s="131"/>
      <c r="O576" s="131"/>
      <c r="P576" s="131"/>
      <c r="Q576" s="131"/>
      <c r="R576" s="134"/>
    </row>
    <row r="577" spans="1:18" s="35" customFormat="1" ht="30.75" customHeight="1">
      <c r="A577" s="16" t="s">
        <v>106</v>
      </c>
      <c r="B577" s="20" t="s">
        <v>69</v>
      </c>
      <c r="C577" s="20" t="s">
        <v>67</v>
      </c>
      <c r="D577" s="20" t="s">
        <v>650</v>
      </c>
      <c r="E577" s="20" t="s">
        <v>107</v>
      </c>
      <c r="F577" s="21">
        <f>F578</f>
        <v>109547.8</v>
      </c>
      <c r="N577" s="131"/>
      <c r="O577" s="131"/>
      <c r="P577" s="131"/>
      <c r="Q577" s="131"/>
      <c r="R577" s="134"/>
    </row>
    <row r="578" spans="1:18" s="35" customFormat="1" ht="17.25" customHeight="1">
      <c r="A578" s="16" t="s">
        <v>112</v>
      </c>
      <c r="B578" s="20" t="s">
        <v>69</v>
      </c>
      <c r="C578" s="20" t="s">
        <v>67</v>
      </c>
      <c r="D578" s="20" t="s">
        <v>650</v>
      </c>
      <c r="E578" s="20" t="s">
        <v>113</v>
      </c>
      <c r="F578" s="21">
        <f>F579</f>
        <v>109547.8</v>
      </c>
      <c r="N578" s="131"/>
      <c r="O578" s="131"/>
      <c r="P578" s="131"/>
      <c r="Q578" s="131"/>
      <c r="R578" s="134"/>
    </row>
    <row r="579" spans="1:18" s="35" customFormat="1" ht="34.5" customHeight="1">
      <c r="A579" s="16" t="s">
        <v>114</v>
      </c>
      <c r="B579" s="20" t="s">
        <v>69</v>
      </c>
      <c r="C579" s="20" t="s">
        <v>67</v>
      </c>
      <c r="D579" s="20" t="s">
        <v>650</v>
      </c>
      <c r="E579" s="20" t="s">
        <v>115</v>
      </c>
      <c r="F579" s="21">
        <f>'пр.5 вед.стр.'!G563</f>
        <v>109547.8</v>
      </c>
      <c r="N579" s="131"/>
      <c r="O579" s="131"/>
      <c r="P579" s="131"/>
      <c r="Q579" s="131"/>
      <c r="R579" s="134"/>
    </row>
    <row r="580" spans="1:18" s="35" customFormat="1" ht="36.75" customHeight="1">
      <c r="A580" s="16" t="s">
        <v>526</v>
      </c>
      <c r="B580" s="20" t="s">
        <v>69</v>
      </c>
      <c r="C580" s="20" t="s">
        <v>67</v>
      </c>
      <c r="D580" s="20" t="s">
        <v>646</v>
      </c>
      <c r="E580" s="20"/>
      <c r="F580" s="21">
        <f>F581</f>
        <v>1303</v>
      </c>
      <c r="N580" s="131"/>
      <c r="O580" s="131"/>
      <c r="P580" s="131"/>
      <c r="Q580" s="131"/>
      <c r="R580" s="134"/>
    </row>
    <row r="581" spans="1:18" s="35" customFormat="1" ht="33" customHeight="1">
      <c r="A581" s="16" t="s">
        <v>106</v>
      </c>
      <c r="B581" s="20" t="s">
        <v>69</v>
      </c>
      <c r="C581" s="20" t="s">
        <v>67</v>
      </c>
      <c r="D581" s="20" t="s">
        <v>646</v>
      </c>
      <c r="E581" s="20" t="s">
        <v>107</v>
      </c>
      <c r="F581" s="21">
        <f>F582</f>
        <v>1303</v>
      </c>
      <c r="N581" s="131"/>
      <c r="O581" s="131"/>
      <c r="P581" s="131"/>
      <c r="Q581" s="131"/>
      <c r="R581" s="134"/>
    </row>
    <row r="582" spans="1:18" s="35" customFormat="1" ht="17.25" customHeight="1">
      <c r="A582" s="16" t="s">
        <v>112</v>
      </c>
      <c r="B582" s="20" t="s">
        <v>69</v>
      </c>
      <c r="C582" s="20" t="s">
        <v>67</v>
      </c>
      <c r="D582" s="20" t="s">
        <v>646</v>
      </c>
      <c r="E582" s="20" t="s">
        <v>113</v>
      </c>
      <c r="F582" s="21">
        <f>F583</f>
        <v>1303</v>
      </c>
      <c r="N582" s="131"/>
      <c r="O582" s="131"/>
      <c r="P582" s="131"/>
      <c r="Q582" s="131"/>
      <c r="R582" s="134"/>
    </row>
    <row r="583" spans="1:18" s="35" customFormat="1" ht="39" customHeight="1">
      <c r="A583" s="16" t="s">
        <v>114</v>
      </c>
      <c r="B583" s="20" t="s">
        <v>69</v>
      </c>
      <c r="C583" s="20" t="s">
        <v>67</v>
      </c>
      <c r="D583" s="20" t="s">
        <v>646</v>
      </c>
      <c r="E583" s="20" t="s">
        <v>115</v>
      </c>
      <c r="F583" s="21">
        <f>'пр.5 вед.стр.'!G567</f>
        <v>1303</v>
      </c>
      <c r="N583" s="131"/>
      <c r="O583" s="131"/>
      <c r="P583" s="131"/>
      <c r="Q583" s="131"/>
      <c r="R583" s="134"/>
    </row>
    <row r="584" spans="1:18" s="35" customFormat="1" ht="48" customHeight="1">
      <c r="A584" s="16" t="s">
        <v>527</v>
      </c>
      <c r="B584" s="20" t="s">
        <v>69</v>
      </c>
      <c r="C584" s="20" t="s">
        <v>67</v>
      </c>
      <c r="D584" s="20" t="s">
        <v>647</v>
      </c>
      <c r="E584" s="20"/>
      <c r="F584" s="21">
        <f>F585</f>
        <v>2692.1</v>
      </c>
      <c r="N584" s="131"/>
      <c r="O584" s="131"/>
      <c r="P584" s="131"/>
      <c r="Q584" s="131"/>
      <c r="R584" s="134"/>
    </row>
    <row r="585" spans="1:18" s="35" customFormat="1" ht="33" customHeight="1">
      <c r="A585" s="16" t="s">
        <v>106</v>
      </c>
      <c r="B585" s="20" t="s">
        <v>69</v>
      </c>
      <c r="C585" s="20" t="s">
        <v>67</v>
      </c>
      <c r="D585" s="20" t="s">
        <v>647</v>
      </c>
      <c r="E585" s="20" t="s">
        <v>107</v>
      </c>
      <c r="F585" s="21">
        <f>F586</f>
        <v>2692.1</v>
      </c>
      <c r="N585" s="131"/>
      <c r="O585" s="131"/>
      <c r="P585" s="131"/>
      <c r="Q585" s="131"/>
      <c r="R585" s="134"/>
    </row>
    <row r="586" spans="1:18" s="35" customFormat="1" ht="17.25" customHeight="1">
      <c r="A586" s="16" t="s">
        <v>112</v>
      </c>
      <c r="B586" s="20" t="s">
        <v>69</v>
      </c>
      <c r="C586" s="20" t="s">
        <v>67</v>
      </c>
      <c r="D586" s="20" t="s">
        <v>647</v>
      </c>
      <c r="E586" s="20" t="s">
        <v>113</v>
      </c>
      <c r="F586" s="21">
        <f>F587</f>
        <v>2692.1</v>
      </c>
      <c r="N586" s="131"/>
      <c r="O586" s="131"/>
      <c r="P586" s="131"/>
      <c r="Q586" s="131"/>
      <c r="R586" s="134"/>
    </row>
    <row r="587" spans="1:18" s="35" customFormat="1" ht="36" customHeight="1">
      <c r="A587" s="16" t="s">
        <v>114</v>
      </c>
      <c r="B587" s="20" t="s">
        <v>69</v>
      </c>
      <c r="C587" s="20" t="s">
        <v>67</v>
      </c>
      <c r="D587" s="20" t="s">
        <v>647</v>
      </c>
      <c r="E587" s="20" t="s">
        <v>115</v>
      </c>
      <c r="F587" s="21">
        <f>'пр.5 вед.стр.'!G571</f>
        <v>2692.1</v>
      </c>
      <c r="N587" s="131"/>
      <c r="O587" s="131"/>
      <c r="P587" s="131"/>
      <c r="Q587" s="131"/>
      <c r="R587" s="134"/>
    </row>
    <row r="588" spans="1:18" s="35" customFormat="1" ht="33" customHeight="1">
      <c r="A588" s="16" t="s">
        <v>540</v>
      </c>
      <c r="B588" s="20" t="s">
        <v>69</v>
      </c>
      <c r="C588" s="20" t="s">
        <v>67</v>
      </c>
      <c r="D588" s="20" t="s">
        <v>651</v>
      </c>
      <c r="E588" s="20"/>
      <c r="F588" s="21">
        <f>F589</f>
        <v>1150.5</v>
      </c>
      <c r="N588" s="131"/>
      <c r="O588" s="131"/>
      <c r="P588" s="131"/>
      <c r="Q588" s="131"/>
      <c r="R588" s="134"/>
    </row>
    <row r="589" spans="1:18" s="35" customFormat="1" ht="33" customHeight="1">
      <c r="A589" s="16" t="s">
        <v>106</v>
      </c>
      <c r="B589" s="20" t="s">
        <v>69</v>
      </c>
      <c r="C589" s="20" t="s">
        <v>67</v>
      </c>
      <c r="D589" s="20" t="s">
        <v>651</v>
      </c>
      <c r="E589" s="20" t="s">
        <v>107</v>
      </c>
      <c r="F589" s="21">
        <f>F590</f>
        <v>1150.5</v>
      </c>
      <c r="N589" s="131"/>
      <c r="O589" s="131"/>
      <c r="P589" s="131"/>
      <c r="Q589" s="131"/>
      <c r="R589" s="134"/>
    </row>
    <row r="590" spans="1:18" s="35" customFormat="1" ht="16.5" customHeight="1">
      <c r="A590" s="16" t="s">
        <v>112</v>
      </c>
      <c r="B590" s="20" t="s">
        <v>69</v>
      </c>
      <c r="C590" s="20" t="s">
        <v>67</v>
      </c>
      <c r="D590" s="20" t="s">
        <v>651</v>
      </c>
      <c r="E590" s="20" t="s">
        <v>113</v>
      </c>
      <c r="F590" s="21">
        <f>F591</f>
        <v>1150.5</v>
      </c>
      <c r="N590" s="131"/>
      <c r="O590" s="131"/>
      <c r="P590" s="131"/>
      <c r="Q590" s="131"/>
      <c r="R590" s="134"/>
    </row>
    <row r="591" spans="1:18" s="35" customFormat="1" ht="39" customHeight="1">
      <c r="A591" s="16" t="s">
        <v>114</v>
      </c>
      <c r="B591" s="20" t="s">
        <v>69</v>
      </c>
      <c r="C591" s="20" t="s">
        <v>67</v>
      </c>
      <c r="D591" s="20" t="s">
        <v>651</v>
      </c>
      <c r="E591" s="20" t="s">
        <v>115</v>
      </c>
      <c r="F591" s="21">
        <f>'пр.5 вед.стр.'!G575</f>
        <v>1150.5</v>
      </c>
      <c r="N591" s="131"/>
      <c r="O591" s="131"/>
      <c r="P591" s="131"/>
      <c r="Q591" s="131"/>
      <c r="R591" s="134"/>
    </row>
    <row r="592" spans="1:18" s="35" customFormat="1" ht="42" customHeight="1">
      <c r="A592" s="16" t="s">
        <v>529</v>
      </c>
      <c r="B592" s="20" t="s">
        <v>69</v>
      </c>
      <c r="C592" s="20" t="s">
        <v>67</v>
      </c>
      <c r="D592" s="20" t="s">
        <v>649</v>
      </c>
      <c r="E592" s="20"/>
      <c r="F592" s="21">
        <f>F593</f>
        <v>3542.6</v>
      </c>
      <c r="N592" s="131"/>
      <c r="O592" s="131"/>
      <c r="P592" s="131"/>
      <c r="Q592" s="131"/>
      <c r="R592" s="134"/>
    </row>
    <row r="593" spans="1:18" s="35" customFormat="1" ht="28.5" customHeight="1">
      <c r="A593" s="16" t="s">
        <v>106</v>
      </c>
      <c r="B593" s="20" t="s">
        <v>69</v>
      </c>
      <c r="C593" s="20" t="s">
        <v>67</v>
      </c>
      <c r="D593" s="20" t="s">
        <v>649</v>
      </c>
      <c r="E593" s="20" t="s">
        <v>107</v>
      </c>
      <c r="F593" s="21">
        <f>F594</f>
        <v>3542.6</v>
      </c>
      <c r="N593" s="131"/>
      <c r="O593" s="131"/>
      <c r="P593" s="131"/>
      <c r="Q593" s="131"/>
      <c r="R593" s="134"/>
    </row>
    <row r="594" spans="1:18" s="35" customFormat="1" ht="17.25" customHeight="1">
      <c r="A594" s="16" t="s">
        <v>112</v>
      </c>
      <c r="B594" s="20" t="s">
        <v>69</v>
      </c>
      <c r="C594" s="20" t="s">
        <v>67</v>
      </c>
      <c r="D594" s="20" t="s">
        <v>649</v>
      </c>
      <c r="E594" s="20" t="s">
        <v>113</v>
      </c>
      <c r="F594" s="21">
        <f>F595</f>
        <v>3542.6</v>
      </c>
      <c r="N594" s="131"/>
      <c r="O594" s="131"/>
      <c r="P594" s="131"/>
      <c r="Q594" s="131"/>
      <c r="R594" s="134"/>
    </row>
    <row r="595" spans="1:18" s="35" customFormat="1" ht="17.25" customHeight="1">
      <c r="A595" s="16" t="s">
        <v>116</v>
      </c>
      <c r="B595" s="20" t="s">
        <v>69</v>
      </c>
      <c r="C595" s="20" t="s">
        <v>67</v>
      </c>
      <c r="D595" s="20" t="s">
        <v>649</v>
      </c>
      <c r="E595" s="20" t="s">
        <v>117</v>
      </c>
      <c r="F595" s="21">
        <f>'пр.5 вед.стр.'!G579</f>
        <v>3542.6</v>
      </c>
      <c r="N595" s="131"/>
      <c r="O595" s="131"/>
      <c r="P595" s="131"/>
      <c r="Q595" s="131"/>
      <c r="R595" s="134"/>
    </row>
    <row r="596" spans="1:18" s="35" customFormat="1" ht="26.25" customHeight="1">
      <c r="A596" s="32" t="s">
        <v>530</v>
      </c>
      <c r="B596" s="20" t="s">
        <v>69</v>
      </c>
      <c r="C596" s="19" t="s">
        <v>67</v>
      </c>
      <c r="D596" s="51" t="s">
        <v>179</v>
      </c>
      <c r="E596" s="20"/>
      <c r="F596" s="21">
        <f>F597</f>
        <v>777.2</v>
      </c>
      <c r="N596" s="131"/>
      <c r="O596" s="131"/>
      <c r="P596" s="131"/>
      <c r="Q596" s="131"/>
      <c r="R596" s="134"/>
    </row>
    <row r="597" spans="1:18" s="35" customFormat="1" ht="28.5" customHeight="1">
      <c r="A597" s="32" t="s">
        <v>296</v>
      </c>
      <c r="B597" s="20" t="s">
        <v>69</v>
      </c>
      <c r="C597" s="20" t="s">
        <v>67</v>
      </c>
      <c r="D597" s="51" t="s">
        <v>531</v>
      </c>
      <c r="E597" s="20"/>
      <c r="F597" s="21">
        <f>F598+F602+F606</f>
        <v>777.2</v>
      </c>
      <c r="N597" s="131"/>
      <c r="O597" s="131"/>
      <c r="P597" s="131"/>
      <c r="Q597" s="131"/>
      <c r="R597" s="134"/>
    </row>
    <row r="598" spans="1:18" s="35" customFormat="1" ht="17.25" customHeight="1">
      <c r="A598" s="32" t="s">
        <v>178</v>
      </c>
      <c r="B598" s="20" t="s">
        <v>69</v>
      </c>
      <c r="C598" s="20" t="s">
        <v>67</v>
      </c>
      <c r="D598" s="51" t="s">
        <v>532</v>
      </c>
      <c r="E598" s="20"/>
      <c r="F598" s="21">
        <f>F599</f>
        <v>532.2</v>
      </c>
      <c r="N598" s="131"/>
      <c r="O598" s="131"/>
      <c r="P598" s="131"/>
      <c r="Q598" s="131"/>
      <c r="R598" s="134"/>
    </row>
    <row r="599" spans="1:18" s="35" customFormat="1" ht="29.25" customHeight="1">
      <c r="A599" s="16" t="s">
        <v>106</v>
      </c>
      <c r="B599" s="20" t="s">
        <v>69</v>
      </c>
      <c r="C599" s="20" t="s">
        <v>67</v>
      </c>
      <c r="D599" s="51" t="s">
        <v>532</v>
      </c>
      <c r="E599" s="20" t="s">
        <v>107</v>
      </c>
      <c r="F599" s="21">
        <f>F600</f>
        <v>532.2</v>
      </c>
      <c r="N599" s="131"/>
      <c r="O599" s="131"/>
      <c r="P599" s="131"/>
      <c r="Q599" s="131"/>
      <c r="R599" s="134"/>
    </row>
    <row r="600" spans="1:18" s="35" customFormat="1" ht="17.25" customHeight="1">
      <c r="A600" s="16" t="s">
        <v>112</v>
      </c>
      <c r="B600" s="20" t="s">
        <v>69</v>
      </c>
      <c r="C600" s="20" t="s">
        <v>67</v>
      </c>
      <c r="D600" s="51" t="s">
        <v>532</v>
      </c>
      <c r="E600" s="20" t="s">
        <v>113</v>
      </c>
      <c r="F600" s="21">
        <f>F601</f>
        <v>532.2</v>
      </c>
      <c r="N600" s="131"/>
      <c r="O600" s="131"/>
      <c r="P600" s="131"/>
      <c r="Q600" s="131"/>
      <c r="R600" s="134"/>
    </row>
    <row r="601" spans="1:18" s="35" customFormat="1" ht="17.25" customHeight="1">
      <c r="A601" s="16" t="s">
        <v>116</v>
      </c>
      <c r="B601" s="20" t="s">
        <v>69</v>
      </c>
      <c r="C601" s="20" t="s">
        <v>67</v>
      </c>
      <c r="D601" s="51" t="s">
        <v>532</v>
      </c>
      <c r="E601" s="20" t="s">
        <v>117</v>
      </c>
      <c r="F601" s="21">
        <f>'пр.5 вед.стр.'!G585</f>
        <v>532.2</v>
      </c>
      <c r="N601" s="131"/>
      <c r="O601" s="131"/>
      <c r="P601" s="131"/>
      <c r="Q601" s="131"/>
      <c r="R601" s="134"/>
    </row>
    <row r="602" spans="1:18" s="35" customFormat="1" ht="17.25" customHeight="1">
      <c r="A602" s="32" t="s">
        <v>541</v>
      </c>
      <c r="B602" s="20" t="s">
        <v>69</v>
      </c>
      <c r="C602" s="20" t="s">
        <v>67</v>
      </c>
      <c r="D602" s="51" t="s">
        <v>542</v>
      </c>
      <c r="E602" s="20"/>
      <c r="F602" s="21">
        <f>F603</f>
        <v>210</v>
      </c>
      <c r="N602" s="131"/>
      <c r="O602" s="131"/>
      <c r="P602" s="131"/>
      <c r="Q602" s="131"/>
      <c r="R602" s="134"/>
    </row>
    <row r="603" spans="1:18" s="35" customFormat="1" ht="29.25" customHeight="1">
      <c r="A603" s="16" t="s">
        <v>106</v>
      </c>
      <c r="B603" s="20" t="s">
        <v>69</v>
      </c>
      <c r="C603" s="20" t="s">
        <v>67</v>
      </c>
      <c r="D603" s="51" t="s">
        <v>542</v>
      </c>
      <c r="E603" s="20" t="s">
        <v>107</v>
      </c>
      <c r="F603" s="21">
        <f>F604</f>
        <v>210</v>
      </c>
      <c r="N603" s="131"/>
      <c r="O603" s="131"/>
      <c r="P603" s="131"/>
      <c r="Q603" s="131"/>
      <c r="R603" s="134"/>
    </row>
    <row r="604" spans="1:18" s="35" customFormat="1" ht="17.25" customHeight="1">
      <c r="A604" s="16" t="s">
        <v>112</v>
      </c>
      <c r="B604" s="20" t="s">
        <v>69</v>
      </c>
      <c r="C604" s="20" t="s">
        <v>67</v>
      </c>
      <c r="D604" s="51" t="s">
        <v>542</v>
      </c>
      <c r="E604" s="20" t="s">
        <v>113</v>
      </c>
      <c r="F604" s="21">
        <f>F605</f>
        <v>210</v>
      </c>
      <c r="N604" s="131"/>
      <c r="O604" s="131"/>
      <c r="P604" s="131"/>
      <c r="Q604" s="131"/>
      <c r="R604" s="134"/>
    </row>
    <row r="605" spans="1:18" s="35" customFormat="1" ht="17.25" customHeight="1">
      <c r="A605" s="16" t="s">
        <v>116</v>
      </c>
      <c r="B605" s="20" t="s">
        <v>69</v>
      </c>
      <c r="C605" s="20" t="s">
        <v>67</v>
      </c>
      <c r="D605" s="51" t="s">
        <v>542</v>
      </c>
      <c r="E605" s="20" t="s">
        <v>117</v>
      </c>
      <c r="F605" s="21">
        <f>'пр.5 вед.стр.'!G589</f>
        <v>210</v>
      </c>
      <c r="N605" s="131"/>
      <c r="O605" s="131"/>
      <c r="P605" s="131"/>
      <c r="Q605" s="131"/>
      <c r="R605" s="134"/>
    </row>
    <row r="606" spans="1:18" s="35" customFormat="1" ht="17.25" customHeight="1">
      <c r="A606" s="32" t="s">
        <v>543</v>
      </c>
      <c r="B606" s="20" t="s">
        <v>69</v>
      </c>
      <c r="C606" s="20" t="s">
        <v>67</v>
      </c>
      <c r="D606" s="51" t="s">
        <v>544</v>
      </c>
      <c r="E606" s="20"/>
      <c r="F606" s="21">
        <f>F607</f>
        <v>35</v>
      </c>
      <c r="N606" s="131"/>
      <c r="O606" s="131"/>
      <c r="P606" s="131"/>
      <c r="Q606" s="131"/>
      <c r="R606" s="134"/>
    </row>
    <row r="607" spans="1:18" s="35" customFormat="1" ht="27.75" customHeight="1">
      <c r="A607" s="16" t="s">
        <v>106</v>
      </c>
      <c r="B607" s="20" t="s">
        <v>69</v>
      </c>
      <c r="C607" s="20" t="s">
        <v>67</v>
      </c>
      <c r="D607" s="51" t="s">
        <v>544</v>
      </c>
      <c r="E607" s="20" t="s">
        <v>107</v>
      </c>
      <c r="F607" s="21">
        <f>F608</f>
        <v>35</v>
      </c>
      <c r="N607" s="131"/>
      <c r="O607" s="131"/>
      <c r="P607" s="131"/>
      <c r="Q607" s="131"/>
      <c r="R607" s="134"/>
    </row>
    <row r="608" spans="1:18" s="35" customFormat="1" ht="17.25" customHeight="1">
      <c r="A608" s="16" t="s">
        <v>112</v>
      </c>
      <c r="B608" s="20" t="s">
        <v>69</v>
      </c>
      <c r="C608" s="20" t="s">
        <v>67</v>
      </c>
      <c r="D608" s="51" t="s">
        <v>544</v>
      </c>
      <c r="E608" s="20" t="s">
        <v>113</v>
      </c>
      <c r="F608" s="21">
        <f>F609</f>
        <v>35</v>
      </c>
      <c r="N608" s="131"/>
      <c r="O608" s="131"/>
      <c r="P608" s="131"/>
      <c r="Q608" s="131"/>
      <c r="R608" s="134"/>
    </row>
    <row r="609" spans="1:18" s="35" customFormat="1" ht="17.25" customHeight="1">
      <c r="A609" s="16" t="s">
        <v>116</v>
      </c>
      <c r="B609" s="20" t="s">
        <v>69</v>
      </c>
      <c r="C609" s="20" t="s">
        <v>67</v>
      </c>
      <c r="D609" s="51" t="s">
        <v>544</v>
      </c>
      <c r="E609" s="20" t="s">
        <v>117</v>
      </c>
      <c r="F609" s="21">
        <f>'пр.5 вед.стр.'!G593</f>
        <v>35</v>
      </c>
      <c r="N609" s="131"/>
      <c r="O609" s="131"/>
      <c r="P609" s="131"/>
      <c r="Q609" s="131"/>
      <c r="R609" s="134"/>
    </row>
    <row r="610" spans="1:18" s="35" customFormat="1" ht="30.75" customHeight="1">
      <c r="A610" s="32" t="s">
        <v>533</v>
      </c>
      <c r="B610" s="19" t="s">
        <v>69</v>
      </c>
      <c r="C610" s="19" t="s">
        <v>67</v>
      </c>
      <c r="D610" s="51" t="s">
        <v>180</v>
      </c>
      <c r="E610" s="19"/>
      <c r="F610" s="21">
        <f>F611</f>
        <v>4953.4</v>
      </c>
      <c r="N610" s="131"/>
      <c r="O610" s="131"/>
      <c r="P610" s="131"/>
      <c r="Q610" s="131"/>
      <c r="R610" s="134"/>
    </row>
    <row r="611" spans="1:18" s="35" customFormat="1" ht="34.5" customHeight="1">
      <c r="A611" s="32" t="s">
        <v>285</v>
      </c>
      <c r="B611" s="20" t="s">
        <v>69</v>
      </c>
      <c r="C611" s="20" t="s">
        <v>67</v>
      </c>
      <c r="D611" s="51" t="s">
        <v>332</v>
      </c>
      <c r="E611" s="20"/>
      <c r="F611" s="21">
        <f>F612+F616+F620+F624+F632+F628</f>
        <v>4953.4</v>
      </c>
      <c r="N611" s="131"/>
      <c r="O611" s="131"/>
      <c r="P611" s="131"/>
      <c r="Q611" s="131"/>
      <c r="R611" s="134"/>
    </row>
    <row r="612" spans="1:18" s="35" customFormat="1" ht="17.25" customHeight="1">
      <c r="A612" s="32" t="s">
        <v>534</v>
      </c>
      <c r="B612" s="20" t="s">
        <v>69</v>
      </c>
      <c r="C612" s="20" t="s">
        <v>67</v>
      </c>
      <c r="D612" s="51" t="s">
        <v>535</v>
      </c>
      <c r="E612" s="20"/>
      <c r="F612" s="21">
        <f>F613</f>
        <v>220</v>
      </c>
      <c r="N612" s="131"/>
      <c r="O612" s="131"/>
      <c r="P612" s="131"/>
      <c r="Q612" s="131"/>
      <c r="R612" s="134"/>
    </row>
    <row r="613" spans="1:18" s="35" customFormat="1" ht="24.75" customHeight="1">
      <c r="A613" s="16" t="s">
        <v>106</v>
      </c>
      <c r="B613" s="20" t="s">
        <v>69</v>
      </c>
      <c r="C613" s="20" t="s">
        <v>67</v>
      </c>
      <c r="D613" s="51" t="s">
        <v>535</v>
      </c>
      <c r="E613" s="20" t="s">
        <v>107</v>
      </c>
      <c r="F613" s="21">
        <f>F614</f>
        <v>220</v>
      </c>
      <c r="N613" s="131"/>
      <c r="O613" s="131"/>
      <c r="P613" s="131"/>
      <c r="Q613" s="131"/>
      <c r="R613" s="134"/>
    </row>
    <row r="614" spans="1:18" s="35" customFormat="1" ht="17.25" customHeight="1">
      <c r="A614" s="16" t="s">
        <v>112</v>
      </c>
      <c r="B614" s="20" t="s">
        <v>69</v>
      </c>
      <c r="C614" s="20" t="s">
        <v>67</v>
      </c>
      <c r="D614" s="51" t="s">
        <v>535</v>
      </c>
      <c r="E614" s="20" t="s">
        <v>113</v>
      </c>
      <c r="F614" s="21">
        <f>F615</f>
        <v>220</v>
      </c>
      <c r="N614" s="131"/>
      <c r="O614" s="131"/>
      <c r="P614" s="131"/>
      <c r="Q614" s="131"/>
      <c r="R614" s="134"/>
    </row>
    <row r="615" spans="1:18" s="35" customFormat="1" ht="17.25" customHeight="1">
      <c r="A615" s="16" t="s">
        <v>116</v>
      </c>
      <c r="B615" s="20" t="s">
        <v>69</v>
      </c>
      <c r="C615" s="20" t="s">
        <v>67</v>
      </c>
      <c r="D615" s="51" t="s">
        <v>535</v>
      </c>
      <c r="E615" s="20" t="s">
        <v>117</v>
      </c>
      <c r="F615" s="21">
        <f>'пр.5 вед.стр.'!G599</f>
        <v>220</v>
      </c>
      <c r="N615" s="131"/>
      <c r="O615" s="131"/>
      <c r="P615" s="131"/>
      <c r="Q615" s="131"/>
      <c r="R615" s="134"/>
    </row>
    <row r="616" spans="1:18" s="35" customFormat="1" ht="33" customHeight="1">
      <c r="A616" s="16" t="s">
        <v>545</v>
      </c>
      <c r="B616" s="20" t="s">
        <v>69</v>
      </c>
      <c r="C616" s="20" t="s">
        <v>67</v>
      </c>
      <c r="D616" s="20" t="s">
        <v>546</v>
      </c>
      <c r="E616" s="39"/>
      <c r="F616" s="21">
        <f>F617</f>
        <v>1324.3</v>
      </c>
      <c r="N616" s="131"/>
      <c r="O616" s="131"/>
      <c r="P616" s="131"/>
      <c r="Q616" s="131"/>
      <c r="R616" s="134"/>
    </row>
    <row r="617" spans="1:18" s="35" customFormat="1" ht="30" customHeight="1">
      <c r="A617" s="16" t="s">
        <v>106</v>
      </c>
      <c r="B617" s="20" t="s">
        <v>69</v>
      </c>
      <c r="C617" s="20" t="s">
        <v>67</v>
      </c>
      <c r="D617" s="20" t="s">
        <v>546</v>
      </c>
      <c r="E617" s="20" t="s">
        <v>107</v>
      </c>
      <c r="F617" s="21">
        <f>F618</f>
        <v>1324.3</v>
      </c>
      <c r="N617" s="131"/>
      <c r="O617" s="131"/>
      <c r="P617" s="131"/>
      <c r="Q617" s="131"/>
      <c r="R617" s="134"/>
    </row>
    <row r="618" spans="1:18" s="35" customFormat="1" ht="17.25" customHeight="1">
      <c r="A618" s="16" t="s">
        <v>112</v>
      </c>
      <c r="B618" s="20" t="s">
        <v>69</v>
      </c>
      <c r="C618" s="20" t="s">
        <v>67</v>
      </c>
      <c r="D618" s="20" t="s">
        <v>546</v>
      </c>
      <c r="E618" s="20" t="s">
        <v>113</v>
      </c>
      <c r="F618" s="21">
        <f>F619</f>
        <v>1324.3</v>
      </c>
      <c r="N618" s="131"/>
      <c r="O618" s="131"/>
      <c r="P618" s="131"/>
      <c r="Q618" s="131"/>
      <c r="R618" s="134"/>
    </row>
    <row r="619" spans="1:18" s="35" customFormat="1" ht="17.25" customHeight="1">
      <c r="A619" s="16" t="s">
        <v>116</v>
      </c>
      <c r="B619" s="20" t="s">
        <v>69</v>
      </c>
      <c r="C619" s="20" t="s">
        <v>67</v>
      </c>
      <c r="D619" s="20" t="s">
        <v>546</v>
      </c>
      <c r="E619" s="20" t="s">
        <v>117</v>
      </c>
      <c r="F619" s="21">
        <f>'пр.5 вед.стр.'!G603</f>
        <v>1324.3</v>
      </c>
      <c r="N619" s="131"/>
      <c r="O619" s="131"/>
      <c r="P619" s="131"/>
      <c r="Q619" s="131"/>
      <c r="R619" s="134"/>
    </row>
    <row r="620" spans="1:18" s="35" customFormat="1" ht="29.25" customHeight="1">
      <c r="A620" s="16" t="s">
        <v>547</v>
      </c>
      <c r="B620" s="20" t="s">
        <v>69</v>
      </c>
      <c r="C620" s="20" t="s">
        <v>67</v>
      </c>
      <c r="D620" s="20" t="s">
        <v>548</v>
      </c>
      <c r="E620" s="20"/>
      <c r="F620" s="21">
        <f>F621</f>
        <v>2516</v>
      </c>
      <c r="N620" s="131"/>
      <c r="O620" s="131"/>
      <c r="P620" s="131"/>
      <c r="Q620" s="131"/>
      <c r="R620" s="134"/>
    </row>
    <row r="621" spans="1:18" s="35" customFormat="1" ht="25.5" customHeight="1">
      <c r="A621" s="16" t="s">
        <v>106</v>
      </c>
      <c r="B621" s="20" t="s">
        <v>69</v>
      </c>
      <c r="C621" s="20" t="s">
        <v>67</v>
      </c>
      <c r="D621" s="20" t="s">
        <v>548</v>
      </c>
      <c r="E621" s="20" t="s">
        <v>107</v>
      </c>
      <c r="F621" s="21">
        <f>F622</f>
        <v>2516</v>
      </c>
      <c r="N621" s="131"/>
      <c r="O621" s="131"/>
      <c r="P621" s="131"/>
      <c r="Q621" s="131"/>
      <c r="R621" s="134"/>
    </row>
    <row r="622" spans="1:18" s="35" customFormat="1" ht="17.25" customHeight="1">
      <c r="A622" s="16" t="s">
        <v>112</v>
      </c>
      <c r="B622" s="20" t="s">
        <v>69</v>
      </c>
      <c r="C622" s="20" t="s">
        <v>67</v>
      </c>
      <c r="D622" s="20" t="s">
        <v>548</v>
      </c>
      <c r="E622" s="20" t="s">
        <v>113</v>
      </c>
      <c r="F622" s="21">
        <f>F623</f>
        <v>2516</v>
      </c>
      <c r="N622" s="131"/>
      <c r="O622" s="131"/>
      <c r="P622" s="131"/>
      <c r="Q622" s="131"/>
      <c r="R622" s="134"/>
    </row>
    <row r="623" spans="1:18" s="35" customFormat="1" ht="17.25" customHeight="1">
      <c r="A623" s="16" t="s">
        <v>116</v>
      </c>
      <c r="B623" s="20" t="s">
        <v>69</v>
      </c>
      <c r="C623" s="20" t="s">
        <v>67</v>
      </c>
      <c r="D623" s="20" t="s">
        <v>548</v>
      </c>
      <c r="E623" s="20" t="s">
        <v>117</v>
      </c>
      <c r="F623" s="21">
        <f>'пр.5 вед.стр.'!G607</f>
        <v>2516</v>
      </c>
      <c r="N623" s="131"/>
      <c r="O623" s="131"/>
      <c r="P623" s="131"/>
      <c r="Q623" s="131"/>
      <c r="R623" s="134"/>
    </row>
    <row r="624" spans="1:18" s="35" customFormat="1" ht="24.75" customHeight="1">
      <c r="A624" s="32" t="s">
        <v>549</v>
      </c>
      <c r="B624" s="20" t="s">
        <v>69</v>
      </c>
      <c r="C624" s="20" t="s">
        <v>67</v>
      </c>
      <c r="D624" s="51" t="s">
        <v>550</v>
      </c>
      <c r="E624" s="20"/>
      <c r="F624" s="21">
        <f>F625</f>
        <v>510.9</v>
      </c>
      <c r="N624" s="131"/>
      <c r="O624" s="131"/>
      <c r="P624" s="131"/>
      <c r="Q624" s="131"/>
      <c r="R624" s="134"/>
    </row>
    <row r="625" spans="1:18" s="35" customFormat="1" ht="27" customHeight="1">
      <c r="A625" s="16" t="s">
        <v>106</v>
      </c>
      <c r="B625" s="20" t="s">
        <v>69</v>
      </c>
      <c r="C625" s="20" t="s">
        <v>67</v>
      </c>
      <c r="D625" s="51" t="s">
        <v>550</v>
      </c>
      <c r="E625" s="20" t="s">
        <v>107</v>
      </c>
      <c r="F625" s="21">
        <f>F626</f>
        <v>510.9</v>
      </c>
      <c r="N625" s="131"/>
      <c r="O625" s="131"/>
      <c r="P625" s="131"/>
      <c r="Q625" s="131"/>
      <c r="R625" s="134"/>
    </row>
    <row r="626" spans="1:18" s="35" customFormat="1" ht="17.25" customHeight="1">
      <c r="A626" s="16" t="s">
        <v>112</v>
      </c>
      <c r="B626" s="20" t="s">
        <v>69</v>
      </c>
      <c r="C626" s="20" t="s">
        <v>67</v>
      </c>
      <c r="D626" s="51" t="s">
        <v>550</v>
      </c>
      <c r="E626" s="20" t="s">
        <v>113</v>
      </c>
      <c r="F626" s="21">
        <f>F627</f>
        <v>510.9</v>
      </c>
      <c r="N626" s="131"/>
      <c r="O626" s="131"/>
      <c r="P626" s="131"/>
      <c r="Q626" s="131"/>
      <c r="R626" s="134"/>
    </row>
    <row r="627" spans="1:18" s="35" customFormat="1" ht="17.25" customHeight="1">
      <c r="A627" s="16" t="s">
        <v>116</v>
      </c>
      <c r="B627" s="20" t="s">
        <v>69</v>
      </c>
      <c r="C627" s="20" t="s">
        <v>67</v>
      </c>
      <c r="D627" s="51" t="s">
        <v>550</v>
      </c>
      <c r="E627" s="20" t="s">
        <v>117</v>
      </c>
      <c r="F627" s="21">
        <f>'пр.5 вед.стр.'!G611</f>
        <v>510.9</v>
      </c>
      <c r="N627" s="131"/>
      <c r="O627" s="131"/>
      <c r="P627" s="131"/>
      <c r="Q627" s="131"/>
      <c r="R627" s="134"/>
    </row>
    <row r="628" spans="1:18" s="35" customFormat="1" ht="33" customHeight="1">
      <c r="A628" s="32" t="s">
        <v>551</v>
      </c>
      <c r="B628" s="20" t="s">
        <v>69</v>
      </c>
      <c r="C628" s="20" t="s">
        <v>67</v>
      </c>
      <c r="D628" s="51" t="s">
        <v>552</v>
      </c>
      <c r="E628" s="20"/>
      <c r="F628" s="21">
        <f>F629</f>
        <v>348</v>
      </c>
      <c r="N628" s="131"/>
      <c r="O628" s="131"/>
      <c r="P628" s="131"/>
      <c r="Q628" s="131"/>
      <c r="R628" s="134"/>
    </row>
    <row r="629" spans="1:18" s="35" customFormat="1" ht="28.5" customHeight="1">
      <c r="A629" s="16" t="s">
        <v>106</v>
      </c>
      <c r="B629" s="20" t="s">
        <v>69</v>
      </c>
      <c r="C629" s="20" t="s">
        <v>67</v>
      </c>
      <c r="D629" s="51" t="s">
        <v>552</v>
      </c>
      <c r="E629" s="20" t="s">
        <v>107</v>
      </c>
      <c r="F629" s="21">
        <f>F630</f>
        <v>348</v>
      </c>
      <c r="N629" s="131"/>
      <c r="O629" s="131"/>
      <c r="P629" s="131"/>
      <c r="Q629" s="131"/>
      <c r="R629" s="134"/>
    </row>
    <row r="630" spans="1:18" s="35" customFormat="1" ht="17.25" customHeight="1">
      <c r="A630" s="16" t="s">
        <v>112</v>
      </c>
      <c r="B630" s="20" t="s">
        <v>69</v>
      </c>
      <c r="C630" s="20" t="s">
        <v>67</v>
      </c>
      <c r="D630" s="51" t="s">
        <v>552</v>
      </c>
      <c r="E630" s="20" t="s">
        <v>113</v>
      </c>
      <c r="F630" s="21">
        <f>F631</f>
        <v>348</v>
      </c>
      <c r="N630" s="131"/>
      <c r="O630" s="131"/>
      <c r="P630" s="131"/>
      <c r="Q630" s="131"/>
      <c r="R630" s="134"/>
    </row>
    <row r="631" spans="1:18" s="35" customFormat="1" ht="17.25" customHeight="1">
      <c r="A631" s="16" t="s">
        <v>116</v>
      </c>
      <c r="B631" s="20" t="s">
        <v>69</v>
      </c>
      <c r="C631" s="20" t="s">
        <v>67</v>
      </c>
      <c r="D631" s="51" t="s">
        <v>552</v>
      </c>
      <c r="E631" s="20" t="s">
        <v>117</v>
      </c>
      <c r="F631" s="21">
        <f>'пр.5 вед.стр.'!G615</f>
        <v>348</v>
      </c>
      <c r="N631" s="131"/>
      <c r="O631" s="131"/>
      <c r="P631" s="131"/>
      <c r="Q631" s="131"/>
      <c r="R631" s="134"/>
    </row>
    <row r="632" spans="1:18" s="35" customFormat="1" ht="17.25" customHeight="1">
      <c r="A632" s="32" t="s">
        <v>297</v>
      </c>
      <c r="B632" s="20" t="s">
        <v>69</v>
      </c>
      <c r="C632" s="20" t="s">
        <v>67</v>
      </c>
      <c r="D632" s="51" t="s">
        <v>337</v>
      </c>
      <c r="E632" s="20"/>
      <c r="F632" s="21">
        <f>F633</f>
        <v>34.2</v>
      </c>
      <c r="N632" s="131"/>
      <c r="O632" s="131"/>
      <c r="P632" s="131"/>
      <c r="Q632" s="131"/>
      <c r="R632" s="134"/>
    </row>
    <row r="633" spans="1:18" s="35" customFormat="1" ht="27.75" customHeight="1">
      <c r="A633" s="16" t="s">
        <v>106</v>
      </c>
      <c r="B633" s="20" t="s">
        <v>69</v>
      </c>
      <c r="C633" s="20" t="s">
        <v>67</v>
      </c>
      <c r="D633" s="51" t="s">
        <v>337</v>
      </c>
      <c r="E633" s="20" t="s">
        <v>107</v>
      </c>
      <c r="F633" s="21">
        <f>F634</f>
        <v>34.2</v>
      </c>
      <c r="N633" s="131"/>
      <c r="O633" s="131"/>
      <c r="P633" s="131"/>
      <c r="Q633" s="131"/>
      <c r="R633" s="134"/>
    </row>
    <row r="634" spans="1:18" s="35" customFormat="1" ht="17.25" customHeight="1">
      <c r="A634" s="16" t="s">
        <v>112</v>
      </c>
      <c r="B634" s="20" t="s">
        <v>69</v>
      </c>
      <c r="C634" s="20" t="s">
        <v>67</v>
      </c>
      <c r="D634" s="51" t="s">
        <v>337</v>
      </c>
      <c r="E634" s="20" t="s">
        <v>113</v>
      </c>
      <c r="F634" s="21">
        <f>F635</f>
        <v>34.2</v>
      </c>
      <c r="N634" s="131"/>
      <c r="O634" s="131"/>
      <c r="P634" s="131"/>
      <c r="Q634" s="131"/>
      <c r="R634" s="134"/>
    </row>
    <row r="635" spans="1:18" s="35" customFormat="1" ht="17.25" customHeight="1">
      <c r="A635" s="16" t="s">
        <v>116</v>
      </c>
      <c r="B635" s="20" t="s">
        <v>69</v>
      </c>
      <c r="C635" s="20" t="s">
        <v>67</v>
      </c>
      <c r="D635" s="51" t="s">
        <v>337</v>
      </c>
      <c r="E635" s="20" t="s">
        <v>117</v>
      </c>
      <c r="F635" s="21">
        <f>'пр.5 вед.стр.'!G619</f>
        <v>34.2</v>
      </c>
      <c r="N635" s="131"/>
      <c r="O635" s="131"/>
      <c r="P635" s="131"/>
      <c r="Q635" s="131"/>
      <c r="R635" s="134"/>
    </row>
    <row r="636" spans="1:18" s="35" customFormat="1" ht="24.75" customHeight="1">
      <c r="A636" s="32" t="s">
        <v>536</v>
      </c>
      <c r="B636" s="20" t="s">
        <v>69</v>
      </c>
      <c r="C636" s="20" t="s">
        <v>67</v>
      </c>
      <c r="D636" s="51" t="s">
        <v>183</v>
      </c>
      <c r="E636" s="20"/>
      <c r="F636" s="21">
        <f>F637</f>
        <v>1313.5000000000002</v>
      </c>
      <c r="N636" s="131"/>
      <c r="O636" s="131"/>
      <c r="P636" s="131"/>
      <c r="Q636" s="131"/>
      <c r="R636" s="134"/>
    </row>
    <row r="637" spans="1:18" s="35" customFormat="1" ht="24.75" customHeight="1">
      <c r="A637" s="32" t="s">
        <v>256</v>
      </c>
      <c r="B637" s="20" t="s">
        <v>69</v>
      </c>
      <c r="C637" s="20" t="s">
        <v>67</v>
      </c>
      <c r="D637" s="51" t="s">
        <v>333</v>
      </c>
      <c r="E637" s="20"/>
      <c r="F637" s="21">
        <f>F638+F642+F646+F650+F654</f>
        <v>1313.5000000000002</v>
      </c>
      <c r="N637" s="131"/>
      <c r="O637" s="131"/>
      <c r="P637" s="131"/>
      <c r="Q637" s="131"/>
      <c r="R637" s="134"/>
    </row>
    <row r="638" spans="1:18" s="35" customFormat="1" ht="17.25" customHeight="1">
      <c r="A638" s="32" t="s">
        <v>182</v>
      </c>
      <c r="B638" s="20" t="s">
        <v>69</v>
      </c>
      <c r="C638" s="20" t="s">
        <v>67</v>
      </c>
      <c r="D638" s="51" t="s">
        <v>334</v>
      </c>
      <c r="E638" s="20"/>
      <c r="F638" s="21">
        <f>F639</f>
        <v>774.2</v>
      </c>
      <c r="N638" s="131"/>
      <c r="O638" s="131"/>
      <c r="P638" s="131"/>
      <c r="Q638" s="131"/>
      <c r="R638" s="134"/>
    </row>
    <row r="639" spans="1:18" s="35" customFormat="1" ht="27" customHeight="1">
      <c r="A639" s="16" t="s">
        <v>106</v>
      </c>
      <c r="B639" s="20" t="s">
        <v>69</v>
      </c>
      <c r="C639" s="20" t="s">
        <v>67</v>
      </c>
      <c r="D639" s="51" t="s">
        <v>334</v>
      </c>
      <c r="E639" s="20" t="s">
        <v>107</v>
      </c>
      <c r="F639" s="21">
        <f>F640</f>
        <v>774.2</v>
      </c>
      <c r="N639" s="131"/>
      <c r="O639" s="131"/>
      <c r="P639" s="131"/>
      <c r="Q639" s="131"/>
      <c r="R639" s="134"/>
    </row>
    <row r="640" spans="1:18" s="35" customFormat="1" ht="17.25" customHeight="1">
      <c r="A640" s="16" t="s">
        <v>112</v>
      </c>
      <c r="B640" s="20" t="s">
        <v>69</v>
      </c>
      <c r="C640" s="20" t="s">
        <v>67</v>
      </c>
      <c r="D640" s="51" t="s">
        <v>334</v>
      </c>
      <c r="E640" s="20" t="s">
        <v>113</v>
      </c>
      <c r="F640" s="21">
        <f>F641</f>
        <v>774.2</v>
      </c>
      <c r="N640" s="131"/>
      <c r="O640" s="131"/>
      <c r="P640" s="131"/>
      <c r="Q640" s="131"/>
      <c r="R640" s="134"/>
    </row>
    <row r="641" spans="1:18" s="35" customFormat="1" ht="17.25" customHeight="1">
      <c r="A641" s="16" t="s">
        <v>116</v>
      </c>
      <c r="B641" s="20" t="s">
        <v>69</v>
      </c>
      <c r="C641" s="20" t="s">
        <v>67</v>
      </c>
      <c r="D641" s="51" t="s">
        <v>334</v>
      </c>
      <c r="E641" s="20" t="s">
        <v>117</v>
      </c>
      <c r="F641" s="21">
        <f>'пр.5 вед.стр.'!G625</f>
        <v>774.2</v>
      </c>
      <c r="N641" s="131"/>
      <c r="O641" s="131"/>
      <c r="P641" s="131"/>
      <c r="Q641" s="131"/>
      <c r="R641" s="134"/>
    </row>
    <row r="642" spans="1:18" s="35" customFormat="1" ht="17.25" customHeight="1">
      <c r="A642" s="32" t="s">
        <v>185</v>
      </c>
      <c r="B642" s="20" t="s">
        <v>69</v>
      </c>
      <c r="C642" s="20" t="s">
        <v>67</v>
      </c>
      <c r="D642" s="51" t="s">
        <v>338</v>
      </c>
      <c r="E642" s="20"/>
      <c r="F642" s="21">
        <f>F643</f>
        <v>124.2</v>
      </c>
      <c r="N642" s="131"/>
      <c r="O642" s="131"/>
      <c r="P642" s="131"/>
      <c r="Q642" s="131"/>
      <c r="R642" s="134"/>
    </row>
    <row r="643" spans="1:18" s="35" customFormat="1" ht="29.25" customHeight="1">
      <c r="A643" s="16" t="s">
        <v>106</v>
      </c>
      <c r="B643" s="20" t="s">
        <v>69</v>
      </c>
      <c r="C643" s="20" t="s">
        <v>67</v>
      </c>
      <c r="D643" s="51" t="s">
        <v>338</v>
      </c>
      <c r="E643" s="20" t="s">
        <v>107</v>
      </c>
      <c r="F643" s="21">
        <f>F644</f>
        <v>124.2</v>
      </c>
      <c r="N643" s="131"/>
      <c r="O643" s="131"/>
      <c r="P643" s="131"/>
      <c r="Q643" s="131"/>
      <c r="R643" s="134"/>
    </row>
    <row r="644" spans="1:18" s="35" customFormat="1" ht="17.25" customHeight="1">
      <c r="A644" s="16" t="s">
        <v>112</v>
      </c>
      <c r="B644" s="20" t="s">
        <v>69</v>
      </c>
      <c r="C644" s="20" t="s">
        <v>67</v>
      </c>
      <c r="D644" s="51" t="s">
        <v>338</v>
      </c>
      <c r="E644" s="20" t="s">
        <v>113</v>
      </c>
      <c r="F644" s="21">
        <f>F645</f>
        <v>124.2</v>
      </c>
      <c r="N644" s="131"/>
      <c r="O644" s="131"/>
      <c r="P644" s="131"/>
      <c r="Q644" s="131"/>
      <c r="R644" s="134"/>
    </row>
    <row r="645" spans="1:18" s="35" customFormat="1" ht="17.25" customHeight="1">
      <c r="A645" s="16" t="s">
        <v>116</v>
      </c>
      <c r="B645" s="20" t="s">
        <v>69</v>
      </c>
      <c r="C645" s="20" t="s">
        <v>67</v>
      </c>
      <c r="D645" s="51" t="s">
        <v>338</v>
      </c>
      <c r="E645" s="20" t="s">
        <v>117</v>
      </c>
      <c r="F645" s="21">
        <f>'пр.5 вед.стр.'!G629</f>
        <v>124.2</v>
      </c>
      <c r="N645" s="131"/>
      <c r="O645" s="131"/>
      <c r="P645" s="131"/>
      <c r="Q645" s="131"/>
      <c r="R645" s="134"/>
    </row>
    <row r="646" spans="1:18" s="35" customFormat="1" ht="17.25" customHeight="1">
      <c r="A646" s="32" t="s">
        <v>295</v>
      </c>
      <c r="B646" s="20" t="s">
        <v>69</v>
      </c>
      <c r="C646" s="20" t="s">
        <v>67</v>
      </c>
      <c r="D646" s="51" t="s">
        <v>335</v>
      </c>
      <c r="E646" s="20"/>
      <c r="F646" s="21">
        <f>F647</f>
        <v>290.90000000000003</v>
      </c>
      <c r="N646" s="131"/>
      <c r="O646" s="131"/>
      <c r="P646" s="131"/>
      <c r="Q646" s="131"/>
      <c r="R646" s="134"/>
    </row>
    <row r="647" spans="1:18" s="35" customFormat="1" ht="28.5" customHeight="1">
      <c r="A647" s="16" t="s">
        <v>106</v>
      </c>
      <c r="B647" s="20" t="s">
        <v>69</v>
      </c>
      <c r="C647" s="20" t="s">
        <v>67</v>
      </c>
      <c r="D647" s="51" t="s">
        <v>335</v>
      </c>
      <c r="E647" s="20" t="s">
        <v>107</v>
      </c>
      <c r="F647" s="21">
        <f>F648</f>
        <v>290.90000000000003</v>
      </c>
      <c r="N647" s="131"/>
      <c r="O647" s="131"/>
      <c r="P647" s="131"/>
      <c r="Q647" s="131"/>
      <c r="R647" s="134"/>
    </row>
    <row r="648" spans="1:18" s="35" customFormat="1" ht="17.25" customHeight="1">
      <c r="A648" s="16" t="s">
        <v>112</v>
      </c>
      <c r="B648" s="20" t="s">
        <v>69</v>
      </c>
      <c r="C648" s="20" t="s">
        <v>67</v>
      </c>
      <c r="D648" s="51" t="s">
        <v>335</v>
      </c>
      <c r="E648" s="20" t="s">
        <v>113</v>
      </c>
      <c r="F648" s="21">
        <f>F649</f>
        <v>290.90000000000003</v>
      </c>
      <c r="N648" s="131"/>
      <c r="O648" s="131"/>
      <c r="P648" s="131"/>
      <c r="Q648" s="131"/>
      <c r="R648" s="134"/>
    </row>
    <row r="649" spans="1:18" s="35" customFormat="1" ht="17.25" customHeight="1">
      <c r="A649" s="16" t="s">
        <v>116</v>
      </c>
      <c r="B649" s="20" t="s">
        <v>69</v>
      </c>
      <c r="C649" s="20" t="s">
        <v>67</v>
      </c>
      <c r="D649" s="51" t="s">
        <v>335</v>
      </c>
      <c r="E649" s="20" t="s">
        <v>117</v>
      </c>
      <c r="F649" s="21">
        <f>'пр.5 вед.стр.'!G633</f>
        <v>290.90000000000003</v>
      </c>
      <c r="N649" s="131"/>
      <c r="O649" s="131"/>
      <c r="P649" s="131"/>
      <c r="Q649" s="131"/>
      <c r="R649" s="134"/>
    </row>
    <row r="650" spans="1:18" s="35" customFormat="1" ht="30" customHeight="1">
      <c r="A650" s="32" t="s">
        <v>641</v>
      </c>
      <c r="B650" s="20" t="s">
        <v>69</v>
      </c>
      <c r="C650" s="20" t="s">
        <v>67</v>
      </c>
      <c r="D650" s="51" t="s">
        <v>336</v>
      </c>
      <c r="E650" s="20"/>
      <c r="F650" s="21">
        <f>F651</f>
        <v>49.2</v>
      </c>
      <c r="N650" s="131"/>
      <c r="O650" s="131"/>
      <c r="P650" s="131"/>
      <c r="Q650" s="131"/>
      <c r="R650" s="134"/>
    </row>
    <row r="651" spans="1:18" s="35" customFormat="1" ht="27.75" customHeight="1">
      <c r="A651" s="16" t="s">
        <v>106</v>
      </c>
      <c r="B651" s="20" t="s">
        <v>69</v>
      </c>
      <c r="C651" s="20" t="s">
        <v>67</v>
      </c>
      <c r="D651" s="51" t="s">
        <v>336</v>
      </c>
      <c r="E651" s="20" t="s">
        <v>107</v>
      </c>
      <c r="F651" s="21">
        <f>F652</f>
        <v>49.2</v>
      </c>
      <c r="N651" s="131"/>
      <c r="O651" s="131"/>
      <c r="P651" s="131"/>
      <c r="Q651" s="131"/>
      <c r="R651" s="134"/>
    </row>
    <row r="652" spans="1:18" s="35" customFormat="1" ht="17.25" customHeight="1">
      <c r="A652" s="16" t="s">
        <v>112</v>
      </c>
      <c r="B652" s="20" t="s">
        <v>69</v>
      </c>
      <c r="C652" s="20" t="s">
        <v>67</v>
      </c>
      <c r="D652" s="51" t="s">
        <v>336</v>
      </c>
      <c r="E652" s="20" t="s">
        <v>113</v>
      </c>
      <c r="F652" s="21">
        <f>F653</f>
        <v>49.2</v>
      </c>
      <c r="N652" s="131"/>
      <c r="O652" s="131"/>
      <c r="P652" s="131"/>
      <c r="Q652" s="131"/>
      <c r="R652" s="134"/>
    </row>
    <row r="653" spans="1:18" s="35" customFormat="1" ht="17.25" customHeight="1">
      <c r="A653" s="16" t="s">
        <v>116</v>
      </c>
      <c r="B653" s="20" t="s">
        <v>69</v>
      </c>
      <c r="C653" s="20" t="s">
        <v>67</v>
      </c>
      <c r="D653" s="51" t="s">
        <v>336</v>
      </c>
      <c r="E653" s="20" t="s">
        <v>117</v>
      </c>
      <c r="F653" s="21">
        <f>'пр.5 вед.стр.'!G637</f>
        <v>49.2</v>
      </c>
      <c r="N653" s="131"/>
      <c r="O653" s="131"/>
      <c r="P653" s="131"/>
      <c r="Q653" s="131"/>
      <c r="R653" s="134"/>
    </row>
    <row r="654" spans="1:18" s="35" customFormat="1" ht="17.25" customHeight="1">
      <c r="A654" s="16" t="s">
        <v>537</v>
      </c>
      <c r="B654" s="20" t="s">
        <v>69</v>
      </c>
      <c r="C654" s="20" t="s">
        <v>67</v>
      </c>
      <c r="D654" s="51" t="s">
        <v>538</v>
      </c>
      <c r="E654" s="20"/>
      <c r="F654" s="21">
        <f>F655</f>
        <v>75</v>
      </c>
      <c r="N654" s="131"/>
      <c r="O654" s="131"/>
      <c r="P654" s="131"/>
      <c r="Q654" s="131"/>
      <c r="R654" s="134"/>
    </row>
    <row r="655" spans="1:18" s="35" customFormat="1" ht="24" customHeight="1">
      <c r="A655" s="16" t="s">
        <v>106</v>
      </c>
      <c r="B655" s="20" t="s">
        <v>69</v>
      </c>
      <c r="C655" s="20" t="s">
        <v>67</v>
      </c>
      <c r="D655" s="51" t="s">
        <v>538</v>
      </c>
      <c r="E655" s="20" t="s">
        <v>107</v>
      </c>
      <c r="F655" s="21">
        <f>F656</f>
        <v>75</v>
      </c>
      <c r="N655" s="131"/>
      <c r="O655" s="131"/>
      <c r="P655" s="131"/>
      <c r="Q655" s="131"/>
      <c r="R655" s="134"/>
    </row>
    <row r="656" spans="1:18" s="35" customFormat="1" ht="17.25" customHeight="1">
      <c r="A656" s="16" t="s">
        <v>112</v>
      </c>
      <c r="B656" s="20" t="s">
        <v>69</v>
      </c>
      <c r="C656" s="20" t="s">
        <v>67</v>
      </c>
      <c r="D656" s="51" t="s">
        <v>538</v>
      </c>
      <c r="E656" s="20" t="s">
        <v>113</v>
      </c>
      <c r="F656" s="21">
        <f>F657</f>
        <v>75</v>
      </c>
      <c r="N656" s="131"/>
      <c r="O656" s="131"/>
      <c r="P656" s="131"/>
      <c r="Q656" s="131"/>
      <c r="R656" s="134"/>
    </row>
    <row r="657" spans="1:18" s="35" customFormat="1" ht="17.25" customHeight="1">
      <c r="A657" s="16" t="s">
        <v>116</v>
      </c>
      <c r="B657" s="20" t="s">
        <v>69</v>
      </c>
      <c r="C657" s="20" t="s">
        <v>67</v>
      </c>
      <c r="D657" s="51" t="s">
        <v>538</v>
      </c>
      <c r="E657" s="20" t="s">
        <v>117</v>
      </c>
      <c r="F657" s="21">
        <f>'пр.5 вед.стр.'!G641</f>
        <v>75</v>
      </c>
      <c r="N657" s="131"/>
      <c r="O657" s="131"/>
      <c r="P657" s="131"/>
      <c r="Q657" s="131"/>
      <c r="R657" s="134"/>
    </row>
    <row r="658" spans="1:18" s="35" customFormat="1" ht="30" customHeight="1">
      <c r="A658" s="16" t="s">
        <v>468</v>
      </c>
      <c r="B658" s="20" t="s">
        <v>69</v>
      </c>
      <c r="C658" s="20" t="s">
        <v>67</v>
      </c>
      <c r="D658" s="20" t="s">
        <v>469</v>
      </c>
      <c r="E658" s="20"/>
      <c r="F658" s="21">
        <f>F659</f>
        <v>25</v>
      </c>
      <c r="N658" s="131"/>
      <c r="O658" s="131"/>
      <c r="P658" s="131"/>
      <c r="Q658" s="131"/>
      <c r="R658" s="134"/>
    </row>
    <row r="659" spans="1:18" s="35" customFormat="1" ht="17.25" customHeight="1">
      <c r="A659" s="16" t="s">
        <v>480</v>
      </c>
      <c r="B659" s="20" t="s">
        <v>69</v>
      </c>
      <c r="C659" s="20" t="s">
        <v>67</v>
      </c>
      <c r="D659" s="20" t="s">
        <v>481</v>
      </c>
      <c r="E659" s="20"/>
      <c r="F659" s="18">
        <f>F660</f>
        <v>25</v>
      </c>
      <c r="N659" s="131"/>
      <c r="O659" s="131"/>
      <c r="P659" s="131"/>
      <c r="Q659" s="131"/>
      <c r="R659" s="134"/>
    </row>
    <row r="660" spans="1:18" s="35" customFormat="1" ht="27" customHeight="1">
      <c r="A660" s="16" t="s">
        <v>482</v>
      </c>
      <c r="B660" s="20" t="s">
        <v>69</v>
      </c>
      <c r="C660" s="20" t="s">
        <v>67</v>
      </c>
      <c r="D660" s="20" t="s">
        <v>483</v>
      </c>
      <c r="E660" s="20"/>
      <c r="F660" s="21">
        <f>F661</f>
        <v>25</v>
      </c>
      <c r="N660" s="131"/>
      <c r="O660" s="131"/>
      <c r="P660" s="131"/>
      <c r="Q660" s="131"/>
      <c r="R660" s="134"/>
    </row>
    <row r="661" spans="1:18" s="35" customFormat="1" ht="28.5" customHeight="1">
      <c r="A661" s="16" t="s">
        <v>106</v>
      </c>
      <c r="B661" s="20" t="s">
        <v>69</v>
      </c>
      <c r="C661" s="20" t="s">
        <v>67</v>
      </c>
      <c r="D661" s="20" t="s">
        <v>483</v>
      </c>
      <c r="E661" s="20" t="s">
        <v>107</v>
      </c>
      <c r="F661" s="21">
        <f>F662</f>
        <v>25</v>
      </c>
      <c r="N661" s="131"/>
      <c r="O661" s="131"/>
      <c r="P661" s="131"/>
      <c r="Q661" s="131"/>
      <c r="R661" s="134"/>
    </row>
    <row r="662" spans="1:18" s="35" customFormat="1" ht="17.25" customHeight="1">
      <c r="A662" s="16" t="s">
        <v>112</v>
      </c>
      <c r="B662" s="20" t="s">
        <v>69</v>
      </c>
      <c r="C662" s="20" t="s">
        <v>67</v>
      </c>
      <c r="D662" s="20" t="s">
        <v>483</v>
      </c>
      <c r="E662" s="20" t="s">
        <v>113</v>
      </c>
      <c r="F662" s="21">
        <f>F663</f>
        <v>25</v>
      </c>
      <c r="N662" s="131"/>
      <c r="O662" s="131"/>
      <c r="P662" s="131"/>
      <c r="Q662" s="131"/>
      <c r="R662" s="134"/>
    </row>
    <row r="663" spans="1:18" s="35" customFormat="1" ht="17.25" customHeight="1">
      <c r="A663" s="16" t="s">
        <v>116</v>
      </c>
      <c r="B663" s="20" t="s">
        <v>69</v>
      </c>
      <c r="C663" s="20" t="s">
        <v>67</v>
      </c>
      <c r="D663" s="20" t="s">
        <v>483</v>
      </c>
      <c r="E663" s="20" t="s">
        <v>117</v>
      </c>
      <c r="F663" s="21">
        <f>'пр.5 вед.стр.'!G647</f>
        <v>25</v>
      </c>
      <c r="N663" s="131"/>
      <c r="O663" s="131"/>
      <c r="P663" s="131"/>
      <c r="Q663" s="131"/>
      <c r="R663" s="134"/>
    </row>
    <row r="664" spans="1:18" s="35" customFormat="1" ht="17.25" customHeight="1">
      <c r="A664" s="16" t="s">
        <v>368</v>
      </c>
      <c r="B664" s="20" t="s">
        <v>69</v>
      </c>
      <c r="C664" s="20" t="s">
        <v>67</v>
      </c>
      <c r="D664" s="20" t="s">
        <v>219</v>
      </c>
      <c r="E664" s="20"/>
      <c r="F664" s="21">
        <f>F665</f>
        <v>4207</v>
      </c>
      <c r="N664" s="131"/>
      <c r="O664" s="131"/>
      <c r="P664" s="131"/>
      <c r="Q664" s="131"/>
      <c r="R664" s="134"/>
    </row>
    <row r="665" spans="1:18" s="35" customFormat="1" ht="17.25" customHeight="1">
      <c r="A665" s="16" t="s">
        <v>371</v>
      </c>
      <c r="B665" s="20" t="s">
        <v>69</v>
      </c>
      <c r="C665" s="20" t="s">
        <v>67</v>
      </c>
      <c r="D665" s="20" t="s">
        <v>366</v>
      </c>
      <c r="E665" s="20"/>
      <c r="F665" s="21">
        <f>F666+F670</f>
        <v>4207</v>
      </c>
      <c r="N665" s="131"/>
      <c r="O665" s="131"/>
      <c r="P665" s="131"/>
      <c r="Q665" s="131"/>
      <c r="R665" s="134"/>
    </row>
    <row r="666" spans="1:18" s="35" customFormat="1" ht="38.25" customHeight="1">
      <c r="A666" s="16" t="s">
        <v>292</v>
      </c>
      <c r="B666" s="20" t="s">
        <v>69</v>
      </c>
      <c r="C666" s="20" t="s">
        <v>67</v>
      </c>
      <c r="D666" s="20" t="s">
        <v>367</v>
      </c>
      <c r="E666" s="20"/>
      <c r="F666" s="21">
        <f>F667</f>
        <v>3800</v>
      </c>
      <c r="N666" s="131"/>
      <c r="O666" s="131"/>
      <c r="P666" s="131"/>
      <c r="Q666" s="131"/>
      <c r="R666" s="134"/>
    </row>
    <row r="667" spans="1:18" s="35" customFormat="1" ht="30" customHeight="1">
      <c r="A667" s="16" t="s">
        <v>106</v>
      </c>
      <c r="B667" s="20" t="s">
        <v>69</v>
      </c>
      <c r="C667" s="20" t="s">
        <v>67</v>
      </c>
      <c r="D667" s="20" t="s">
        <v>367</v>
      </c>
      <c r="E667" s="20" t="s">
        <v>107</v>
      </c>
      <c r="F667" s="21">
        <f>F668</f>
        <v>3800</v>
      </c>
      <c r="N667" s="131"/>
      <c r="O667" s="131"/>
      <c r="P667" s="131"/>
      <c r="Q667" s="131"/>
      <c r="R667" s="134"/>
    </row>
    <row r="668" spans="1:18" s="35" customFormat="1" ht="17.25" customHeight="1">
      <c r="A668" s="16" t="s">
        <v>112</v>
      </c>
      <c r="B668" s="20" t="s">
        <v>69</v>
      </c>
      <c r="C668" s="20" t="s">
        <v>67</v>
      </c>
      <c r="D668" s="20" t="s">
        <v>367</v>
      </c>
      <c r="E668" s="20" t="s">
        <v>113</v>
      </c>
      <c r="F668" s="21">
        <f>F669</f>
        <v>3800</v>
      </c>
      <c r="N668" s="131"/>
      <c r="O668" s="131"/>
      <c r="P668" s="131"/>
      <c r="Q668" s="131"/>
      <c r="R668" s="134"/>
    </row>
    <row r="669" spans="1:18" s="35" customFormat="1" ht="17.25" customHeight="1">
      <c r="A669" s="16" t="s">
        <v>116</v>
      </c>
      <c r="B669" s="20" t="s">
        <v>69</v>
      </c>
      <c r="C669" s="20" t="s">
        <v>67</v>
      </c>
      <c r="D669" s="20" t="s">
        <v>367</v>
      </c>
      <c r="E669" s="20" t="s">
        <v>117</v>
      </c>
      <c r="F669" s="21">
        <f>'пр.5 вед.стр.'!G653</f>
        <v>3800</v>
      </c>
      <c r="N669" s="131"/>
      <c r="O669" s="131"/>
      <c r="P669" s="131"/>
      <c r="Q669" s="131"/>
      <c r="R669" s="134"/>
    </row>
    <row r="670" spans="1:18" s="35" customFormat="1" ht="17.25" customHeight="1">
      <c r="A670" s="16" t="s">
        <v>239</v>
      </c>
      <c r="B670" s="20" t="s">
        <v>69</v>
      </c>
      <c r="C670" s="20" t="s">
        <v>67</v>
      </c>
      <c r="D670" s="20" t="s">
        <v>370</v>
      </c>
      <c r="E670" s="20"/>
      <c r="F670" s="21">
        <f>F671</f>
        <v>407</v>
      </c>
      <c r="N670" s="131"/>
      <c r="O670" s="131"/>
      <c r="P670" s="131"/>
      <c r="Q670" s="131"/>
      <c r="R670" s="134"/>
    </row>
    <row r="671" spans="1:18" s="35" customFormat="1" ht="25.5" customHeight="1">
      <c r="A671" s="16" t="s">
        <v>106</v>
      </c>
      <c r="B671" s="20" t="s">
        <v>69</v>
      </c>
      <c r="C671" s="20" t="s">
        <v>67</v>
      </c>
      <c r="D671" s="20" t="s">
        <v>370</v>
      </c>
      <c r="E671" s="20" t="s">
        <v>107</v>
      </c>
      <c r="F671" s="21">
        <f>F672</f>
        <v>407</v>
      </c>
      <c r="N671" s="131"/>
      <c r="O671" s="131"/>
      <c r="P671" s="131"/>
      <c r="Q671" s="131"/>
      <c r="R671" s="134"/>
    </row>
    <row r="672" spans="1:18" s="35" customFormat="1" ht="17.25" customHeight="1">
      <c r="A672" s="16" t="s">
        <v>112</v>
      </c>
      <c r="B672" s="20" t="s">
        <v>69</v>
      </c>
      <c r="C672" s="20" t="s">
        <v>67</v>
      </c>
      <c r="D672" s="20" t="s">
        <v>370</v>
      </c>
      <c r="E672" s="20" t="s">
        <v>113</v>
      </c>
      <c r="F672" s="21">
        <f>F673</f>
        <v>407</v>
      </c>
      <c r="N672" s="131"/>
      <c r="O672" s="131"/>
      <c r="P672" s="131"/>
      <c r="Q672" s="131"/>
      <c r="R672" s="134"/>
    </row>
    <row r="673" spans="1:18" s="35" customFormat="1" ht="17.25" customHeight="1">
      <c r="A673" s="16" t="s">
        <v>116</v>
      </c>
      <c r="B673" s="20" t="s">
        <v>69</v>
      </c>
      <c r="C673" s="20" t="s">
        <v>67</v>
      </c>
      <c r="D673" s="20" t="s">
        <v>370</v>
      </c>
      <c r="E673" s="20" t="s">
        <v>117</v>
      </c>
      <c r="F673" s="21">
        <f>'пр.5 вед.стр.'!G657</f>
        <v>407</v>
      </c>
      <c r="N673" s="131"/>
      <c r="O673" s="131"/>
      <c r="P673" s="131"/>
      <c r="Q673" s="131"/>
      <c r="R673" s="134"/>
    </row>
    <row r="674" spans="1:18" s="35" customFormat="1" ht="17.25" customHeight="1">
      <c r="A674" s="16" t="s">
        <v>60</v>
      </c>
      <c r="B674" s="20" t="s">
        <v>69</v>
      </c>
      <c r="C674" s="20" t="s">
        <v>67</v>
      </c>
      <c r="D674" s="20" t="s">
        <v>231</v>
      </c>
      <c r="E674" s="20"/>
      <c r="F674" s="21">
        <f>F675</f>
        <v>34749.8</v>
      </c>
      <c r="N674" s="131"/>
      <c r="O674" s="131"/>
      <c r="P674" s="131"/>
      <c r="Q674" s="131"/>
      <c r="R674" s="134"/>
    </row>
    <row r="675" spans="1:18" s="35" customFormat="1" ht="30" customHeight="1">
      <c r="A675" s="16" t="s">
        <v>492</v>
      </c>
      <c r="B675" s="20" t="s">
        <v>69</v>
      </c>
      <c r="C675" s="20" t="s">
        <v>67</v>
      </c>
      <c r="D675" s="20" t="s">
        <v>379</v>
      </c>
      <c r="E675" s="20"/>
      <c r="F675" s="21">
        <f>F676</f>
        <v>34749.8</v>
      </c>
      <c r="N675" s="131"/>
      <c r="O675" s="131"/>
      <c r="P675" s="131"/>
      <c r="Q675" s="131"/>
      <c r="R675" s="134"/>
    </row>
    <row r="676" spans="1:18" s="35" customFormat="1" ht="17.25" customHeight="1">
      <c r="A676" s="16" t="s">
        <v>254</v>
      </c>
      <c r="B676" s="20" t="s">
        <v>69</v>
      </c>
      <c r="C676" s="20" t="s">
        <v>67</v>
      </c>
      <c r="D676" s="20" t="s">
        <v>380</v>
      </c>
      <c r="E676" s="20"/>
      <c r="F676" s="21">
        <f>F677</f>
        <v>34749.8</v>
      </c>
      <c r="N676" s="131"/>
      <c r="O676" s="131"/>
      <c r="P676" s="131"/>
      <c r="Q676" s="131"/>
      <c r="R676" s="134"/>
    </row>
    <row r="677" spans="1:18" s="35" customFormat="1" ht="30" customHeight="1">
      <c r="A677" s="16" t="s">
        <v>106</v>
      </c>
      <c r="B677" s="20" t="s">
        <v>69</v>
      </c>
      <c r="C677" s="20" t="s">
        <v>67</v>
      </c>
      <c r="D677" s="20" t="s">
        <v>380</v>
      </c>
      <c r="E677" s="20" t="s">
        <v>107</v>
      </c>
      <c r="F677" s="21">
        <f>F678</f>
        <v>34749.8</v>
      </c>
      <c r="N677" s="131"/>
      <c r="O677" s="131"/>
      <c r="P677" s="131"/>
      <c r="Q677" s="131"/>
      <c r="R677" s="134"/>
    </row>
    <row r="678" spans="1:18" s="35" customFormat="1" ht="17.25" customHeight="1">
      <c r="A678" s="16" t="s">
        <v>112</v>
      </c>
      <c r="B678" s="20" t="s">
        <v>69</v>
      </c>
      <c r="C678" s="20" t="s">
        <v>67</v>
      </c>
      <c r="D678" s="20" t="s">
        <v>380</v>
      </c>
      <c r="E678" s="20" t="s">
        <v>113</v>
      </c>
      <c r="F678" s="21">
        <f>F679+F680</f>
        <v>34749.8</v>
      </c>
      <c r="N678" s="131"/>
      <c r="O678" s="131"/>
      <c r="P678" s="131"/>
      <c r="Q678" s="131"/>
      <c r="R678" s="134"/>
    </row>
    <row r="679" spans="1:18" s="35" customFormat="1" ht="39.75" customHeight="1">
      <c r="A679" s="16" t="s">
        <v>114</v>
      </c>
      <c r="B679" s="20" t="s">
        <v>69</v>
      </c>
      <c r="C679" s="20" t="s">
        <v>67</v>
      </c>
      <c r="D679" s="20" t="s">
        <v>380</v>
      </c>
      <c r="E679" s="20" t="s">
        <v>115</v>
      </c>
      <c r="F679" s="21">
        <f>'пр.5 вед.стр.'!G663</f>
        <v>32599.8</v>
      </c>
      <c r="N679" s="131"/>
      <c r="O679" s="131"/>
      <c r="P679" s="131"/>
      <c r="Q679" s="131"/>
      <c r="R679" s="134"/>
    </row>
    <row r="680" spans="1:18" s="35" customFormat="1" ht="17.25" customHeight="1">
      <c r="A680" s="16" t="s">
        <v>116</v>
      </c>
      <c r="B680" s="20" t="s">
        <v>69</v>
      </c>
      <c r="C680" s="20" t="s">
        <v>67</v>
      </c>
      <c r="D680" s="20" t="s">
        <v>380</v>
      </c>
      <c r="E680" s="20" t="s">
        <v>117</v>
      </c>
      <c r="F680" s="21">
        <f>'пр.5 вед.стр.'!G664</f>
        <v>2150</v>
      </c>
      <c r="N680" s="131"/>
      <c r="O680" s="131"/>
      <c r="P680" s="131"/>
      <c r="Q680" s="131"/>
      <c r="R680" s="134"/>
    </row>
    <row r="681" spans="1:18" s="35" customFormat="1" ht="17.25" customHeight="1">
      <c r="A681" s="15" t="s">
        <v>553</v>
      </c>
      <c r="B681" s="39" t="s">
        <v>69</v>
      </c>
      <c r="C681" s="39" t="s">
        <v>70</v>
      </c>
      <c r="D681" s="39"/>
      <c r="E681" s="39"/>
      <c r="F681" s="40">
        <f>F682+F696+F702+F728+F734+F744</f>
        <v>55163.600000000006</v>
      </c>
      <c r="N681" s="131"/>
      <c r="O681" s="131"/>
      <c r="P681" s="131"/>
      <c r="Q681" s="131"/>
      <c r="R681" s="134"/>
    </row>
    <row r="682" spans="1:18" s="35" customFormat="1" ht="30" customHeight="1">
      <c r="A682" s="32" t="s">
        <v>461</v>
      </c>
      <c r="B682" s="20" t="s">
        <v>69</v>
      </c>
      <c r="C682" s="20" t="s">
        <v>70</v>
      </c>
      <c r="D682" s="20" t="s">
        <v>194</v>
      </c>
      <c r="E682" s="39"/>
      <c r="F682" s="21">
        <f>F683</f>
        <v>3390.3</v>
      </c>
      <c r="N682" s="131"/>
      <c r="O682" s="131"/>
      <c r="P682" s="131"/>
      <c r="Q682" s="131"/>
      <c r="R682" s="134"/>
    </row>
    <row r="683" spans="1:18" s="35" customFormat="1" ht="17.25" customHeight="1">
      <c r="A683" s="16" t="s">
        <v>524</v>
      </c>
      <c r="B683" s="20" t="s">
        <v>69</v>
      </c>
      <c r="C683" s="20" t="s">
        <v>70</v>
      </c>
      <c r="D683" s="20" t="s">
        <v>645</v>
      </c>
      <c r="E683" s="39"/>
      <c r="F683" s="21">
        <f>F684+F688+F692</f>
        <v>3390.3</v>
      </c>
      <c r="N683" s="131"/>
      <c r="O683" s="131"/>
      <c r="P683" s="131"/>
      <c r="Q683" s="131"/>
      <c r="R683" s="134"/>
    </row>
    <row r="684" spans="1:18" s="35" customFormat="1" ht="42" customHeight="1">
      <c r="A684" s="16" t="s">
        <v>526</v>
      </c>
      <c r="B684" s="20" t="s">
        <v>69</v>
      </c>
      <c r="C684" s="20" t="s">
        <v>70</v>
      </c>
      <c r="D684" s="20" t="s">
        <v>646</v>
      </c>
      <c r="E684" s="20"/>
      <c r="F684" s="21">
        <f>F685</f>
        <v>441.5</v>
      </c>
      <c r="N684" s="131"/>
      <c r="O684" s="131"/>
      <c r="P684" s="131"/>
      <c r="Q684" s="131"/>
      <c r="R684" s="134"/>
    </row>
    <row r="685" spans="1:18" s="35" customFormat="1" ht="30.75" customHeight="1">
      <c r="A685" s="16" t="s">
        <v>106</v>
      </c>
      <c r="B685" s="20" t="s">
        <v>69</v>
      </c>
      <c r="C685" s="20" t="s">
        <v>70</v>
      </c>
      <c r="D685" s="20" t="s">
        <v>646</v>
      </c>
      <c r="E685" s="20" t="s">
        <v>107</v>
      </c>
      <c r="F685" s="21">
        <f>F686</f>
        <v>441.5</v>
      </c>
      <c r="N685" s="131"/>
      <c r="O685" s="131"/>
      <c r="P685" s="131"/>
      <c r="Q685" s="131"/>
      <c r="R685" s="134"/>
    </row>
    <row r="686" spans="1:18" s="35" customFormat="1" ht="17.25" customHeight="1">
      <c r="A686" s="16" t="s">
        <v>112</v>
      </c>
      <c r="B686" s="20" t="s">
        <v>69</v>
      </c>
      <c r="C686" s="20" t="s">
        <v>70</v>
      </c>
      <c r="D686" s="20" t="s">
        <v>646</v>
      </c>
      <c r="E686" s="20" t="s">
        <v>113</v>
      </c>
      <c r="F686" s="21">
        <f>F687</f>
        <v>441.5</v>
      </c>
      <c r="N686" s="131"/>
      <c r="O686" s="131"/>
      <c r="P686" s="131"/>
      <c r="Q686" s="131"/>
      <c r="R686" s="134"/>
    </row>
    <row r="687" spans="1:18" s="35" customFormat="1" ht="46.5" customHeight="1">
      <c r="A687" s="16" t="s">
        <v>114</v>
      </c>
      <c r="B687" s="20" t="s">
        <v>69</v>
      </c>
      <c r="C687" s="20" t="s">
        <v>70</v>
      </c>
      <c r="D687" s="20" t="s">
        <v>646</v>
      </c>
      <c r="E687" s="20" t="s">
        <v>115</v>
      </c>
      <c r="F687" s="21">
        <f>'пр.5 вед.стр.'!G671+'пр.5 вед.стр.'!G857</f>
        <v>441.5</v>
      </c>
      <c r="N687" s="131"/>
      <c r="O687" s="131"/>
      <c r="P687" s="131"/>
      <c r="Q687" s="131"/>
      <c r="R687" s="134"/>
    </row>
    <row r="688" spans="1:18" s="35" customFormat="1" ht="46.5" customHeight="1">
      <c r="A688" s="16" t="s">
        <v>527</v>
      </c>
      <c r="B688" s="20" t="s">
        <v>69</v>
      </c>
      <c r="C688" s="20" t="s">
        <v>70</v>
      </c>
      <c r="D688" s="20" t="s">
        <v>647</v>
      </c>
      <c r="E688" s="20"/>
      <c r="F688" s="21">
        <f>F689</f>
        <v>1230.6</v>
      </c>
      <c r="N688" s="131"/>
      <c r="O688" s="131"/>
      <c r="P688" s="131"/>
      <c r="Q688" s="131"/>
      <c r="R688" s="134"/>
    </row>
    <row r="689" spans="1:18" s="35" customFormat="1" ht="27" customHeight="1">
      <c r="A689" s="16" t="s">
        <v>106</v>
      </c>
      <c r="B689" s="20" t="s">
        <v>69</v>
      </c>
      <c r="C689" s="20" t="s">
        <v>70</v>
      </c>
      <c r="D689" s="20" t="s">
        <v>647</v>
      </c>
      <c r="E689" s="20" t="s">
        <v>107</v>
      </c>
      <c r="F689" s="21">
        <f>F690</f>
        <v>1230.6</v>
      </c>
      <c r="N689" s="131"/>
      <c r="O689" s="131"/>
      <c r="P689" s="131"/>
      <c r="Q689" s="131"/>
      <c r="R689" s="134"/>
    </row>
    <row r="690" spans="1:18" s="35" customFormat="1" ht="17.25" customHeight="1">
      <c r="A690" s="16" t="s">
        <v>112</v>
      </c>
      <c r="B690" s="20" t="s">
        <v>69</v>
      </c>
      <c r="C690" s="20" t="s">
        <v>70</v>
      </c>
      <c r="D690" s="20" t="s">
        <v>647</v>
      </c>
      <c r="E690" s="20" t="s">
        <v>113</v>
      </c>
      <c r="F690" s="21">
        <f>F691</f>
        <v>1230.6</v>
      </c>
      <c r="N690" s="131"/>
      <c r="O690" s="131"/>
      <c r="P690" s="131"/>
      <c r="Q690" s="131"/>
      <c r="R690" s="134"/>
    </row>
    <row r="691" spans="1:18" s="35" customFormat="1" ht="38.25" customHeight="1">
      <c r="A691" s="16" t="s">
        <v>114</v>
      </c>
      <c r="B691" s="20" t="s">
        <v>69</v>
      </c>
      <c r="C691" s="20" t="s">
        <v>70</v>
      </c>
      <c r="D691" s="20" t="s">
        <v>647</v>
      </c>
      <c r="E691" s="20" t="s">
        <v>115</v>
      </c>
      <c r="F691" s="21">
        <f>'пр.5 вед.стр.'!G861+'пр.5 вед.стр.'!G675</f>
        <v>1230.6</v>
      </c>
      <c r="N691" s="131"/>
      <c r="O691" s="131"/>
      <c r="P691" s="131"/>
      <c r="Q691" s="131"/>
      <c r="R691" s="134"/>
    </row>
    <row r="692" spans="1:18" s="35" customFormat="1" ht="42" customHeight="1">
      <c r="A692" s="16" t="s">
        <v>529</v>
      </c>
      <c r="B692" s="20" t="s">
        <v>69</v>
      </c>
      <c r="C692" s="20" t="s">
        <v>70</v>
      </c>
      <c r="D692" s="20" t="s">
        <v>649</v>
      </c>
      <c r="E692" s="20"/>
      <c r="F692" s="21">
        <f>F693</f>
        <v>1718.2</v>
      </c>
      <c r="N692" s="131"/>
      <c r="O692" s="131"/>
      <c r="P692" s="131"/>
      <c r="Q692" s="131"/>
      <c r="R692" s="134"/>
    </row>
    <row r="693" spans="1:18" s="35" customFormat="1" ht="30" customHeight="1">
      <c r="A693" s="16" t="s">
        <v>106</v>
      </c>
      <c r="B693" s="20" t="s">
        <v>69</v>
      </c>
      <c r="C693" s="20" t="s">
        <v>70</v>
      </c>
      <c r="D693" s="20" t="s">
        <v>649</v>
      </c>
      <c r="E693" s="20" t="s">
        <v>107</v>
      </c>
      <c r="F693" s="21">
        <f>F694</f>
        <v>1718.2</v>
      </c>
      <c r="N693" s="135"/>
      <c r="O693" s="135"/>
      <c r="P693" s="135"/>
      <c r="Q693" s="135"/>
      <c r="R693" s="134"/>
    </row>
    <row r="694" spans="1:18" s="35" customFormat="1" ht="17.25" customHeight="1">
      <c r="A694" s="16" t="s">
        <v>112</v>
      </c>
      <c r="B694" s="20" t="s">
        <v>69</v>
      </c>
      <c r="C694" s="20" t="s">
        <v>70</v>
      </c>
      <c r="D694" s="20" t="s">
        <v>649</v>
      </c>
      <c r="E694" s="20" t="s">
        <v>113</v>
      </c>
      <c r="F694" s="21">
        <f>F695</f>
        <v>1718.2</v>
      </c>
      <c r="N694" s="135"/>
      <c r="O694" s="135"/>
      <c r="P694" s="135"/>
      <c r="Q694" s="135"/>
      <c r="R694" s="134"/>
    </row>
    <row r="695" spans="1:18" s="35" customFormat="1" ht="17.25" customHeight="1">
      <c r="A695" s="16" t="s">
        <v>116</v>
      </c>
      <c r="B695" s="20" t="s">
        <v>69</v>
      </c>
      <c r="C695" s="20" t="s">
        <v>70</v>
      </c>
      <c r="D695" s="20" t="s">
        <v>649</v>
      </c>
      <c r="E695" s="20" t="s">
        <v>117</v>
      </c>
      <c r="F695" s="21">
        <f>'пр.5 вед.стр.'!G679+'пр.5 вед.стр.'!G865</f>
        <v>1718.2</v>
      </c>
      <c r="N695" s="131"/>
      <c r="O695" s="131"/>
      <c r="P695" s="131"/>
      <c r="Q695" s="131"/>
      <c r="R695" s="134"/>
    </row>
    <row r="696" spans="1:18" s="35" customFormat="1" ht="30.75" customHeight="1">
      <c r="A696" s="32" t="s">
        <v>530</v>
      </c>
      <c r="B696" s="20" t="s">
        <v>69</v>
      </c>
      <c r="C696" s="19" t="s">
        <v>70</v>
      </c>
      <c r="D696" s="51" t="s">
        <v>179</v>
      </c>
      <c r="E696" s="20"/>
      <c r="F696" s="21">
        <f>F697</f>
        <v>103</v>
      </c>
      <c r="N696" s="131"/>
      <c r="O696" s="131"/>
      <c r="P696" s="131"/>
      <c r="Q696" s="131"/>
      <c r="R696" s="134"/>
    </row>
    <row r="697" spans="1:18" s="35" customFormat="1" ht="30.75" customHeight="1">
      <c r="A697" s="32" t="s">
        <v>296</v>
      </c>
      <c r="B697" s="20" t="s">
        <v>69</v>
      </c>
      <c r="C697" s="20" t="s">
        <v>70</v>
      </c>
      <c r="D697" s="51" t="s">
        <v>531</v>
      </c>
      <c r="E697" s="20"/>
      <c r="F697" s="21">
        <f>F698</f>
        <v>103</v>
      </c>
      <c r="N697" s="131"/>
      <c r="O697" s="131"/>
      <c r="P697" s="131"/>
      <c r="Q697" s="131"/>
      <c r="R697" s="134"/>
    </row>
    <row r="698" spans="1:18" s="35" customFormat="1" ht="17.25" customHeight="1">
      <c r="A698" s="32" t="s">
        <v>178</v>
      </c>
      <c r="B698" s="20" t="s">
        <v>69</v>
      </c>
      <c r="C698" s="20" t="s">
        <v>70</v>
      </c>
      <c r="D698" s="51" t="s">
        <v>532</v>
      </c>
      <c r="E698" s="20"/>
      <c r="F698" s="21">
        <f>F699</f>
        <v>103</v>
      </c>
      <c r="N698" s="131"/>
      <c r="O698" s="131"/>
      <c r="P698" s="131"/>
      <c r="Q698" s="131"/>
      <c r="R698" s="134"/>
    </row>
    <row r="699" spans="1:18" s="35" customFormat="1" ht="25.5" customHeight="1">
      <c r="A699" s="16" t="s">
        <v>106</v>
      </c>
      <c r="B699" s="20" t="s">
        <v>69</v>
      </c>
      <c r="C699" s="20" t="s">
        <v>70</v>
      </c>
      <c r="D699" s="51" t="s">
        <v>532</v>
      </c>
      <c r="E699" s="20" t="s">
        <v>107</v>
      </c>
      <c r="F699" s="21">
        <f>F700</f>
        <v>103</v>
      </c>
      <c r="N699" s="131"/>
      <c r="O699" s="131"/>
      <c r="P699" s="131"/>
      <c r="Q699" s="131"/>
      <c r="R699" s="134"/>
    </row>
    <row r="700" spans="1:18" s="35" customFormat="1" ht="17.25" customHeight="1">
      <c r="A700" s="16" t="s">
        <v>112</v>
      </c>
      <c r="B700" s="20" t="s">
        <v>69</v>
      </c>
      <c r="C700" s="20" t="s">
        <v>70</v>
      </c>
      <c r="D700" s="51" t="s">
        <v>532</v>
      </c>
      <c r="E700" s="20" t="s">
        <v>113</v>
      </c>
      <c r="F700" s="21">
        <f>F701</f>
        <v>103</v>
      </c>
      <c r="N700" s="131"/>
      <c r="O700" s="131"/>
      <c r="P700" s="131"/>
      <c r="Q700" s="131"/>
      <c r="R700" s="134"/>
    </row>
    <row r="701" spans="1:18" s="35" customFormat="1" ht="17.25" customHeight="1">
      <c r="A701" s="16" t="s">
        <v>116</v>
      </c>
      <c r="B701" s="20" t="s">
        <v>69</v>
      </c>
      <c r="C701" s="20" t="s">
        <v>70</v>
      </c>
      <c r="D701" s="51" t="s">
        <v>532</v>
      </c>
      <c r="E701" s="20" t="s">
        <v>117</v>
      </c>
      <c r="F701" s="21">
        <f>'пр.5 вед.стр.'!G685</f>
        <v>103</v>
      </c>
      <c r="N701" s="131"/>
      <c r="O701" s="131"/>
      <c r="P701" s="131"/>
      <c r="Q701" s="131"/>
      <c r="R701" s="134"/>
    </row>
    <row r="702" spans="1:18" s="35" customFormat="1" ht="27" customHeight="1">
      <c r="A702" s="32" t="s">
        <v>536</v>
      </c>
      <c r="B702" s="20" t="s">
        <v>69</v>
      </c>
      <c r="C702" s="20" t="s">
        <v>70</v>
      </c>
      <c r="D702" s="51" t="s">
        <v>183</v>
      </c>
      <c r="E702" s="20"/>
      <c r="F702" s="21">
        <f>F703</f>
        <v>567</v>
      </c>
      <c r="N702" s="131"/>
      <c r="O702" s="131"/>
      <c r="P702" s="131"/>
      <c r="Q702" s="131"/>
      <c r="R702" s="134"/>
    </row>
    <row r="703" spans="1:18" s="35" customFormat="1" ht="27.75" customHeight="1">
      <c r="A703" s="32" t="s">
        <v>256</v>
      </c>
      <c r="B703" s="20" t="s">
        <v>69</v>
      </c>
      <c r="C703" s="20" t="s">
        <v>70</v>
      </c>
      <c r="D703" s="51" t="s">
        <v>333</v>
      </c>
      <c r="E703" s="20"/>
      <c r="F703" s="21">
        <f>F704+F708+F712+F716+F720+F724</f>
        <v>567</v>
      </c>
      <c r="N703" s="131"/>
      <c r="O703" s="131"/>
      <c r="P703" s="131"/>
      <c r="Q703" s="131"/>
      <c r="R703" s="134"/>
    </row>
    <row r="704" spans="1:18" s="35" customFormat="1" ht="17.25" customHeight="1">
      <c r="A704" s="32" t="s">
        <v>182</v>
      </c>
      <c r="B704" s="20" t="s">
        <v>69</v>
      </c>
      <c r="C704" s="20" t="s">
        <v>70</v>
      </c>
      <c r="D704" s="51" t="s">
        <v>334</v>
      </c>
      <c r="E704" s="20"/>
      <c r="F704" s="21">
        <f>F705</f>
        <v>351</v>
      </c>
      <c r="N704" s="131"/>
      <c r="O704" s="131"/>
      <c r="P704" s="131"/>
      <c r="Q704" s="131"/>
      <c r="R704" s="134"/>
    </row>
    <row r="705" spans="1:18" s="35" customFormat="1" ht="25.5" customHeight="1">
      <c r="A705" s="16" t="s">
        <v>106</v>
      </c>
      <c r="B705" s="20" t="s">
        <v>69</v>
      </c>
      <c r="C705" s="20" t="s">
        <v>70</v>
      </c>
      <c r="D705" s="51" t="s">
        <v>334</v>
      </c>
      <c r="E705" s="20" t="s">
        <v>107</v>
      </c>
      <c r="F705" s="21">
        <f>F706</f>
        <v>351</v>
      </c>
      <c r="N705" s="131"/>
      <c r="O705" s="131"/>
      <c r="P705" s="131"/>
      <c r="Q705" s="131"/>
      <c r="R705" s="134"/>
    </row>
    <row r="706" spans="1:18" s="35" customFormat="1" ht="17.25" customHeight="1">
      <c r="A706" s="16" t="s">
        <v>112</v>
      </c>
      <c r="B706" s="20" t="s">
        <v>69</v>
      </c>
      <c r="C706" s="20" t="s">
        <v>70</v>
      </c>
      <c r="D706" s="51" t="s">
        <v>334</v>
      </c>
      <c r="E706" s="20" t="s">
        <v>113</v>
      </c>
      <c r="F706" s="21">
        <f>F707</f>
        <v>351</v>
      </c>
      <c r="N706" s="131"/>
      <c r="O706" s="131"/>
      <c r="P706" s="131"/>
      <c r="Q706" s="131"/>
      <c r="R706" s="134"/>
    </row>
    <row r="707" spans="1:18" s="35" customFormat="1" ht="17.25" customHeight="1">
      <c r="A707" s="16" t="s">
        <v>116</v>
      </c>
      <c r="B707" s="20" t="s">
        <v>69</v>
      </c>
      <c r="C707" s="20" t="s">
        <v>70</v>
      </c>
      <c r="D707" s="51" t="s">
        <v>334</v>
      </c>
      <c r="E707" s="20" t="s">
        <v>117</v>
      </c>
      <c r="F707" s="21">
        <f>'пр.5 вед.стр.'!G691+'пр.5 вед.стр.'!G871</f>
        <v>351</v>
      </c>
      <c r="N707" s="131"/>
      <c r="O707" s="131"/>
      <c r="P707" s="131"/>
      <c r="Q707" s="131"/>
      <c r="R707" s="134"/>
    </row>
    <row r="708" spans="1:18" s="35" customFormat="1" ht="17.25" customHeight="1">
      <c r="A708" s="32" t="s">
        <v>185</v>
      </c>
      <c r="B708" s="20" t="s">
        <v>69</v>
      </c>
      <c r="C708" s="20" t="s">
        <v>70</v>
      </c>
      <c r="D708" s="51" t="s">
        <v>338</v>
      </c>
      <c r="E708" s="20"/>
      <c r="F708" s="21">
        <f>F709</f>
        <v>57</v>
      </c>
      <c r="N708" s="131"/>
      <c r="O708" s="131"/>
      <c r="P708" s="131"/>
      <c r="Q708" s="131"/>
      <c r="R708" s="134"/>
    </row>
    <row r="709" spans="1:18" s="35" customFormat="1" ht="27" customHeight="1">
      <c r="A709" s="16" t="s">
        <v>106</v>
      </c>
      <c r="B709" s="20" t="s">
        <v>69</v>
      </c>
      <c r="C709" s="20" t="s">
        <v>70</v>
      </c>
      <c r="D709" s="51" t="s">
        <v>338</v>
      </c>
      <c r="E709" s="20" t="s">
        <v>107</v>
      </c>
      <c r="F709" s="21">
        <f>F710</f>
        <v>57</v>
      </c>
      <c r="N709" s="131"/>
      <c r="O709" s="131"/>
      <c r="P709" s="131"/>
      <c r="Q709" s="131"/>
      <c r="R709" s="134"/>
    </row>
    <row r="710" spans="1:18" s="35" customFormat="1" ht="17.25" customHeight="1">
      <c r="A710" s="16" t="s">
        <v>112</v>
      </c>
      <c r="B710" s="20" t="s">
        <v>69</v>
      </c>
      <c r="C710" s="20" t="s">
        <v>70</v>
      </c>
      <c r="D710" s="51" t="s">
        <v>338</v>
      </c>
      <c r="E710" s="20" t="s">
        <v>113</v>
      </c>
      <c r="F710" s="21">
        <f>F711</f>
        <v>57</v>
      </c>
      <c r="N710" s="131"/>
      <c r="O710" s="131"/>
      <c r="P710" s="131"/>
      <c r="Q710" s="131"/>
      <c r="R710" s="134"/>
    </row>
    <row r="711" spans="1:18" s="35" customFormat="1" ht="17.25" customHeight="1">
      <c r="A711" s="16" t="s">
        <v>116</v>
      </c>
      <c r="B711" s="20" t="s">
        <v>69</v>
      </c>
      <c r="C711" s="20" t="s">
        <v>70</v>
      </c>
      <c r="D711" s="51" t="s">
        <v>338</v>
      </c>
      <c r="E711" s="20" t="s">
        <v>117</v>
      </c>
      <c r="F711" s="21">
        <f>'пр.5 вед.стр.'!G875</f>
        <v>57</v>
      </c>
      <c r="N711" s="131"/>
      <c r="O711" s="131"/>
      <c r="P711" s="131"/>
      <c r="Q711" s="131"/>
      <c r="R711" s="134"/>
    </row>
    <row r="712" spans="1:18" s="35" customFormat="1" ht="17.25" customHeight="1">
      <c r="A712" s="32" t="s">
        <v>196</v>
      </c>
      <c r="B712" s="20" t="s">
        <v>69</v>
      </c>
      <c r="C712" s="20" t="s">
        <v>70</v>
      </c>
      <c r="D712" s="51" t="s">
        <v>350</v>
      </c>
      <c r="E712" s="20"/>
      <c r="F712" s="21">
        <f>F713</f>
        <v>96.2</v>
      </c>
      <c r="N712" s="131"/>
      <c r="O712" s="131"/>
      <c r="P712" s="131"/>
      <c r="Q712" s="131"/>
      <c r="R712" s="134"/>
    </row>
    <row r="713" spans="1:18" s="35" customFormat="1" ht="27.75" customHeight="1">
      <c r="A713" s="16" t="s">
        <v>106</v>
      </c>
      <c r="B713" s="20" t="s">
        <v>69</v>
      </c>
      <c r="C713" s="20" t="s">
        <v>70</v>
      </c>
      <c r="D713" s="51" t="s">
        <v>350</v>
      </c>
      <c r="E713" s="20" t="s">
        <v>107</v>
      </c>
      <c r="F713" s="21">
        <f>F714</f>
        <v>96.2</v>
      </c>
      <c r="N713" s="131"/>
      <c r="O713" s="131"/>
      <c r="P713" s="131"/>
      <c r="Q713" s="131"/>
      <c r="R713" s="134"/>
    </row>
    <row r="714" spans="1:18" s="35" customFormat="1" ht="17.25" customHeight="1">
      <c r="A714" s="16" t="s">
        <v>112</v>
      </c>
      <c r="B714" s="20" t="s">
        <v>69</v>
      </c>
      <c r="C714" s="20" t="s">
        <v>70</v>
      </c>
      <c r="D714" s="51" t="s">
        <v>350</v>
      </c>
      <c r="E714" s="20" t="s">
        <v>113</v>
      </c>
      <c r="F714" s="21">
        <f>F715</f>
        <v>96.2</v>
      </c>
      <c r="N714" s="131"/>
      <c r="O714" s="131"/>
      <c r="P714" s="131"/>
      <c r="Q714" s="131"/>
      <c r="R714" s="134"/>
    </row>
    <row r="715" spans="1:18" s="35" customFormat="1" ht="17.25" customHeight="1">
      <c r="A715" s="16" t="s">
        <v>116</v>
      </c>
      <c r="B715" s="20" t="s">
        <v>69</v>
      </c>
      <c r="C715" s="20" t="s">
        <v>70</v>
      </c>
      <c r="D715" s="51" t="s">
        <v>350</v>
      </c>
      <c r="E715" s="20" t="s">
        <v>117</v>
      </c>
      <c r="F715" s="21">
        <f>'пр.5 вед.стр.'!G879</f>
        <v>96.2</v>
      </c>
      <c r="N715" s="131"/>
      <c r="O715" s="131"/>
      <c r="P715" s="131"/>
      <c r="Q715" s="131"/>
      <c r="R715" s="134"/>
    </row>
    <row r="716" spans="1:18" s="35" customFormat="1" ht="17.25" customHeight="1">
      <c r="A716" s="32" t="s">
        <v>295</v>
      </c>
      <c r="B716" s="20" t="s">
        <v>69</v>
      </c>
      <c r="C716" s="20" t="s">
        <v>70</v>
      </c>
      <c r="D716" s="51" t="s">
        <v>335</v>
      </c>
      <c r="E716" s="20"/>
      <c r="F716" s="21">
        <f>F717</f>
        <v>18.4</v>
      </c>
      <c r="N716" s="131"/>
      <c r="O716" s="131"/>
      <c r="P716" s="131"/>
      <c r="Q716" s="131"/>
      <c r="R716" s="134"/>
    </row>
    <row r="717" spans="1:18" s="35" customFormat="1" ht="27.75" customHeight="1">
      <c r="A717" s="16" t="s">
        <v>106</v>
      </c>
      <c r="B717" s="20" t="s">
        <v>69</v>
      </c>
      <c r="C717" s="20" t="s">
        <v>70</v>
      </c>
      <c r="D717" s="51" t="s">
        <v>335</v>
      </c>
      <c r="E717" s="20" t="s">
        <v>107</v>
      </c>
      <c r="F717" s="21">
        <f>F718</f>
        <v>18.4</v>
      </c>
      <c r="N717" s="131"/>
      <c r="O717" s="131"/>
      <c r="P717" s="131"/>
      <c r="Q717" s="131"/>
      <c r="R717" s="134"/>
    </row>
    <row r="718" spans="1:18" s="35" customFormat="1" ht="17.25" customHeight="1">
      <c r="A718" s="16" t="s">
        <v>112</v>
      </c>
      <c r="B718" s="20" t="s">
        <v>69</v>
      </c>
      <c r="C718" s="20" t="s">
        <v>70</v>
      </c>
      <c r="D718" s="51" t="s">
        <v>335</v>
      </c>
      <c r="E718" s="20" t="s">
        <v>113</v>
      </c>
      <c r="F718" s="21">
        <f>F719</f>
        <v>18.4</v>
      </c>
      <c r="N718" s="131"/>
      <c r="O718" s="131"/>
      <c r="P718" s="131"/>
      <c r="Q718" s="131"/>
      <c r="R718" s="134"/>
    </row>
    <row r="719" spans="1:18" s="35" customFormat="1" ht="17.25" customHeight="1">
      <c r="A719" s="16" t="s">
        <v>116</v>
      </c>
      <c r="B719" s="20" t="s">
        <v>69</v>
      </c>
      <c r="C719" s="20" t="s">
        <v>70</v>
      </c>
      <c r="D719" s="51" t="s">
        <v>335</v>
      </c>
      <c r="E719" s="20" t="s">
        <v>117</v>
      </c>
      <c r="F719" s="21">
        <f>'пр.5 вед.стр.'!G695</f>
        <v>18.4</v>
      </c>
      <c r="N719" s="131"/>
      <c r="O719" s="131"/>
      <c r="P719" s="131"/>
      <c r="Q719" s="131"/>
      <c r="R719" s="134"/>
    </row>
    <row r="720" spans="1:18" s="35" customFormat="1" ht="29.25" customHeight="1">
      <c r="A720" s="32" t="s">
        <v>641</v>
      </c>
      <c r="B720" s="20" t="s">
        <v>69</v>
      </c>
      <c r="C720" s="20" t="s">
        <v>70</v>
      </c>
      <c r="D720" s="51" t="s">
        <v>336</v>
      </c>
      <c r="E720" s="20"/>
      <c r="F720" s="21">
        <f>F721</f>
        <v>14.4</v>
      </c>
      <c r="N720" s="131"/>
      <c r="O720" s="131"/>
      <c r="P720" s="131"/>
      <c r="Q720" s="131"/>
      <c r="R720" s="134"/>
    </row>
    <row r="721" spans="1:18" s="35" customFormat="1" ht="28.5" customHeight="1">
      <c r="A721" s="16" t="s">
        <v>106</v>
      </c>
      <c r="B721" s="20" t="s">
        <v>69</v>
      </c>
      <c r="C721" s="20" t="s">
        <v>70</v>
      </c>
      <c r="D721" s="51" t="s">
        <v>336</v>
      </c>
      <c r="E721" s="20" t="s">
        <v>107</v>
      </c>
      <c r="F721" s="21">
        <f>F722</f>
        <v>14.4</v>
      </c>
      <c r="N721" s="131"/>
      <c r="O721" s="131"/>
      <c r="P721" s="131"/>
      <c r="Q721" s="131"/>
      <c r="R721" s="134"/>
    </row>
    <row r="722" spans="1:18" s="35" customFormat="1" ht="17.25" customHeight="1">
      <c r="A722" s="16" t="s">
        <v>112</v>
      </c>
      <c r="B722" s="20" t="s">
        <v>69</v>
      </c>
      <c r="C722" s="20" t="s">
        <v>70</v>
      </c>
      <c r="D722" s="51" t="s">
        <v>336</v>
      </c>
      <c r="E722" s="20" t="s">
        <v>113</v>
      </c>
      <c r="F722" s="21">
        <f>F723</f>
        <v>14.4</v>
      </c>
      <c r="N722" s="131"/>
      <c r="O722" s="131"/>
      <c r="P722" s="131"/>
      <c r="Q722" s="131"/>
      <c r="R722" s="134"/>
    </row>
    <row r="723" spans="1:18" s="35" customFormat="1" ht="17.25" customHeight="1">
      <c r="A723" s="16" t="s">
        <v>116</v>
      </c>
      <c r="B723" s="20" t="s">
        <v>69</v>
      </c>
      <c r="C723" s="20" t="s">
        <v>70</v>
      </c>
      <c r="D723" s="51" t="s">
        <v>336</v>
      </c>
      <c r="E723" s="20" t="s">
        <v>117</v>
      </c>
      <c r="F723" s="21">
        <f>'пр.5 вед.стр.'!G699</f>
        <v>14.4</v>
      </c>
      <c r="N723" s="131"/>
      <c r="O723" s="131"/>
      <c r="P723" s="131"/>
      <c r="Q723" s="131"/>
      <c r="R723" s="134"/>
    </row>
    <row r="724" spans="1:18" s="35" customFormat="1" ht="17.25" customHeight="1">
      <c r="A724" s="16" t="s">
        <v>537</v>
      </c>
      <c r="B724" s="20" t="s">
        <v>69</v>
      </c>
      <c r="C724" s="20" t="s">
        <v>70</v>
      </c>
      <c r="D724" s="51" t="s">
        <v>538</v>
      </c>
      <c r="E724" s="20"/>
      <c r="F724" s="21">
        <f>F725</f>
        <v>30</v>
      </c>
      <c r="N724" s="131"/>
      <c r="O724" s="131"/>
      <c r="P724" s="131"/>
      <c r="Q724" s="131"/>
      <c r="R724" s="134"/>
    </row>
    <row r="725" spans="1:18" s="35" customFormat="1" ht="27" customHeight="1">
      <c r="A725" s="16" t="s">
        <v>106</v>
      </c>
      <c r="B725" s="20" t="s">
        <v>69</v>
      </c>
      <c r="C725" s="20" t="s">
        <v>70</v>
      </c>
      <c r="D725" s="51" t="s">
        <v>538</v>
      </c>
      <c r="E725" s="20" t="s">
        <v>107</v>
      </c>
      <c r="F725" s="21">
        <f>F726</f>
        <v>30</v>
      </c>
      <c r="N725" s="131"/>
      <c r="O725" s="131"/>
      <c r="P725" s="131"/>
      <c r="Q725" s="131"/>
      <c r="R725" s="134"/>
    </row>
    <row r="726" spans="1:18" s="35" customFormat="1" ht="17.25" customHeight="1">
      <c r="A726" s="16" t="s">
        <v>112</v>
      </c>
      <c r="B726" s="20" t="s">
        <v>69</v>
      </c>
      <c r="C726" s="20" t="s">
        <v>70</v>
      </c>
      <c r="D726" s="51" t="s">
        <v>538</v>
      </c>
      <c r="E726" s="20" t="s">
        <v>113</v>
      </c>
      <c r="F726" s="21">
        <f>F727</f>
        <v>30</v>
      </c>
      <c r="N726" s="131"/>
      <c r="O726" s="131"/>
      <c r="P726" s="131"/>
      <c r="Q726" s="131"/>
      <c r="R726" s="134"/>
    </row>
    <row r="727" spans="1:18" s="35" customFormat="1" ht="17.25" customHeight="1">
      <c r="A727" s="16" t="s">
        <v>116</v>
      </c>
      <c r="B727" s="20" t="s">
        <v>69</v>
      </c>
      <c r="C727" s="20" t="s">
        <v>70</v>
      </c>
      <c r="D727" s="51" t="s">
        <v>538</v>
      </c>
      <c r="E727" s="20" t="s">
        <v>117</v>
      </c>
      <c r="F727" s="21">
        <f>'пр.5 вед.стр.'!G703</f>
        <v>30</v>
      </c>
      <c r="N727" s="131"/>
      <c r="O727" s="131"/>
      <c r="P727" s="131"/>
      <c r="Q727" s="131"/>
      <c r="R727" s="134"/>
    </row>
    <row r="728" spans="1:18" s="35" customFormat="1" ht="24.75" customHeight="1">
      <c r="A728" s="16" t="s">
        <v>468</v>
      </c>
      <c r="B728" s="20" t="s">
        <v>69</v>
      </c>
      <c r="C728" s="20" t="s">
        <v>70</v>
      </c>
      <c r="D728" s="20" t="s">
        <v>469</v>
      </c>
      <c r="E728" s="20"/>
      <c r="F728" s="21">
        <f>F729</f>
        <v>160</v>
      </c>
      <c r="N728" s="131"/>
      <c r="O728" s="131"/>
      <c r="P728" s="131"/>
      <c r="Q728" s="131"/>
      <c r="R728" s="134"/>
    </row>
    <row r="729" spans="1:18" s="35" customFormat="1" ht="17.25" customHeight="1">
      <c r="A729" s="16" t="s">
        <v>480</v>
      </c>
      <c r="B729" s="20" t="s">
        <v>69</v>
      </c>
      <c r="C729" s="20" t="s">
        <v>70</v>
      </c>
      <c r="D729" s="20" t="s">
        <v>481</v>
      </c>
      <c r="E729" s="20"/>
      <c r="F729" s="18">
        <f>F730</f>
        <v>160</v>
      </c>
      <c r="N729" s="131"/>
      <c r="O729" s="131"/>
      <c r="P729" s="131"/>
      <c r="Q729" s="131"/>
      <c r="R729" s="134"/>
    </row>
    <row r="730" spans="1:18" s="35" customFormat="1" ht="27" customHeight="1">
      <c r="A730" s="16" t="s">
        <v>482</v>
      </c>
      <c r="B730" s="20" t="s">
        <v>69</v>
      </c>
      <c r="C730" s="20" t="s">
        <v>70</v>
      </c>
      <c r="D730" s="20" t="s">
        <v>483</v>
      </c>
      <c r="E730" s="20"/>
      <c r="F730" s="21">
        <f>F731</f>
        <v>160</v>
      </c>
      <c r="N730" s="131"/>
      <c r="O730" s="131"/>
      <c r="P730" s="131"/>
      <c r="Q730" s="131"/>
      <c r="R730" s="134"/>
    </row>
    <row r="731" spans="1:18" s="35" customFormat="1" ht="27.75" customHeight="1">
      <c r="A731" s="16" t="s">
        <v>106</v>
      </c>
      <c r="B731" s="20" t="s">
        <v>69</v>
      </c>
      <c r="C731" s="20" t="s">
        <v>70</v>
      </c>
      <c r="D731" s="20" t="s">
        <v>483</v>
      </c>
      <c r="E731" s="20" t="s">
        <v>107</v>
      </c>
      <c r="F731" s="21">
        <f>F732</f>
        <v>160</v>
      </c>
      <c r="N731" s="131"/>
      <c r="O731" s="131"/>
      <c r="P731" s="131"/>
      <c r="Q731" s="131"/>
      <c r="R731" s="134"/>
    </row>
    <row r="732" spans="1:18" s="35" customFormat="1" ht="17.25" customHeight="1">
      <c r="A732" s="16" t="s">
        <v>112</v>
      </c>
      <c r="B732" s="20" t="s">
        <v>69</v>
      </c>
      <c r="C732" s="20" t="s">
        <v>70</v>
      </c>
      <c r="D732" s="20" t="s">
        <v>483</v>
      </c>
      <c r="E732" s="20" t="s">
        <v>113</v>
      </c>
      <c r="F732" s="21">
        <f>F733</f>
        <v>160</v>
      </c>
      <c r="N732" s="131"/>
      <c r="O732" s="131"/>
      <c r="P732" s="131"/>
      <c r="Q732" s="131"/>
      <c r="R732" s="134"/>
    </row>
    <row r="733" spans="1:18" s="35" customFormat="1" ht="17.25" customHeight="1">
      <c r="A733" s="16" t="s">
        <v>116</v>
      </c>
      <c r="B733" s="20" t="s">
        <v>69</v>
      </c>
      <c r="C733" s="20" t="s">
        <v>70</v>
      </c>
      <c r="D733" s="20" t="s">
        <v>483</v>
      </c>
      <c r="E733" s="20" t="s">
        <v>117</v>
      </c>
      <c r="F733" s="21">
        <f>'пр.5 вед.стр.'!G709+'пр.5 вед.стр.'!G885</f>
        <v>160</v>
      </c>
      <c r="N733" s="131"/>
      <c r="O733" s="131"/>
      <c r="P733" s="131"/>
      <c r="Q733" s="131"/>
      <c r="R733" s="134"/>
    </row>
    <row r="734" spans="1:18" s="35" customFormat="1" ht="17.25" customHeight="1">
      <c r="A734" s="16" t="s">
        <v>368</v>
      </c>
      <c r="B734" s="20" t="s">
        <v>69</v>
      </c>
      <c r="C734" s="20" t="s">
        <v>70</v>
      </c>
      <c r="D734" s="20" t="s">
        <v>219</v>
      </c>
      <c r="E734" s="20"/>
      <c r="F734" s="21">
        <f>F735</f>
        <v>1170</v>
      </c>
      <c r="N734" s="131"/>
      <c r="O734" s="131"/>
      <c r="P734" s="131"/>
      <c r="Q734" s="131"/>
      <c r="R734" s="134"/>
    </row>
    <row r="735" spans="1:18" s="35" customFormat="1" ht="17.25" customHeight="1">
      <c r="A735" s="16" t="s">
        <v>371</v>
      </c>
      <c r="B735" s="20" t="s">
        <v>69</v>
      </c>
      <c r="C735" s="20" t="s">
        <v>70</v>
      </c>
      <c r="D735" s="20" t="s">
        <v>366</v>
      </c>
      <c r="E735" s="20"/>
      <c r="F735" s="21">
        <f>F736+F740</f>
        <v>1170</v>
      </c>
      <c r="N735" s="131"/>
      <c r="O735" s="131"/>
      <c r="P735" s="131"/>
      <c r="Q735" s="131"/>
      <c r="R735" s="134"/>
    </row>
    <row r="736" spans="1:18" s="35" customFormat="1" ht="37.5" customHeight="1">
      <c r="A736" s="16" t="s">
        <v>292</v>
      </c>
      <c r="B736" s="20" t="s">
        <v>69</v>
      </c>
      <c r="C736" s="20" t="s">
        <v>70</v>
      </c>
      <c r="D736" s="20" t="s">
        <v>367</v>
      </c>
      <c r="E736" s="20"/>
      <c r="F736" s="21">
        <f>F737</f>
        <v>1070</v>
      </c>
      <c r="N736" s="131"/>
      <c r="O736" s="131"/>
      <c r="P736" s="131"/>
      <c r="Q736" s="131"/>
      <c r="R736" s="134"/>
    </row>
    <row r="737" spans="1:18" s="35" customFormat="1" ht="33.75" customHeight="1">
      <c r="A737" s="16" t="s">
        <v>106</v>
      </c>
      <c r="B737" s="20" t="s">
        <v>69</v>
      </c>
      <c r="C737" s="20" t="s">
        <v>70</v>
      </c>
      <c r="D737" s="20" t="s">
        <v>367</v>
      </c>
      <c r="E737" s="20" t="s">
        <v>107</v>
      </c>
      <c r="F737" s="21">
        <f>F738</f>
        <v>1070</v>
      </c>
      <c r="N737" s="131"/>
      <c r="O737" s="131"/>
      <c r="P737" s="131"/>
      <c r="Q737" s="131"/>
      <c r="R737" s="134"/>
    </row>
    <row r="738" spans="1:18" s="35" customFormat="1" ht="17.25" customHeight="1">
      <c r="A738" s="16" t="s">
        <v>112</v>
      </c>
      <c r="B738" s="20" t="s">
        <v>69</v>
      </c>
      <c r="C738" s="20" t="s">
        <v>70</v>
      </c>
      <c r="D738" s="20" t="s">
        <v>367</v>
      </c>
      <c r="E738" s="20" t="s">
        <v>113</v>
      </c>
      <c r="F738" s="21">
        <f>F739</f>
        <v>1070</v>
      </c>
      <c r="N738" s="131"/>
      <c r="O738" s="131"/>
      <c r="P738" s="131"/>
      <c r="Q738" s="131"/>
      <c r="R738" s="134"/>
    </row>
    <row r="739" spans="1:18" s="35" customFormat="1" ht="17.25" customHeight="1">
      <c r="A739" s="16" t="s">
        <v>116</v>
      </c>
      <c r="B739" s="20" t="s">
        <v>69</v>
      </c>
      <c r="C739" s="20" t="s">
        <v>70</v>
      </c>
      <c r="D739" s="20" t="s">
        <v>367</v>
      </c>
      <c r="E739" s="20" t="s">
        <v>117</v>
      </c>
      <c r="F739" s="21">
        <f>'пр.5 вед.стр.'!G715+'пр.5 вед.стр.'!G891</f>
        <v>1070</v>
      </c>
      <c r="N739" s="131"/>
      <c r="O739" s="131"/>
      <c r="P739" s="131"/>
      <c r="Q739" s="131"/>
      <c r="R739" s="134"/>
    </row>
    <row r="740" spans="1:18" s="35" customFormat="1" ht="17.25" customHeight="1">
      <c r="A740" s="16" t="s">
        <v>239</v>
      </c>
      <c r="B740" s="20" t="s">
        <v>69</v>
      </c>
      <c r="C740" s="20" t="s">
        <v>70</v>
      </c>
      <c r="D740" s="20" t="s">
        <v>370</v>
      </c>
      <c r="E740" s="20"/>
      <c r="F740" s="21">
        <f>F741</f>
        <v>100</v>
      </c>
      <c r="N740" s="131"/>
      <c r="O740" s="131"/>
      <c r="P740" s="131"/>
      <c r="Q740" s="131"/>
      <c r="R740" s="134"/>
    </row>
    <row r="741" spans="1:18" s="35" customFormat="1" ht="30" customHeight="1">
      <c r="A741" s="16" t="s">
        <v>106</v>
      </c>
      <c r="B741" s="20" t="s">
        <v>69</v>
      </c>
      <c r="C741" s="20" t="s">
        <v>70</v>
      </c>
      <c r="D741" s="20" t="s">
        <v>370</v>
      </c>
      <c r="E741" s="20" t="s">
        <v>107</v>
      </c>
      <c r="F741" s="21">
        <f>F742</f>
        <v>100</v>
      </c>
      <c r="N741" s="131"/>
      <c r="O741" s="131"/>
      <c r="P741" s="131"/>
      <c r="Q741" s="131"/>
      <c r="R741" s="134"/>
    </row>
    <row r="742" spans="1:18" s="35" customFormat="1" ht="17.25" customHeight="1">
      <c r="A742" s="16" t="s">
        <v>112</v>
      </c>
      <c r="B742" s="20" t="s">
        <v>69</v>
      </c>
      <c r="C742" s="20" t="s">
        <v>70</v>
      </c>
      <c r="D742" s="20" t="s">
        <v>370</v>
      </c>
      <c r="E742" s="20" t="s">
        <v>113</v>
      </c>
      <c r="F742" s="21">
        <f>F743</f>
        <v>100</v>
      </c>
      <c r="N742" s="131"/>
      <c r="O742" s="131"/>
      <c r="P742" s="131"/>
      <c r="Q742" s="131"/>
      <c r="R742" s="134"/>
    </row>
    <row r="743" spans="1:18" s="35" customFormat="1" ht="17.25" customHeight="1">
      <c r="A743" s="16" t="s">
        <v>116</v>
      </c>
      <c r="B743" s="20" t="s">
        <v>69</v>
      </c>
      <c r="C743" s="20" t="s">
        <v>70</v>
      </c>
      <c r="D743" s="20" t="s">
        <v>370</v>
      </c>
      <c r="E743" s="20" t="s">
        <v>117</v>
      </c>
      <c r="F743" s="21">
        <f>'пр.5 вед.стр.'!G895+'пр.5 вед.стр.'!G719</f>
        <v>100</v>
      </c>
      <c r="N743" s="131"/>
      <c r="O743" s="131"/>
      <c r="P743" s="131"/>
      <c r="Q743" s="131"/>
      <c r="R743" s="134"/>
    </row>
    <row r="744" spans="1:18" s="35" customFormat="1" ht="17.25" customHeight="1">
      <c r="A744" s="16" t="s">
        <v>323</v>
      </c>
      <c r="B744" s="20" t="s">
        <v>69</v>
      </c>
      <c r="C744" s="20" t="s">
        <v>70</v>
      </c>
      <c r="D744" s="20" t="s">
        <v>232</v>
      </c>
      <c r="E744" s="20"/>
      <c r="F744" s="21">
        <f>F745</f>
        <v>49773.3</v>
      </c>
      <c r="N744" s="131"/>
      <c r="O744" s="131"/>
      <c r="P744" s="131"/>
      <c r="Q744" s="131"/>
      <c r="R744" s="134"/>
    </row>
    <row r="745" spans="1:18" s="35" customFormat="1" ht="29.25" customHeight="1">
      <c r="A745" s="16" t="s">
        <v>492</v>
      </c>
      <c r="B745" s="20" t="s">
        <v>69</v>
      </c>
      <c r="C745" s="20" t="s">
        <v>70</v>
      </c>
      <c r="D745" s="20" t="s">
        <v>381</v>
      </c>
      <c r="E745" s="20"/>
      <c r="F745" s="21">
        <f>F746</f>
        <v>49773.3</v>
      </c>
      <c r="N745" s="131"/>
      <c r="O745" s="131"/>
      <c r="P745" s="131"/>
      <c r="Q745" s="131"/>
      <c r="R745" s="134"/>
    </row>
    <row r="746" spans="1:18" s="35" customFormat="1" ht="17.25" customHeight="1">
      <c r="A746" s="16" t="s">
        <v>254</v>
      </c>
      <c r="B746" s="20" t="s">
        <v>69</v>
      </c>
      <c r="C746" s="20" t="s">
        <v>70</v>
      </c>
      <c r="D746" s="20" t="s">
        <v>382</v>
      </c>
      <c r="E746" s="20"/>
      <c r="F746" s="21">
        <f>F747</f>
        <v>49773.3</v>
      </c>
      <c r="N746" s="131"/>
      <c r="O746" s="131"/>
      <c r="P746" s="131"/>
      <c r="Q746" s="131"/>
      <c r="R746" s="134"/>
    </row>
    <row r="747" spans="1:18" s="35" customFormat="1" ht="27.75" customHeight="1">
      <c r="A747" s="16" t="s">
        <v>106</v>
      </c>
      <c r="B747" s="20" t="s">
        <v>69</v>
      </c>
      <c r="C747" s="20" t="s">
        <v>70</v>
      </c>
      <c r="D747" s="20" t="s">
        <v>382</v>
      </c>
      <c r="E747" s="20" t="s">
        <v>107</v>
      </c>
      <c r="F747" s="21">
        <f>F748</f>
        <v>49773.3</v>
      </c>
      <c r="N747" s="131"/>
      <c r="O747" s="131"/>
      <c r="P747" s="131"/>
      <c r="Q747" s="131"/>
      <c r="R747" s="134"/>
    </row>
    <row r="748" spans="1:18" s="35" customFormat="1" ht="17.25" customHeight="1">
      <c r="A748" s="16" t="s">
        <v>112</v>
      </c>
      <c r="B748" s="20" t="s">
        <v>69</v>
      </c>
      <c r="C748" s="20" t="s">
        <v>70</v>
      </c>
      <c r="D748" s="20" t="s">
        <v>382</v>
      </c>
      <c r="E748" s="20" t="s">
        <v>113</v>
      </c>
      <c r="F748" s="21">
        <f>F749+F750</f>
        <v>49773.3</v>
      </c>
      <c r="N748" s="131"/>
      <c r="O748" s="131"/>
      <c r="P748" s="131"/>
      <c r="Q748" s="131"/>
      <c r="R748" s="134"/>
    </row>
    <row r="749" spans="1:18" s="35" customFormat="1" ht="42" customHeight="1">
      <c r="A749" s="16" t="s">
        <v>114</v>
      </c>
      <c r="B749" s="20" t="s">
        <v>69</v>
      </c>
      <c r="C749" s="20" t="s">
        <v>70</v>
      </c>
      <c r="D749" s="20" t="s">
        <v>382</v>
      </c>
      <c r="E749" s="20" t="s">
        <v>115</v>
      </c>
      <c r="F749" s="21">
        <f>'пр.5 вед.стр.'!G725+'пр.5 вед.стр.'!G901</f>
        <v>49373.3</v>
      </c>
      <c r="N749" s="131"/>
      <c r="O749" s="131"/>
      <c r="P749" s="131"/>
      <c r="Q749" s="131"/>
      <c r="R749" s="134"/>
    </row>
    <row r="750" spans="1:18" s="35" customFormat="1" ht="17.25" customHeight="1">
      <c r="A750" s="16" t="s">
        <v>116</v>
      </c>
      <c r="B750" s="20" t="s">
        <v>69</v>
      </c>
      <c r="C750" s="20" t="s">
        <v>70</v>
      </c>
      <c r="D750" s="20" t="s">
        <v>382</v>
      </c>
      <c r="E750" s="20" t="s">
        <v>117</v>
      </c>
      <c r="F750" s="21">
        <f>'пр.5 вед.стр.'!G902+'пр.5 вед.стр.'!G726</f>
        <v>400</v>
      </c>
      <c r="N750" s="131"/>
      <c r="O750" s="131"/>
      <c r="P750" s="131"/>
      <c r="Q750" s="131"/>
      <c r="R750" s="134"/>
    </row>
    <row r="751" spans="1:18" s="35" customFormat="1" ht="17.25" customHeight="1">
      <c r="A751" s="14" t="s">
        <v>642</v>
      </c>
      <c r="B751" s="39" t="s">
        <v>69</v>
      </c>
      <c r="C751" s="39" t="s">
        <v>69</v>
      </c>
      <c r="D751" s="39"/>
      <c r="E751" s="39"/>
      <c r="F751" s="40">
        <f>F752+F768+F778+F788+F798+F809+F833</f>
        <v>8107.5</v>
      </c>
      <c r="N751" s="131"/>
      <c r="O751" s="131"/>
      <c r="P751" s="131"/>
      <c r="Q751" s="131"/>
      <c r="R751" s="134"/>
    </row>
    <row r="752" spans="1:18" s="35" customFormat="1" ht="17.25" customHeight="1">
      <c r="A752" s="32" t="s">
        <v>554</v>
      </c>
      <c r="B752" s="20" t="s">
        <v>69</v>
      </c>
      <c r="C752" s="20" t="s">
        <v>69</v>
      </c>
      <c r="D752" s="51" t="s">
        <v>186</v>
      </c>
      <c r="E752" s="20"/>
      <c r="F752" s="21">
        <f>F753</f>
        <v>342</v>
      </c>
      <c r="N752" s="131"/>
      <c r="O752" s="131"/>
      <c r="P752" s="131"/>
      <c r="Q752" s="131"/>
      <c r="R752" s="134"/>
    </row>
    <row r="753" spans="1:18" s="35" customFormat="1" ht="18.75" customHeight="1">
      <c r="A753" s="32" t="s">
        <v>258</v>
      </c>
      <c r="B753" s="20" t="s">
        <v>69</v>
      </c>
      <c r="C753" s="20" t="s">
        <v>69</v>
      </c>
      <c r="D753" s="51" t="s">
        <v>339</v>
      </c>
      <c r="E753" s="20"/>
      <c r="F753" s="21">
        <f>F754+F764</f>
        <v>342</v>
      </c>
      <c r="N753" s="131"/>
      <c r="O753" s="131"/>
      <c r="P753" s="131"/>
      <c r="Q753" s="131"/>
      <c r="R753" s="134"/>
    </row>
    <row r="754" spans="1:18" s="35" customFormat="1" ht="17.25" customHeight="1">
      <c r="A754" s="32" t="s">
        <v>187</v>
      </c>
      <c r="B754" s="20" t="s">
        <v>69</v>
      </c>
      <c r="C754" s="20" t="s">
        <v>69</v>
      </c>
      <c r="D754" s="51" t="s">
        <v>340</v>
      </c>
      <c r="E754" s="20"/>
      <c r="F754" s="21">
        <f>F755+F758+F761</f>
        <v>275</v>
      </c>
      <c r="N754" s="131"/>
      <c r="O754" s="131"/>
      <c r="P754" s="131"/>
      <c r="Q754" s="131"/>
      <c r="R754" s="134"/>
    </row>
    <row r="755" spans="1:18" s="35" customFormat="1" ht="17.25" customHeight="1">
      <c r="A755" s="16" t="s">
        <v>640</v>
      </c>
      <c r="B755" s="20" t="s">
        <v>69</v>
      </c>
      <c r="C755" s="20" t="s">
        <v>69</v>
      </c>
      <c r="D755" s="51" t="s">
        <v>340</v>
      </c>
      <c r="E755" s="20" t="s">
        <v>105</v>
      </c>
      <c r="F755" s="21">
        <f>F756</f>
        <v>0</v>
      </c>
      <c r="N755" s="131"/>
      <c r="O755" s="131"/>
      <c r="P755" s="131"/>
      <c r="Q755" s="131"/>
      <c r="R755" s="134"/>
    </row>
    <row r="756" spans="1:18" s="35" customFormat="1" ht="17.25" customHeight="1">
      <c r="A756" s="16" t="s">
        <v>99</v>
      </c>
      <c r="B756" s="20" t="s">
        <v>69</v>
      </c>
      <c r="C756" s="20" t="s">
        <v>69</v>
      </c>
      <c r="D756" s="51" t="s">
        <v>340</v>
      </c>
      <c r="E756" s="20" t="s">
        <v>100</v>
      </c>
      <c r="F756" s="21">
        <f>F757</f>
        <v>0</v>
      </c>
      <c r="N756" s="131"/>
      <c r="O756" s="131"/>
      <c r="P756" s="131"/>
      <c r="Q756" s="131"/>
      <c r="R756" s="134"/>
    </row>
    <row r="757" spans="1:18" s="35" customFormat="1" ht="17.25" customHeight="1">
      <c r="A757" s="16" t="s">
        <v>101</v>
      </c>
      <c r="B757" s="20" t="s">
        <v>69</v>
      </c>
      <c r="C757" s="20" t="s">
        <v>69</v>
      </c>
      <c r="D757" s="51" t="s">
        <v>340</v>
      </c>
      <c r="E757" s="20" t="s">
        <v>102</v>
      </c>
      <c r="F757" s="21">
        <f>'пр.5 вед.стр.'!G733</f>
        <v>0</v>
      </c>
      <c r="N757" s="131"/>
      <c r="O757" s="131"/>
      <c r="P757" s="131"/>
      <c r="Q757" s="131"/>
      <c r="R757" s="134"/>
    </row>
    <row r="758" spans="1:18" s="35" customFormat="1" ht="17.25" customHeight="1">
      <c r="A758" s="16" t="s">
        <v>118</v>
      </c>
      <c r="B758" s="20" t="s">
        <v>69</v>
      </c>
      <c r="C758" s="20" t="s">
        <v>69</v>
      </c>
      <c r="D758" s="51" t="s">
        <v>340</v>
      </c>
      <c r="E758" s="20" t="s">
        <v>119</v>
      </c>
      <c r="F758" s="21">
        <f>F759+F760</f>
        <v>183</v>
      </c>
      <c r="N758" s="131"/>
      <c r="O758" s="131"/>
      <c r="P758" s="131"/>
      <c r="Q758" s="131"/>
      <c r="R758" s="134"/>
    </row>
    <row r="759" spans="1:18" s="35" customFormat="1" ht="17.25" customHeight="1">
      <c r="A759" s="16" t="s">
        <v>148</v>
      </c>
      <c r="B759" s="20" t="s">
        <v>69</v>
      </c>
      <c r="C759" s="20" t="s">
        <v>69</v>
      </c>
      <c r="D759" s="51" t="s">
        <v>340</v>
      </c>
      <c r="E759" s="20" t="s">
        <v>147</v>
      </c>
      <c r="F759" s="21">
        <f>'пр.5 вед.стр.'!G735</f>
        <v>133</v>
      </c>
      <c r="N759" s="131"/>
      <c r="O759" s="131"/>
      <c r="P759" s="131"/>
      <c r="Q759" s="131"/>
      <c r="R759" s="134"/>
    </row>
    <row r="760" spans="1:18" s="35" customFormat="1" ht="17.25" customHeight="1">
      <c r="A760" s="16" t="s">
        <v>150</v>
      </c>
      <c r="B760" s="20" t="s">
        <v>69</v>
      </c>
      <c r="C760" s="20" t="s">
        <v>69</v>
      </c>
      <c r="D760" s="51" t="s">
        <v>340</v>
      </c>
      <c r="E760" s="20" t="s">
        <v>149</v>
      </c>
      <c r="F760" s="21">
        <f>'пр.5 вед.стр.'!G736</f>
        <v>50</v>
      </c>
      <c r="N760" s="131"/>
      <c r="O760" s="131"/>
      <c r="P760" s="131"/>
      <c r="Q760" s="131"/>
      <c r="R760" s="134"/>
    </row>
    <row r="761" spans="1:18" s="35" customFormat="1" ht="28.5" customHeight="1">
      <c r="A761" s="16" t="s">
        <v>106</v>
      </c>
      <c r="B761" s="20" t="s">
        <v>69</v>
      </c>
      <c r="C761" s="20" t="s">
        <v>69</v>
      </c>
      <c r="D761" s="51" t="s">
        <v>340</v>
      </c>
      <c r="E761" s="20" t="s">
        <v>107</v>
      </c>
      <c r="F761" s="21">
        <f>F762</f>
        <v>92</v>
      </c>
      <c r="N761" s="131"/>
      <c r="O761" s="131"/>
      <c r="P761" s="131"/>
      <c r="Q761" s="131"/>
      <c r="R761" s="134"/>
    </row>
    <row r="762" spans="1:18" s="35" customFormat="1" ht="17.25" customHeight="1">
      <c r="A762" s="16" t="s">
        <v>112</v>
      </c>
      <c r="B762" s="20" t="s">
        <v>69</v>
      </c>
      <c r="C762" s="20" t="s">
        <v>69</v>
      </c>
      <c r="D762" s="51" t="s">
        <v>340</v>
      </c>
      <c r="E762" s="20" t="s">
        <v>113</v>
      </c>
      <c r="F762" s="21">
        <f>F763</f>
        <v>92</v>
      </c>
      <c r="N762" s="131"/>
      <c r="O762" s="131"/>
      <c r="P762" s="131"/>
      <c r="Q762" s="131"/>
      <c r="R762" s="134"/>
    </row>
    <row r="763" spans="1:18" s="35" customFormat="1" ht="17.25" customHeight="1">
      <c r="A763" s="16" t="s">
        <v>116</v>
      </c>
      <c r="B763" s="20" t="s">
        <v>69</v>
      </c>
      <c r="C763" s="20" t="s">
        <v>69</v>
      </c>
      <c r="D763" s="51" t="s">
        <v>340</v>
      </c>
      <c r="E763" s="20" t="s">
        <v>117</v>
      </c>
      <c r="F763" s="21">
        <f>'пр.5 вед.стр.'!G739</f>
        <v>92</v>
      </c>
      <c r="N763" s="131"/>
      <c r="O763" s="131"/>
      <c r="P763" s="131"/>
      <c r="Q763" s="131"/>
      <c r="R763" s="134"/>
    </row>
    <row r="764" spans="1:18" s="35" customFormat="1" ht="17.25" customHeight="1">
      <c r="A764" s="16" t="s">
        <v>555</v>
      </c>
      <c r="B764" s="20" t="s">
        <v>69</v>
      </c>
      <c r="C764" s="20" t="s">
        <v>69</v>
      </c>
      <c r="D764" s="51" t="s">
        <v>556</v>
      </c>
      <c r="E764" s="20"/>
      <c r="F764" s="21">
        <f>F765</f>
        <v>67</v>
      </c>
      <c r="N764" s="131"/>
      <c r="O764" s="131"/>
      <c r="P764" s="131"/>
      <c r="Q764" s="131"/>
      <c r="R764" s="134"/>
    </row>
    <row r="765" spans="1:18" s="35" customFormat="1" ht="17.25" customHeight="1">
      <c r="A765" s="16" t="s">
        <v>640</v>
      </c>
      <c r="B765" s="20" t="s">
        <v>69</v>
      </c>
      <c r="C765" s="20" t="s">
        <v>69</v>
      </c>
      <c r="D765" s="51" t="s">
        <v>556</v>
      </c>
      <c r="E765" s="20" t="s">
        <v>105</v>
      </c>
      <c r="F765" s="21">
        <f>F766</f>
        <v>67</v>
      </c>
      <c r="N765" s="131"/>
      <c r="O765" s="131"/>
      <c r="P765" s="131"/>
      <c r="Q765" s="131"/>
      <c r="R765" s="134"/>
    </row>
    <row r="766" spans="1:18" s="35" customFormat="1" ht="17.25" customHeight="1">
      <c r="A766" s="16" t="s">
        <v>99</v>
      </c>
      <c r="B766" s="20" t="s">
        <v>69</v>
      </c>
      <c r="C766" s="20" t="s">
        <v>69</v>
      </c>
      <c r="D766" s="51" t="s">
        <v>556</v>
      </c>
      <c r="E766" s="20" t="s">
        <v>100</v>
      </c>
      <c r="F766" s="21">
        <f>F767</f>
        <v>67</v>
      </c>
      <c r="N766" s="131"/>
      <c r="O766" s="131"/>
      <c r="P766" s="131"/>
      <c r="Q766" s="131"/>
      <c r="R766" s="134"/>
    </row>
    <row r="767" spans="1:18" s="35" customFormat="1" ht="17.25" customHeight="1">
      <c r="A767" s="16" t="s">
        <v>101</v>
      </c>
      <c r="B767" s="20" t="s">
        <v>69</v>
      </c>
      <c r="C767" s="20" t="s">
        <v>69</v>
      </c>
      <c r="D767" s="51" t="s">
        <v>556</v>
      </c>
      <c r="E767" s="20" t="s">
        <v>102</v>
      </c>
      <c r="F767" s="21">
        <f>'пр.5 вед.стр.'!G743</f>
        <v>67</v>
      </c>
      <c r="N767" s="131"/>
      <c r="O767" s="131"/>
      <c r="P767" s="131"/>
      <c r="Q767" s="131"/>
      <c r="R767" s="134"/>
    </row>
    <row r="768" spans="1:18" s="35" customFormat="1" ht="30" customHeight="1">
      <c r="A768" s="32" t="s">
        <v>557</v>
      </c>
      <c r="B768" s="20" t="s">
        <v>69</v>
      </c>
      <c r="C768" s="20" t="s">
        <v>69</v>
      </c>
      <c r="D768" s="51" t="s">
        <v>189</v>
      </c>
      <c r="E768" s="20"/>
      <c r="F768" s="21">
        <f>F769</f>
        <v>580</v>
      </c>
      <c r="N768" s="131"/>
      <c r="O768" s="131"/>
      <c r="P768" s="131"/>
      <c r="Q768" s="131"/>
      <c r="R768" s="134"/>
    </row>
    <row r="769" spans="1:18" s="35" customFormat="1" ht="40.5" customHeight="1">
      <c r="A769" s="32" t="s">
        <v>558</v>
      </c>
      <c r="B769" s="20" t="s">
        <v>69</v>
      </c>
      <c r="C769" s="20" t="s">
        <v>69</v>
      </c>
      <c r="D769" s="51" t="s">
        <v>341</v>
      </c>
      <c r="E769" s="20"/>
      <c r="F769" s="21">
        <f>F770</f>
        <v>580</v>
      </c>
      <c r="N769" s="131"/>
      <c r="O769" s="131"/>
      <c r="P769" s="131"/>
      <c r="Q769" s="131"/>
      <c r="R769" s="134"/>
    </row>
    <row r="770" spans="1:18" s="35" customFormat="1" ht="20.25" customHeight="1">
      <c r="A770" s="32" t="s">
        <v>188</v>
      </c>
      <c r="B770" s="48" t="s">
        <v>69</v>
      </c>
      <c r="C770" s="48" t="s">
        <v>69</v>
      </c>
      <c r="D770" s="51" t="s">
        <v>342</v>
      </c>
      <c r="E770" s="48"/>
      <c r="F770" s="21">
        <f>F771+F775</f>
        <v>580</v>
      </c>
      <c r="N770" s="131"/>
      <c r="O770" s="131"/>
      <c r="P770" s="131"/>
      <c r="Q770" s="131"/>
      <c r="R770" s="134"/>
    </row>
    <row r="771" spans="1:18" s="35" customFormat="1" ht="40.5" customHeight="1">
      <c r="A771" s="32" t="s">
        <v>103</v>
      </c>
      <c r="B771" s="48" t="s">
        <v>69</v>
      </c>
      <c r="C771" s="48" t="s">
        <v>69</v>
      </c>
      <c r="D771" s="51" t="s">
        <v>342</v>
      </c>
      <c r="E771" s="20" t="s">
        <v>104</v>
      </c>
      <c r="F771" s="21">
        <f>F772</f>
        <v>46.099999999999994</v>
      </c>
      <c r="N771" s="131"/>
      <c r="O771" s="131"/>
      <c r="P771" s="131"/>
      <c r="Q771" s="131"/>
      <c r="R771" s="134"/>
    </row>
    <row r="772" spans="1:18" s="35" customFormat="1" ht="20.25" customHeight="1">
      <c r="A772" s="16" t="s">
        <v>300</v>
      </c>
      <c r="B772" s="48" t="s">
        <v>69</v>
      </c>
      <c r="C772" s="48" t="s">
        <v>69</v>
      </c>
      <c r="D772" s="51" t="s">
        <v>342</v>
      </c>
      <c r="E772" s="20" t="s">
        <v>302</v>
      </c>
      <c r="F772" s="21">
        <f>F773+F774</f>
        <v>46.099999999999994</v>
      </c>
      <c r="N772" s="131"/>
      <c r="O772" s="131"/>
      <c r="P772" s="131"/>
      <c r="Q772" s="131"/>
      <c r="R772" s="134"/>
    </row>
    <row r="773" spans="1:18" s="35" customFormat="1" ht="18.75" customHeight="1">
      <c r="A773" s="16" t="s">
        <v>568</v>
      </c>
      <c r="B773" s="48" t="s">
        <v>69</v>
      </c>
      <c r="C773" s="48" t="s">
        <v>69</v>
      </c>
      <c r="D773" s="51" t="s">
        <v>342</v>
      </c>
      <c r="E773" s="20" t="s">
        <v>303</v>
      </c>
      <c r="F773" s="21">
        <f>'пр.5 вед.стр.'!G909</f>
        <v>35.4</v>
      </c>
      <c r="N773" s="131"/>
      <c r="O773" s="131"/>
      <c r="P773" s="131"/>
      <c r="Q773" s="131"/>
      <c r="R773" s="134"/>
    </row>
    <row r="774" spans="1:18" s="35" customFormat="1" ht="22.5" customHeight="1">
      <c r="A774" s="16" t="s">
        <v>451</v>
      </c>
      <c r="B774" s="48" t="s">
        <v>69</v>
      </c>
      <c r="C774" s="48" t="s">
        <v>69</v>
      </c>
      <c r="D774" s="51" t="s">
        <v>342</v>
      </c>
      <c r="E774" s="20" t="s">
        <v>304</v>
      </c>
      <c r="F774" s="21">
        <f>'пр.5 вед.стр.'!G910</f>
        <v>10.7</v>
      </c>
      <c r="N774" s="131"/>
      <c r="O774" s="131"/>
      <c r="P774" s="131"/>
      <c r="Q774" s="131"/>
      <c r="R774" s="134"/>
    </row>
    <row r="775" spans="1:18" s="35" customFormat="1" ht="24.75" customHeight="1">
      <c r="A775" s="16" t="s">
        <v>106</v>
      </c>
      <c r="B775" s="20" t="s">
        <v>69</v>
      </c>
      <c r="C775" s="20" t="s">
        <v>69</v>
      </c>
      <c r="D775" s="51" t="s">
        <v>342</v>
      </c>
      <c r="E775" s="20" t="s">
        <v>107</v>
      </c>
      <c r="F775" s="21">
        <f>F776</f>
        <v>533.9</v>
      </c>
      <c r="N775" s="131"/>
      <c r="O775" s="131"/>
      <c r="P775" s="131"/>
      <c r="Q775" s="131"/>
      <c r="R775" s="134"/>
    </row>
    <row r="776" spans="1:18" s="35" customFormat="1" ht="17.25" customHeight="1">
      <c r="A776" s="16" t="s">
        <v>112</v>
      </c>
      <c r="B776" s="20" t="s">
        <v>69</v>
      </c>
      <c r="C776" s="20" t="s">
        <v>69</v>
      </c>
      <c r="D776" s="51" t="s">
        <v>342</v>
      </c>
      <c r="E776" s="20" t="s">
        <v>113</v>
      </c>
      <c r="F776" s="21">
        <f>F777</f>
        <v>533.9</v>
      </c>
      <c r="N776" s="131"/>
      <c r="O776" s="131"/>
      <c r="P776" s="131"/>
      <c r="Q776" s="131"/>
      <c r="R776" s="134"/>
    </row>
    <row r="777" spans="1:18" s="35" customFormat="1" ht="17.25" customHeight="1">
      <c r="A777" s="16" t="s">
        <v>116</v>
      </c>
      <c r="B777" s="20" t="s">
        <v>69</v>
      </c>
      <c r="C777" s="20" t="s">
        <v>69</v>
      </c>
      <c r="D777" s="51" t="s">
        <v>342</v>
      </c>
      <c r="E777" s="20" t="s">
        <v>117</v>
      </c>
      <c r="F777" s="21">
        <f>'пр.5 вед.стр.'!G749</f>
        <v>533.9</v>
      </c>
      <c r="N777" s="131"/>
      <c r="O777" s="131"/>
      <c r="P777" s="131"/>
      <c r="Q777" s="131"/>
      <c r="R777" s="134"/>
    </row>
    <row r="778" spans="1:18" s="35" customFormat="1" ht="33" customHeight="1">
      <c r="A778" s="32" t="s">
        <v>559</v>
      </c>
      <c r="B778" s="20" t="s">
        <v>69</v>
      </c>
      <c r="C778" s="20" t="s">
        <v>69</v>
      </c>
      <c r="D778" s="51" t="s">
        <v>191</v>
      </c>
      <c r="E778" s="20"/>
      <c r="F778" s="21">
        <f>F779</f>
        <v>470.5</v>
      </c>
      <c r="N778" s="131"/>
      <c r="O778" s="131"/>
      <c r="P778" s="131"/>
      <c r="Q778" s="131"/>
      <c r="R778" s="134"/>
    </row>
    <row r="779" spans="1:18" s="35" customFormat="1" ht="24.75" customHeight="1">
      <c r="A779" s="32" t="s">
        <v>259</v>
      </c>
      <c r="B779" s="20" t="s">
        <v>69</v>
      </c>
      <c r="C779" s="20" t="s">
        <v>69</v>
      </c>
      <c r="D779" s="51" t="s">
        <v>343</v>
      </c>
      <c r="E779" s="20"/>
      <c r="F779" s="21">
        <f>F780</f>
        <v>470.5</v>
      </c>
      <c r="N779" s="131"/>
      <c r="O779" s="131"/>
      <c r="P779" s="131"/>
      <c r="Q779" s="131"/>
      <c r="R779" s="134"/>
    </row>
    <row r="780" spans="1:18" s="35" customFormat="1" ht="17.25" customHeight="1">
      <c r="A780" s="32" t="s">
        <v>190</v>
      </c>
      <c r="B780" s="20" t="s">
        <v>69</v>
      </c>
      <c r="C780" s="20" t="s">
        <v>69</v>
      </c>
      <c r="D780" s="51" t="s">
        <v>344</v>
      </c>
      <c r="E780" s="20"/>
      <c r="F780" s="21">
        <f>F782+F785</f>
        <v>470.5</v>
      </c>
      <c r="N780" s="131"/>
      <c r="O780" s="131"/>
      <c r="P780" s="131"/>
      <c r="Q780" s="131"/>
      <c r="R780" s="134"/>
    </row>
    <row r="781" spans="1:18" s="35" customFormat="1" ht="17.25" customHeight="1">
      <c r="A781" s="32" t="s">
        <v>190</v>
      </c>
      <c r="B781" s="20" t="s">
        <v>69</v>
      </c>
      <c r="C781" s="20" t="s">
        <v>69</v>
      </c>
      <c r="D781" s="51" t="s">
        <v>344</v>
      </c>
      <c r="E781" s="20"/>
      <c r="F781" s="21">
        <f>F782</f>
        <v>384.8</v>
      </c>
      <c r="N781" s="131"/>
      <c r="O781" s="131"/>
      <c r="P781" s="131"/>
      <c r="Q781" s="131"/>
      <c r="R781" s="134"/>
    </row>
    <row r="782" spans="1:18" s="35" customFormat="1" ht="17.25" customHeight="1">
      <c r="A782" s="16" t="s">
        <v>640</v>
      </c>
      <c r="B782" s="20" t="s">
        <v>69</v>
      </c>
      <c r="C782" s="20" t="s">
        <v>69</v>
      </c>
      <c r="D782" s="51" t="s">
        <v>344</v>
      </c>
      <c r="E782" s="20" t="s">
        <v>105</v>
      </c>
      <c r="F782" s="21">
        <f>F783</f>
        <v>384.8</v>
      </c>
      <c r="N782" s="131"/>
      <c r="O782" s="131"/>
      <c r="P782" s="131"/>
      <c r="Q782" s="131"/>
      <c r="R782" s="134"/>
    </row>
    <row r="783" spans="1:18" s="35" customFormat="1" ht="17.25" customHeight="1">
      <c r="A783" s="16" t="s">
        <v>99</v>
      </c>
      <c r="B783" s="20" t="s">
        <v>69</v>
      </c>
      <c r="C783" s="20" t="s">
        <v>69</v>
      </c>
      <c r="D783" s="51" t="s">
        <v>344</v>
      </c>
      <c r="E783" s="20" t="s">
        <v>100</v>
      </c>
      <c r="F783" s="21">
        <f>F784</f>
        <v>384.8</v>
      </c>
      <c r="N783" s="131"/>
      <c r="O783" s="131"/>
      <c r="P783" s="131"/>
      <c r="Q783" s="131"/>
      <c r="R783" s="134"/>
    </row>
    <row r="784" spans="1:18" s="35" customFormat="1" ht="17.25" customHeight="1">
      <c r="A784" s="16" t="s">
        <v>101</v>
      </c>
      <c r="B784" s="20" t="s">
        <v>69</v>
      </c>
      <c r="C784" s="20" t="s">
        <v>69</v>
      </c>
      <c r="D784" s="51" t="s">
        <v>344</v>
      </c>
      <c r="E784" s="20" t="s">
        <v>102</v>
      </c>
      <c r="F784" s="21">
        <f>'пр.5 вед.стр.'!G916</f>
        <v>384.8</v>
      </c>
      <c r="N784" s="131"/>
      <c r="O784" s="131"/>
      <c r="P784" s="131"/>
      <c r="Q784" s="131"/>
      <c r="R784" s="134"/>
    </row>
    <row r="785" spans="1:18" s="35" customFormat="1" ht="31.5" customHeight="1">
      <c r="A785" s="16" t="s">
        <v>106</v>
      </c>
      <c r="B785" s="20" t="s">
        <v>69</v>
      </c>
      <c r="C785" s="20" t="s">
        <v>69</v>
      </c>
      <c r="D785" s="51" t="s">
        <v>344</v>
      </c>
      <c r="E785" s="20" t="s">
        <v>107</v>
      </c>
      <c r="F785" s="21">
        <f>F786</f>
        <v>85.7</v>
      </c>
      <c r="N785" s="131"/>
      <c r="O785" s="131"/>
      <c r="P785" s="131"/>
      <c r="Q785" s="131"/>
      <c r="R785" s="134"/>
    </row>
    <row r="786" spans="1:18" s="35" customFormat="1" ht="17.25" customHeight="1">
      <c r="A786" s="16" t="s">
        <v>112</v>
      </c>
      <c r="B786" s="20" t="s">
        <v>69</v>
      </c>
      <c r="C786" s="20" t="s">
        <v>69</v>
      </c>
      <c r="D786" s="51" t="s">
        <v>344</v>
      </c>
      <c r="E786" s="20" t="s">
        <v>113</v>
      </c>
      <c r="F786" s="21">
        <f>F787</f>
        <v>85.7</v>
      </c>
      <c r="N786" s="131"/>
      <c r="O786" s="131"/>
      <c r="P786" s="131"/>
      <c r="Q786" s="131"/>
      <c r="R786" s="134"/>
    </row>
    <row r="787" spans="1:18" s="35" customFormat="1" ht="17.25" customHeight="1">
      <c r="A787" s="16" t="s">
        <v>116</v>
      </c>
      <c r="B787" s="20" t="s">
        <v>69</v>
      </c>
      <c r="C787" s="20" t="s">
        <v>69</v>
      </c>
      <c r="D787" s="51" t="s">
        <v>344</v>
      </c>
      <c r="E787" s="20" t="s">
        <v>117</v>
      </c>
      <c r="F787" s="21">
        <f>'пр.5 вед.стр.'!G755</f>
        <v>85.7</v>
      </c>
      <c r="N787" s="131"/>
      <c r="O787" s="131"/>
      <c r="P787" s="131"/>
      <c r="Q787" s="131"/>
      <c r="R787" s="134"/>
    </row>
    <row r="788" spans="1:18" s="35" customFormat="1" ht="17.25" customHeight="1">
      <c r="A788" s="32" t="s">
        <v>560</v>
      </c>
      <c r="B788" s="20" t="s">
        <v>69</v>
      </c>
      <c r="C788" s="20" t="s">
        <v>69</v>
      </c>
      <c r="D788" s="51" t="s">
        <v>184</v>
      </c>
      <c r="E788" s="20"/>
      <c r="F788" s="21">
        <f>F789</f>
        <v>6193.2</v>
      </c>
      <c r="N788" s="131"/>
      <c r="O788" s="131"/>
      <c r="P788" s="131"/>
      <c r="Q788" s="131"/>
      <c r="R788" s="134"/>
    </row>
    <row r="789" spans="1:18" s="35" customFormat="1" ht="17.25" customHeight="1">
      <c r="A789" s="32" t="s">
        <v>257</v>
      </c>
      <c r="B789" s="20" t="s">
        <v>69</v>
      </c>
      <c r="C789" s="20" t="s">
        <v>69</v>
      </c>
      <c r="D789" s="51" t="s">
        <v>345</v>
      </c>
      <c r="E789" s="20"/>
      <c r="F789" s="21">
        <f>F790+F794</f>
        <v>6193.2</v>
      </c>
      <c r="N789" s="131"/>
      <c r="O789" s="131"/>
      <c r="P789" s="131"/>
      <c r="Q789" s="131"/>
      <c r="R789" s="134"/>
    </row>
    <row r="790" spans="1:18" s="35" customFormat="1" ht="29.25" customHeight="1">
      <c r="A790" s="16" t="s">
        <v>561</v>
      </c>
      <c r="B790" s="20" t="s">
        <v>69</v>
      </c>
      <c r="C790" s="20" t="s">
        <v>69</v>
      </c>
      <c r="D790" s="51" t="s">
        <v>562</v>
      </c>
      <c r="E790" s="20"/>
      <c r="F790" s="21">
        <f>F791</f>
        <v>2736.1</v>
      </c>
      <c r="N790" s="131"/>
      <c r="O790" s="131"/>
      <c r="P790" s="131"/>
      <c r="Q790" s="131"/>
      <c r="R790" s="134"/>
    </row>
    <row r="791" spans="1:18" s="35" customFormat="1" ht="30" customHeight="1">
      <c r="A791" s="16" t="s">
        <v>106</v>
      </c>
      <c r="B791" s="20" t="s">
        <v>69</v>
      </c>
      <c r="C791" s="20" t="s">
        <v>69</v>
      </c>
      <c r="D791" s="51" t="s">
        <v>562</v>
      </c>
      <c r="E791" s="20" t="s">
        <v>107</v>
      </c>
      <c r="F791" s="21">
        <f>F792</f>
        <v>2736.1</v>
      </c>
      <c r="N791" s="131"/>
      <c r="O791" s="131"/>
      <c r="P791" s="131"/>
      <c r="Q791" s="131"/>
      <c r="R791" s="134"/>
    </row>
    <row r="792" spans="1:18" s="35" customFormat="1" ht="17.25" customHeight="1">
      <c r="A792" s="16" t="s">
        <v>112</v>
      </c>
      <c r="B792" s="20" t="s">
        <v>69</v>
      </c>
      <c r="C792" s="20" t="s">
        <v>69</v>
      </c>
      <c r="D792" s="51" t="s">
        <v>562</v>
      </c>
      <c r="E792" s="20" t="s">
        <v>113</v>
      </c>
      <c r="F792" s="21">
        <f>F793</f>
        <v>2736.1</v>
      </c>
      <c r="N792" s="131"/>
      <c r="O792" s="131"/>
      <c r="P792" s="131"/>
      <c r="Q792" s="131"/>
      <c r="R792" s="134"/>
    </row>
    <row r="793" spans="1:18" s="35" customFormat="1" ht="17.25" customHeight="1">
      <c r="A793" s="16" t="s">
        <v>116</v>
      </c>
      <c r="B793" s="20" t="s">
        <v>69</v>
      </c>
      <c r="C793" s="20" t="s">
        <v>69</v>
      </c>
      <c r="D793" s="51" t="s">
        <v>562</v>
      </c>
      <c r="E793" s="20" t="s">
        <v>117</v>
      </c>
      <c r="F793" s="21">
        <f>'пр.5 вед.стр.'!G761</f>
        <v>2736.1</v>
      </c>
      <c r="N793" s="131"/>
      <c r="O793" s="131"/>
      <c r="P793" s="131"/>
      <c r="Q793" s="131"/>
      <c r="R793" s="134"/>
    </row>
    <row r="794" spans="1:18" s="35" customFormat="1" ht="28.5" customHeight="1">
      <c r="A794" s="16" t="s">
        <v>563</v>
      </c>
      <c r="B794" s="20" t="s">
        <v>69</v>
      </c>
      <c r="C794" s="20" t="s">
        <v>69</v>
      </c>
      <c r="D794" s="51" t="s">
        <v>564</v>
      </c>
      <c r="E794" s="20"/>
      <c r="F794" s="21">
        <f>F795</f>
        <v>3457.1</v>
      </c>
      <c r="N794" s="131"/>
      <c r="O794" s="131"/>
      <c r="P794" s="131"/>
      <c r="Q794" s="131"/>
      <c r="R794" s="134"/>
    </row>
    <row r="795" spans="1:18" s="35" customFormat="1" ht="27" customHeight="1">
      <c r="A795" s="16" t="s">
        <v>106</v>
      </c>
      <c r="B795" s="20" t="s">
        <v>69</v>
      </c>
      <c r="C795" s="20" t="s">
        <v>69</v>
      </c>
      <c r="D795" s="51" t="s">
        <v>564</v>
      </c>
      <c r="E795" s="20" t="s">
        <v>107</v>
      </c>
      <c r="F795" s="21">
        <f>F796</f>
        <v>3457.1</v>
      </c>
      <c r="N795" s="131"/>
      <c r="O795" s="131"/>
      <c r="P795" s="131"/>
      <c r="Q795" s="131"/>
      <c r="R795" s="134"/>
    </row>
    <row r="796" spans="1:18" s="35" customFormat="1" ht="17.25" customHeight="1">
      <c r="A796" s="16" t="s">
        <v>112</v>
      </c>
      <c r="B796" s="20" t="s">
        <v>69</v>
      </c>
      <c r="C796" s="20" t="s">
        <v>69</v>
      </c>
      <c r="D796" s="51" t="s">
        <v>564</v>
      </c>
      <c r="E796" s="20" t="s">
        <v>113</v>
      </c>
      <c r="F796" s="21">
        <f>F797</f>
        <v>3457.1</v>
      </c>
      <c r="N796" s="131"/>
      <c r="O796" s="131"/>
      <c r="P796" s="131"/>
      <c r="Q796" s="131"/>
      <c r="R796" s="134"/>
    </row>
    <row r="797" spans="1:18" s="35" customFormat="1" ht="17.25" customHeight="1">
      <c r="A797" s="16" t="s">
        <v>116</v>
      </c>
      <c r="B797" s="20" t="s">
        <v>69</v>
      </c>
      <c r="C797" s="20" t="s">
        <v>69</v>
      </c>
      <c r="D797" s="51" t="s">
        <v>564</v>
      </c>
      <c r="E797" s="20" t="s">
        <v>117</v>
      </c>
      <c r="F797" s="21">
        <f>'пр.5 вед.стр.'!G765</f>
        <v>3457.1</v>
      </c>
      <c r="N797" s="131"/>
      <c r="O797" s="131"/>
      <c r="P797" s="131"/>
      <c r="Q797" s="131"/>
      <c r="R797" s="134"/>
    </row>
    <row r="798" spans="1:18" s="35" customFormat="1" ht="31.5" customHeight="1">
      <c r="A798" s="32" t="s">
        <v>432</v>
      </c>
      <c r="B798" s="20" t="s">
        <v>69</v>
      </c>
      <c r="C798" s="20" t="s">
        <v>69</v>
      </c>
      <c r="D798" s="51" t="s">
        <v>192</v>
      </c>
      <c r="E798" s="20"/>
      <c r="F798" s="21">
        <f>F799</f>
        <v>186.8</v>
      </c>
      <c r="N798" s="131"/>
      <c r="O798" s="131"/>
      <c r="P798" s="131"/>
      <c r="Q798" s="131"/>
      <c r="R798" s="134"/>
    </row>
    <row r="799" spans="1:18" s="35" customFormat="1" ht="17.25" customHeight="1">
      <c r="A799" s="16" t="s">
        <v>565</v>
      </c>
      <c r="B799" s="20" t="s">
        <v>69</v>
      </c>
      <c r="C799" s="20" t="s">
        <v>69</v>
      </c>
      <c r="D799" s="51" t="s">
        <v>566</v>
      </c>
      <c r="E799" s="20"/>
      <c r="F799" s="21">
        <f>F800+F804</f>
        <v>186.8</v>
      </c>
      <c r="N799" s="131"/>
      <c r="O799" s="131"/>
      <c r="P799" s="131"/>
      <c r="Q799" s="131"/>
      <c r="R799" s="134"/>
    </row>
    <row r="800" spans="1:18" s="35" customFormat="1" ht="17.25" customHeight="1">
      <c r="A800" s="32" t="s">
        <v>655</v>
      </c>
      <c r="B800" s="20" t="s">
        <v>69</v>
      </c>
      <c r="C800" s="20" t="s">
        <v>69</v>
      </c>
      <c r="D800" s="51" t="s">
        <v>656</v>
      </c>
      <c r="E800" s="20"/>
      <c r="F800" s="21">
        <f>F801</f>
        <v>86.80000000000001</v>
      </c>
      <c r="N800" s="131"/>
      <c r="O800" s="131"/>
      <c r="P800" s="131"/>
      <c r="Q800" s="131"/>
      <c r="R800" s="134"/>
    </row>
    <row r="801" spans="1:18" s="35" customFormat="1" ht="30.75" customHeight="1">
      <c r="A801" s="16" t="s">
        <v>106</v>
      </c>
      <c r="B801" s="20" t="s">
        <v>69</v>
      </c>
      <c r="C801" s="20" t="s">
        <v>69</v>
      </c>
      <c r="D801" s="51" t="s">
        <v>656</v>
      </c>
      <c r="E801" s="20" t="s">
        <v>107</v>
      </c>
      <c r="F801" s="21">
        <f>F802</f>
        <v>86.80000000000001</v>
      </c>
      <c r="N801" s="131"/>
      <c r="O801" s="131"/>
      <c r="P801" s="131"/>
      <c r="Q801" s="131"/>
      <c r="R801" s="134"/>
    </row>
    <row r="802" spans="1:18" s="35" customFormat="1" ht="17.25" customHeight="1">
      <c r="A802" s="16" t="s">
        <v>112</v>
      </c>
      <c r="B802" s="20" t="s">
        <v>69</v>
      </c>
      <c r="C802" s="20" t="s">
        <v>69</v>
      </c>
      <c r="D802" s="51" t="s">
        <v>656</v>
      </c>
      <c r="E802" s="20" t="s">
        <v>113</v>
      </c>
      <c r="F802" s="21">
        <f>F803</f>
        <v>86.80000000000001</v>
      </c>
      <c r="N802" s="131"/>
      <c r="O802" s="131"/>
      <c r="P802" s="131"/>
      <c r="Q802" s="131"/>
      <c r="R802" s="134"/>
    </row>
    <row r="803" spans="1:18" s="35" customFormat="1" ht="17.25" customHeight="1">
      <c r="A803" s="16" t="s">
        <v>116</v>
      </c>
      <c r="B803" s="20" t="s">
        <v>69</v>
      </c>
      <c r="C803" s="20" t="s">
        <v>69</v>
      </c>
      <c r="D803" s="51" t="s">
        <v>656</v>
      </c>
      <c r="E803" s="20" t="s">
        <v>117</v>
      </c>
      <c r="F803" s="21">
        <f>'пр.5 вед.стр.'!G771</f>
        <v>86.80000000000001</v>
      </c>
      <c r="N803" s="131"/>
      <c r="O803" s="131"/>
      <c r="P803" s="131"/>
      <c r="Q803" s="131"/>
      <c r="R803" s="134"/>
    </row>
    <row r="804" spans="1:18" s="35" customFormat="1" ht="33" customHeight="1">
      <c r="A804" s="32" t="s">
        <v>634</v>
      </c>
      <c r="B804" s="20" t="s">
        <v>69</v>
      </c>
      <c r="C804" s="20" t="s">
        <v>69</v>
      </c>
      <c r="D804" s="51" t="s">
        <v>567</v>
      </c>
      <c r="E804" s="20"/>
      <c r="F804" s="21">
        <f>F805</f>
        <v>100</v>
      </c>
      <c r="N804" s="131"/>
      <c r="O804" s="131"/>
      <c r="P804" s="131"/>
      <c r="Q804" s="131"/>
      <c r="R804" s="134"/>
    </row>
    <row r="805" spans="1:18" s="35" customFormat="1" ht="17.25" customHeight="1">
      <c r="A805" s="32" t="s">
        <v>193</v>
      </c>
      <c r="B805" s="20" t="s">
        <v>69</v>
      </c>
      <c r="C805" s="20" t="s">
        <v>69</v>
      </c>
      <c r="D805" s="51" t="s">
        <v>567</v>
      </c>
      <c r="E805" s="20"/>
      <c r="F805" s="21">
        <f>F806</f>
        <v>100</v>
      </c>
      <c r="N805" s="131"/>
      <c r="O805" s="131"/>
      <c r="P805" s="131"/>
      <c r="Q805" s="131"/>
      <c r="R805" s="134"/>
    </row>
    <row r="806" spans="1:18" s="35" customFormat="1" ht="17.25" customHeight="1">
      <c r="A806" s="16" t="s">
        <v>118</v>
      </c>
      <c r="B806" s="20" t="s">
        <v>69</v>
      </c>
      <c r="C806" s="20" t="s">
        <v>69</v>
      </c>
      <c r="D806" s="51" t="s">
        <v>567</v>
      </c>
      <c r="E806" s="20" t="s">
        <v>119</v>
      </c>
      <c r="F806" s="21">
        <f>F807</f>
        <v>100</v>
      </c>
      <c r="N806" s="131"/>
      <c r="O806" s="131"/>
      <c r="P806" s="131"/>
      <c r="Q806" s="131"/>
      <c r="R806" s="134"/>
    </row>
    <row r="807" spans="1:18" s="35" customFormat="1" ht="17.25" customHeight="1">
      <c r="A807" s="16" t="s">
        <v>138</v>
      </c>
      <c r="B807" s="20" t="s">
        <v>69</v>
      </c>
      <c r="C807" s="20" t="s">
        <v>69</v>
      </c>
      <c r="D807" s="51" t="s">
        <v>567</v>
      </c>
      <c r="E807" s="20" t="s">
        <v>137</v>
      </c>
      <c r="F807" s="21">
        <f>F808</f>
        <v>100</v>
      </c>
      <c r="N807" s="131"/>
      <c r="O807" s="131"/>
      <c r="P807" s="131"/>
      <c r="Q807" s="131"/>
      <c r="R807" s="134"/>
    </row>
    <row r="808" spans="1:18" s="35" customFormat="1" ht="30.75" customHeight="1">
      <c r="A808" s="16" t="s">
        <v>139</v>
      </c>
      <c r="B808" s="20" t="s">
        <v>69</v>
      </c>
      <c r="C808" s="20" t="s">
        <v>69</v>
      </c>
      <c r="D808" s="51" t="s">
        <v>567</v>
      </c>
      <c r="E808" s="20" t="s">
        <v>140</v>
      </c>
      <c r="F808" s="21">
        <f>'пр.5 вед.стр.'!G776</f>
        <v>100</v>
      </c>
      <c r="N808" s="131"/>
      <c r="O808" s="131"/>
      <c r="P808" s="131"/>
      <c r="Q808" s="131"/>
      <c r="R808" s="134"/>
    </row>
    <row r="809" spans="1:18" s="35" customFormat="1" ht="30.75" customHeight="1">
      <c r="A809" s="32" t="s">
        <v>570</v>
      </c>
      <c r="B809" s="20" t="s">
        <v>69</v>
      </c>
      <c r="C809" s="20" t="s">
        <v>69</v>
      </c>
      <c r="D809" s="51" t="s">
        <v>197</v>
      </c>
      <c r="E809" s="20"/>
      <c r="F809" s="21">
        <f>F810+F815</f>
        <v>300</v>
      </c>
      <c r="N809" s="131"/>
      <c r="O809" s="131"/>
      <c r="P809" s="131"/>
      <c r="Q809" s="131"/>
      <c r="R809" s="134"/>
    </row>
    <row r="810" spans="1:18" s="35" customFormat="1" ht="12" customHeight="1">
      <c r="A810" s="32" t="s">
        <v>261</v>
      </c>
      <c r="B810" s="20" t="s">
        <v>69</v>
      </c>
      <c r="C810" s="20" t="s">
        <v>69</v>
      </c>
      <c r="D810" s="51" t="s">
        <v>351</v>
      </c>
      <c r="E810" s="20"/>
      <c r="F810" s="21">
        <f>F811</f>
        <v>50</v>
      </c>
      <c r="N810" s="131"/>
      <c r="O810" s="131"/>
      <c r="P810" s="131"/>
      <c r="Q810" s="131"/>
      <c r="R810" s="134"/>
    </row>
    <row r="811" spans="1:18" s="35" customFormat="1" ht="17.25" customHeight="1">
      <c r="A811" s="32" t="s">
        <v>181</v>
      </c>
      <c r="B811" s="20" t="s">
        <v>69</v>
      </c>
      <c r="C811" s="20" t="s">
        <v>69</v>
      </c>
      <c r="D811" s="51" t="s">
        <v>352</v>
      </c>
      <c r="E811" s="20"/>
      <c r="F811" s="21">
        <f>F812</f>
        <v>50</v>
      </c>
      <c r="N811" s="131"/>
      <c r="O811" s="131"/>
      <c r="P811" s="131"/>
      <c r="Q811" s="131"/>
      <c r="R811" s="134"/>
    </row>
    <row r="812" spans="1:18" s="35" customFormat="1" ht="14.25" customHeight="1">
      <c r="A812" s="16" t="s">
        <v>640</v>
      </c>
      <c r="B812" s="20" t="s">
        <v>69</v>
      </c>
      <c r="C812" s="20" t="s">
        <v>69</v>
      </c>
      <c r="D812" s="51" t="s">
        <v>352</v>
      </c>
      <c r="E812" s="20" t="s">
        <v>105</v>
      </c>
      <c r="F812" s="21">
        <f>F813</f>
        <v>50</v>
      </c>
      <c r="N812" s="131"/>
      <c r="O812" s="131"/>
      <c r="P812" s="131"/>
      <c r="Q812" s="131"/>
      <c r="R812" s="134"/>
    </row>
    <row r="813" spans="1:18" s="35" customFormat="1" ht="15" customHeight="1">
      <c r="A813" s="16" t="s">
        <v>99</v>
      </c>
      <c r="B813" s="20" t="s">
        <v>69</v>
      </c>
      <c r="C813" s="20" t="s">
        <v>69</v>
      </c>
      <c r="D813" s="51" t="s">
        <v>352</v>
      </c>
      <c r="E813" s="20" t="s">
        <v>100</v>
      </c>
      <c r="F813" s="21">
        <f>F814</f>
        <v>50</v>
      </c>
      <c r="N813" s="135"/>
      <c r="O813" s="135"/>
      <c r="P813" s="135"/>
      <c r="Q813" s="135"/>
      <c r="R813" s="134"/>
    </row>
    <row r="814" spans="1:18" s="35" customFormat="1" ht="18.75" customHeight="1">
      <c r="A814" s="16" t="s">
        <v>101</v>
      </c>
      <c r="B814" s="20" t="s">
        <v>69</v>
      </c>
      <c r="C814" s="20" t="s">
        <v>69</v>
      </c>
      <c r="D814" s="51" t="s">
        <v>352</v>
      </c>
      <c r="E814" s="20" t="s">
        <v>102</v>
      </c>
      <c r="F814" s="21">
        <f>'пр.5 вед.стр.'!G922</f>
        <v>50</v>
      </c>
      <c r="N814" s="135"/>
      <c r="O814" s="135"/>
      <c r="P814" s="135"/>
      <c r="Q814" s="135"/>
      <c r="R814" s="134"/>
    </row>
    <row r="815" spans="1:18" s="35" customFormat="1" ht="15" customHeight="1">
      <c r="A815" s="32" t="s">
        <v>262</v>
      </c>
      <c r="B815" s="20" t="s">
        <v>69</v>
      </c>
      <c r="C815" s="20" t="s">
        <v>69</v>
      </c>
      <c r="D815" s="51" t="s">
        <v>353</v>
      </c>
      <c r="E815" s="20"/>
      <c r="F815" s="21">
        <f>F816+F820+F825+F829</f>
        <v>250</v>
      </c>
      <c r="N815" s="135"/>
      <c r="O815" s="135"/>
      <c r="P815" s="135"/>
      <c r="Q815" s="135"/>
      <c r="R815" s="134"/>
    </row>
    <row r="816" spans="1:18" s="35" customFormat="1" ht="18" customHeight="1">
      <c r="A816" s="32" t="s">
        <v>198</v>
      </c>
      <c r="B816" s="20" t="s">
        <v>69</v>
      </c>
      <c r="C816" s="20" t="s">
        <v>69</v>
      </c>
      <c r="D816" s="51" t="s">
        <v>354</v>
      </c>
      <c r="E816" s="20"/>
      <c r="F816" s="21">
        <f>F817</f>
        <v>95</v>
      </c>
      <c r="N816" s="131"/>
      <c r="O816" s="131"/>
      <c r="P816" s="131"/>
      <c r="Q816" s="131"/>
      <c r="R816" s="134"/>
    </row>
    <row r="817" spans="1:18" s="35" customFormat="1" ht="18.75" customHeight="1">
      <c r="A817" s="16" t="s">
        <v>640</v>
      </c>
      <c r="B817" s="20" t="s">
        <v>69</v>
      </c>
      <c r="C817" s="20" t="s">
        <v>69</v>
      </c>
      <c r="D817" s="51" t="s">
        <v>354</v>
      </c>
      <c r="E817" s="20" t="s">
        <v>105</v>
      </c>
      <c r="F817" s="21">
        <f>F818</f>
        <v>95</v>
      </c>
      <c r="N817" s="131"/>
      <c r="O817" s="131"/>
      <c r="P817" s="131"/>
      <c r="Q817" s="131"/>
      <c r="R817" s="134"/>
    </row>
    <row r="818" spans="1:18" s="35" customFormat="1" ht="18.75" customHeight="1">
      <c r="A818" s="16" t="s">
        <v>99</v>
      </c>
      <c r="B818" s="20" t="s">
        <v>69</v>
      </c>
      <c r="C818" s="20" t="s">
        <v>69</v>
      </c>
      <c r="D818" s="51" t="s">
        <v>354</v>
      </c>
      <c r="E818" s="20" t="s">
        <v>100</v>
      </c>
      <c r="F818" s="21">
        <f>F819</f>
        <v>95</v>
      </c>
      <c r="N818" s="131"/>
      <c r="O818" s="131"/>
      <c r="P818" s="131"/>
      <c r="Q818" s="131"/>
      <c r="R818" s="134"/>
    </row>
    <row r="819" spans="1:18" s="35" customFormat="1" ht="16.5" customHeight="1">
      <c r="A819" s="16" t="s">
        <v>101</v>
      </c>
      <c r="B819" s="20" t="s">
        <v>69</v>
      </c>
      <c r="C819" s="20" t="s">
        <v>69</v>
      </c>
      <c r="D819" s="51" t="s">
        <v>354</v>
      </c>
      <c r="E819" s="20" t="s">
        <v>102</v>
      </c>
      <c r="F819" s="21">
        <f>'пр.5 вед.стр.'!G927</f>
        <v>95</v>
      </c>
      <c r="N819" s="131"/>
      <c r="O819" s="131"/>
      <c r="P819" s="131"/>
      <c r="Q819" s="131"/>
      <c r="R819" s="134"/>
    </row>
    <row r="820" spans="1:18" s="35" customFormat="1" ht="17.25" customHeight="1">
      <c r="A820" s="32" t="s">
        <v>199</v>
      </c>
      <c r="B820" s="20" t="s">
        <v>69</v>
      </c>
      <c r="C820" s="20" t="s">
        <v>69</v>
      </c>
      <c r="D820" s="51" t="s">
        <v>355</v>
      </c>
      <c r="E820" s="20"/>
      <c r="F820" s="21">
        <f>F821</f>
        <v>100</v>
      </c>
      <c r="N820" s="131"/>
      <c r="O820" s="131"/>
      <c r="P820" s="131"/>
      <c r="Q820" s="131"/>
      <c r="R820" s="134"/>
    </row>
    <row r="821" spans="1:18" s="35" customFormat="1" ht="40.5" customHeight="1">
      <c r="A821" s="32" t="s">
        <v>103</v>
      </c>
      <c r="B821" s="20" t="s">
        <v>69</v>
      </c>
      <c r="C821" s="20" t="s">
        <v>69</v>
      </c>
      <c r="D821" s="51" t="s">
        <v>355</v>
      </c>
      <c r="E821" s="20" t="s">
        <v>104</v>
      </c>
      <c r="F821" s="21">
        <f>F822</f>
        <v>100</v>
      </c>
      <c r="N821" s="131"/>
      <c r="O821" s="131"/>
      <c r="P821" s="131"/>
      <c r="Q821" s="131"/>
      <c r="R821" s="134"/>
    </row>
    <row r="822" spans="1:18" s="35" customFormat="1" ht="16.5" customHeight="1">
      <c r="A822" s="16" t="s">
        <v>300</v>
      </c>
      <c r="B822" s="20" t="s">
        <v>69</v>
      </c>
      <c r="C822" s="20" t="s">
        <v>69</v>
      </c>
      <c r="D822" s="51" t="s">
        <v>355</v>
      </c>
      <c r="E822" s="20" t="s">
        <v>302</v>
      </c>
      <c r="F822" s="21">
        <f>F823+F824</f>
        <v>100</v>
      </c>
      <c r="N822" s="131"/>
      <c r="O822" s="131"/>
      <c r="P822" s="131"/>
      <c r="Q822" s="131"/>
      <c r="R822" s="134"/>
    </row>
    <row r="823" spans="1:18" s="35" customFormat="1" ht="15" customHeight="1">
      <c r="A823" s="16" t="s">
        <v>447</v>
      </c>
      <c r="B823" s="20" t="s">
        <v>69</v>
      </c>
      <c r="C823" s="20" t="s">
        <v>69</v>
      </c>
      <c r="D823" s="51" t="s">
        <v>355</v>
      </c>
      <c r="E823" s="20" t="s">
        <v>301</v>
      </c>
      <c r="F823" s="21">
        <f>'пр.5 вед.стр.'!G931</f>
        <v>20</v>
      </c>
      <c r="N823" s="131"/>
      <c r="O823" s="131"/>
      <c r="P823" s="131"/>
      <c r="Q823" s="131"/>
      <c r="R823" s="134"/>
    </row>
    <row r="824" spans="1:18" s="35" customFormat="1" ht="30.75" customHeight="1">
      <c r="A824" s="16" t="s">
        <v>571</v>
      </c>
      <c r="B824" s="20" t="s">
        <v>69</v>
      </c>
      <c r="C824" s="20" t="s">
        <v>69</v>
      </c>
      <c r="D824" s="51" t="s">
        <v>355</v>
      </c>
      <c r="E824" s="20" t="s">
        <v>572</v>
      </c>
      <c r="F824" s="21">
        <f>'пр.5 вед.стр.'!G932</f>
        <v>80</v>
      </c>
      <c r="N824" s="131"/>
      <c r="O824" s="131"/>
      <c r="P824" s="131"/>
      <c r="Q824" s="131"/>
      <c r="R824" s="134"/>
    </row>
    <row r="825" spans="1:18" s="35" customFormat="1" ht="15" customHeight="1">
      <c r="A825" s="32" t="s">
        <v>200</v>
      </c>
      <c r="B825" s="20" t="s">
        <v>69</v>
      </c>
      <c r="C825" s="20" t="s">
        <v>69</v>
      </c>
      <c r="D825" s="51" t="s">
        <v>356</v>
      </c>
      <c r="E825" s="20"/>
      <c r="F825" s="21">
        <f>F826</f>
        <v>35</v>
      </c>
      <c r="N825" s="131"/>
      <c r="O825" s="131"/>
      <c r="P825" s="131"/>
      <c r="Q825" s="131"/>
      <c r="R825" s="134"/>
    </row>
    <row r="826" spans="1:18" s="35" customFormat="1" ht="13.5" customHeight="1">
      <c r="A826" s="16" t="s">
        <v>640</v>
      </c>
      <c r="B826" s="20" t="s">
        <v>69</v>
      </c>
      <c r="C826" s="20" t="s">
        <v>69</v>
      </c>
      <c r="D826" s="51" t="s">
        <v>356</v>
      </c>
      <c r="E826" s="20" t="s">
        <v>105</v>
      </c>
      <c r="F826" s="21">
        <f>F827</f>
        <v>35</v>
      </c>
      <c r="N826" s="131"/>
      <c r="O826" s="131"/>
      <c r="P826" s="131"/>
      <c r="Q826" s="131"/>
      <c r="R826" s="134"/>
    </row>
    <row r="827" spans="1:18" s="35" customFormat="1" ht="18" customHeight="1">
      <c r="A827" s="16" t="s">
        <v>99</v>
      </c>
      <c r="B827" s="20" t="s">
        <v>69</v>
      </c>
      <c r="C827" s="20" t="s">
        <v>69</v>
      </c>
      <c r="D827" s="51" t="s">
        <v>356</v>
      </c>
      <c r="E827" s="20" t="s">
        <v>100</v>
      </c>
      <c r="F827" s="21">
        <f>F828</f>
        <v>35</v>
      </c>
      <c r="N827" s="131"/>
      <c r="O827" s="131"/>
      <c r="P827" s="131"/>
      <c r="Q827" s="131"/>
      <c r="R827" s="134"/>
    </row>
    <row r="828" spans="1:18" s="35" customFormat="1" ht="16.5" customHeight="1">
      <c r="A828" s="16" t="s">
        <v>101</v>
      </c>
      <c r="B828" s="20" t="s">
        <v>69</v>
      </c>
      <c r="C828" s="20" t="s">
        <v>69</v>
      </c>
      <c r="D828" s="51" t="s">
        <v>356</v>
      </c>
      <c r="E828" s="20" t="s">
        <v>102</v>
      </c>
      <c r="F828" s="21">
        <f>'пр.5 вед.стр.'!G936</f>
        <v>35</v>
      </c>
      <c r="N828" s="131"/>
      <c r="O828" s="131"/>
      <c r="P828" s="131"/>
      <c r="Q828" s="131"/>
      <c r="R828" s="134"/>
    </row>
    <row r="829" spans="1:18" s="35" customFormat="1" ht="18" customHeight="1">
      <c r="A829" s="32" t="s">
        <v>201</v>
      </c>
      <c r="B829" s="20" t="s">
        <v>69</v>
      </c>
      <c r="C829" s="20" t="s">
        <v>69</v>
      </c>
      <c r="D829" s="51" t="s">
        <v>357</v>
      </c>
      <c r="E829" s="20"/>
      <c r="F829" s="21">
        <f>F830</f>
        <v>20</v>
      </c>
      <c r="N829" s="131"/>
      <c r="O829" s="131"/>
      <c r="P829" s="131"/>
      <c r="Q829" s="131"/>
      <c r="R829" s="134"/>
    </row>
    <row r="830" spans="1:18" s="35" customFormat="1" ht="15" customHeight="1">
      <c r="A830" s="16" t="s">
        <v>640</v>
      </c>
      <c r="B830" s="20" t="s">
        <v>69</v>
      </c>
      <c r="C830" s="20" t="s">
        <v>69</v>
      </c>
      <c r="D830" s="51" t="s">
        <v>357</v>
      </c>
      <c r="E830" s="20" t="s">
        <v>105</v>
      </c>
      <c r="F830" s="21">
        <f>F831</f>
        <v>20</v>
      </c>
      <c r="N830" s="131"/>
      <c r="O830" s="131"/>
      <c r="P830" s="131"/>
      <c r="Q830" s="131"/>
      <c r="R830" s="134"/>
    </row>
    <row r="831" spans="1:18" s="35" customFormat="1" ht="14.25" customHeight="1">
      <c r="A831" s="16" t="s">
        <v>99</v>
      </c>
      <c r="B831" s="20" t="s">
        <v>69</v>
      </c>
      <c r="C831" s="20" t="s">
        <v>69</v>
      </c>
      <c r="D831" s="51" t="s">
        <v>357</v>
      </c>
      <c r="E831" s="20" t="s">
        <v>100</v>
      </c>
      <c r="F831" s="21">
        <f>F832</f>
        <v>20</v>
      </c>
      <c r="N831" s="131"/>
      <c r="O831" s="131"/>
      <c r="P831" s="131"/>
      <c r="Q831" s="131"/>
      <c r="R831" s="134"/>
    </row>
    <row r="832" spans="1:18" s="35" customFormat="1" ht="15" customHeight="1">
      <c r="A832" s="16" t="s">
        <v>101</v>
      </c>
      <c r="B832" s="20" t="s">
        <v>69</v>
      </c>
      <c r="C832" s="20" t="s">
        <v>69</v>
      </c>
      <c r="D832" s="51" t="s">
        <v>357</v>
      </c>
      <c r="E832" s="20" t="s">
        <v>102</v>
      </c>
      <c r="F832" s="21">
        <f>'пр.5 вед.стр.'!G940</f>
        <v>20</v>
      </c>
      <c r="N832" s="131"/>
      <c r="O832" s="131"/>
      <c r="P832" s="131"/>
      <c r="Q832" s="131"/>
      <c r="R832" s="134"/>
    </row>
    <row r="833" spans="1:18" s="35" customFormat="1" ht="13.5" customHeight="1">
      <c r="A833" s="16" t="s">
        <v>51</v>
      </c>
      <c r="B833" s="20" t="s">
        <v>69</v>
      </c>
      <c r="C833" s="20" t="s">
        <v>69</v>
      </c>
      <c r="D833" s="20" t="s">
        <v>217</v>
      </c>
      <c r="E833" s="20"/>
      <c r="F833" s="21">
        <f>F834</f>
        <v>35</v>
      </c>
      <c r="N833" s="131"/>
      <c r="O833" s="131"/>
      <c r="P833" s="131"/>
      <c r="Q833" s="131"/>
      <c r="R833" s="134"/>
    </row>
    <row r="834" spans="1:18" s="35" customFormat="1" ht="14.25" customHeight="1">
      <c r="A834" s="16" t="s">
        <v>385</v>
      </c>
      <c r="B834" s="20" t="s">
        <v>69</v>
      </c>
      <c r="C834" s="20" t="s">
        <v>69</v>
      </c>
      <c r="D834" s="20" t="s">
        <v>413</v>
      </c>
      <c r="E834" s="20"/>
      <c r="F834" s="21">
        <f>F835</f>
        <v>35</v>
      </c>
      <c r="N834" s="131"/>
      <c r="O834" s="131"/>
      <c r="P834" s="131"/>
      <c r="Q834" s="131"/>
      <c r="R834" s="134"/>
    </row>
    <row r="835" spans="1:18" s="35" customFormat="1" ht="13.5" customHeight="1">
      <c r="A835" s="16" t="s">
        <v>640</v>
      </c>
      <c r="B835" s="20" t="s">
        <v>69</v>
      </c>
      <c r="C835" s="20" t="s">
        <v>69</v>
      </c>
      <c r="D835" s="20" t="s">
        <v>413</v>
      </c>
      <c r="E835" s="20" t="s">
        <v>105</v>
      </c>
      <c r="F835" s="21">
        <f>F836</f>
        <v>35</v>
      </c>
      <c r="N835" s="131"/>
      <c r="O835" s="131"/>
      <c r="P835" s="131"/>
      <c r="Q835" s="131"/>
      <c r="R835" s="134"/>
    </row>
    <row r="836" spans="1:18" s="35" customFormat="1" ht="12.75" customHeight="1">
      <c r="A836" s="16" t="s">
        <v>99</v>
      </c>
      <c r="B836" s="20" t="s">
        <v>69</v>
      </c>
      <c r="C836" s="20" t="s">
        <v>69</v>
      </c>
      <c r="D836" s="20" t="s">
        <v>413</v>
      </c>
      <c r="E836" s="20" t="s">
        <v>100</v>
      </c>
      <c r="F836" s="21">
        <f>F837</f>
        <v>35</v>
      </c>
      <c r="N836" s="131"/>
      <c r="O836" s="131"/>
      <c r="P836" s="131"/>
      <c r="Q836" s="131"/>
      <c r="R836" s="134"/>
    </row>
    <row r="837" spans="1:18" s="35" customFormat="1" ht="15" customHeight="1">
      <c r="A837" s="16" t="s">
        <v>101</v>
      </c>
      <c r="B837" s="20" t="s">
        <v>69</v>
      </c>
      <c r="C837" s="20" t="s">
        <v>69</v>
      </c>
      <c r="D837" s="20" t="s">
        <v>413</v>
      </c>
      <c r="E837" s="20" t="s">
        <v>102</v>
      </c>
      <c r="F837" s="21">
        <f>'пр.5 вед.стр.'!G945</f>
        <v>35</v>
      </c>
      <c r="N837" s="131"/>
      <c r="O837" s="131"/>
      <c r="P837" s="131"/>
      <c r="Q837" s="131"/>
      <c r="R837" s="134"/>
    </row>
    <row r="838" spans="1:18" s="35" customFormat="1" ht="19.5" customHeight="1">
      <c r="A838" s="15" t="s">
        <v>11</v>
      </c>
      <c r="B838" s="39" t="s">
        <v>69</v>
      </c>
      <c r="C838" s="39" t="s">
        <v>75</v>
      </c>
      <c r="D838" s="39"/>
      <c r="E838" s="39"/>
      <c r="F838" s="40">
        <f>F839+F853+F869+F898</f>
        <v>38138.3</v>
      </c>
      <c r="N838" s="131"/>
      <c r="O838" s="131"/>
      <c r="P838" s="131"/>
      <c r="Q838" s="131"/>
      <c r="R838" s="134"/>
    </row>
    <row r="839" spans="1:18" s="35" customFormat="1" ht="14.25" customHeight="1">
      <c r="A839" s="16" t="s">
        <v>368</v>
      </c>
      <c r="B839" s="20" t="s">
        <v>69</v>
      </c>
      <c r="C839" s="20" t="s">
        <v>75</v>
      </c>
      <c r="D839" s="20" t="s">
        <v>219</v>
      </c>
      <c r="E839" s="20"/>
      <c r="F839" s="21">
        <f>F840</f>
        <v>1031.2</v>
      </c>
      <c r="N839" s="131"/>
      <c r="O839" s="131"/>
      <c r="P839" s="131"/>
      <c r="Q839" s="131"/>
      <c r="R839" s="134"/>
    </row>
    <row r="840" spans="1:18" s="35" customFormat="1" ht="16.5" customHeight="1">
      <c r="A840" s="16" t="s">
        <v>369</v>
      </c>
      <c r="B840" s="20" t="s">
        <v>69</v>
      </c>
      <c r="C840" s="20" t="s">
        <v>75</v>
      </c>
      <c r="D840" s="20" t="s">
        <v>366</v>
      </c>
      <c r="E840" s="20"/>
      <c r="F840" s="21">
        <f>F841+F847</f>
        <v>1031.2</v>
      </c>
      <c r="N840" s="131"/>
      <c r="O840" s="131"/>
      <c r="P840" s="131"/>
      <c r="Q840" s="131"/>
      <c r="R840" s="134"/>
    </row>
    <row r="841" spans="1:18" s="35" customFormat="1" ht="38.25" customHeight="1">
      <c r="A841" s="16" t="s">
        <v>292</v>
      </c>
      <c r="B841" s="20" t="s">
        <v>69</v>
      </c>
      <c r="C841" s="20" t="s">
        <v>75</v>
      </c>
      <c r="D841" s="20" t="s">
        <v>367</v>
      </c>
      <c r="E841" s="20"/>
      <c r="F841" s="21">
        <f>F842</f>
        <v>1000</v>
      </c>
      <c r="N841" s="131"/>
      <c r="O841" s="131"/>
      <c r="P841" s="131"/>
      <c r="Q841" s="131"/>
      <c r="R841" s="134"/>
    </row>
    <row r="842" spans="1:18" s="35" customFormat="1" ht="43.5" customHeight="1">
      <c r="A842" s="16" t="s">
        <v>103</v>
      </c>
      <c r="B842" s="20" t="s">
        <v>69</v>
      </c>
      <c r="C842" s="20" t="s">
        <v>75</v>
      </c>
      <c r="D842" s="20" t="s">
        <v>367</v>
      </c>
      <c r="E842" s="20" t="s">
        <v>104</v>
      </c>
      <c r="F842" s="21">
        <f>F843+F845</f>
        <v>1000</v>
      </c>
      <c r="N842" s="131"/>
      <c r="O842" s="131"/>
      <c r="P842" s="131"/>
      <c r="Q842" s="131"/>
      <c r="R842" s="134"/>
    </row>
    <row r="843" spans="1:18" s="35" customFormat="1" ht="18.75" customHeight="1">
      <c r="A843" s="16" t="s">
        <v>300</v>
      </c>
      <c r="B843" s="20" t="s">
        <v>69</v>
      </c>
      <c r="C843" s="20" t="s">
        <v>75</v>
      </c>
      <c r="D843" s="20" t="s">
        <v>367</v>
      </c>
      <c r="E843" s="20" t="s">
        <v>302</v>
      </c>
      <c r="F843" s="21">
        <f>F844</f>
        <v>740</v>
      </c>
      <c r="N843" s="131"/>
      <c r="O843" s="131"/>
      <c r="P843" s="131"/>
      <c r="Q843" s="131"/>
      <c r="R843" s="134"/>
    </row>
    <row r="844" spans="1:18" s="35" customFormat="1" ht="18" customHeight="1">
      <c r="A844" s="16" t="s">
        <v>447</v>
      </c>
      <c r="B844" s="20" t="s">
        <v>69</v>
      </c>
      <c r="C844" s="20" t="s">
        <v>75</v>
      </c>
      <c r="D844" s="20" t="s">
        <v>367</v>
      </c>
      <c r="E844" s="20" t="s">
        <v>301</v>
      </c>
      <c r="F844" s="21">
        <f>'пр.5 вед.стр.'!G783</f>
        <v>740</v>
      </c>
      <c r="N844" s="131"/>
      <c r="O844" s="131"/>
      <c r="P844" s="131"/>
      <c r="Q844" s="131"/>
      <c r="R844" s="134"/>
    </row>
    <row r="845" spans="1:18" s="35" customFormat="1" ht="15" customHeight="1">
      <c r="A845" s="16" t="s">
        <v>94</v>
      </c>
      <c r="B845" s="20" t="s">
        <v>69</v>
      </c>
      <c r="C845" s="20" t="s">
        <v>75</v>
      </c>
      <c r="D845" s="20" t="s">
        <v>367</v>
      </c>
      <c r="E845" s="20" t="s">
        <v>95</v>
      </c>
      <c r="F845" s="21">
        <f>F846</f>
        <v>260</v>
      </c>
      <c r="N845" s="131"/>
      <c r="O845" s="131"/>
      <c r="P845" s="131"/>
      <c r="Q845" s="131"/>
      <c r="R845" s="134"/>
    </row>
    <row r="846" spans="1:18" s="35" customFormat="1" ht="27.75" customHeight="1">
      <c r="A846" s="16" t="s">
        <v>97</v>
      </c>
      <c r="B846" s="20" t="s">
        <v>69</v>
      </c>
      <c r="C846" s="20" t="s">
        <v>75</v>
      </c>
      <c r="D846" s="20" t="s">
        <v>367</v>
      </c>
      <c r="E846" s="20" t="s">
        <v>98</v>
      </c>
      <c r="F846" s="21">
        <f>'пр.5 вед.стр.'!G785</f>
        <v>260</v>
      </c>
      <c r="N846" s="131"/>
      <c r="O846" s="131"/>
      <c r="P846" s="131"/>
      <c r="Q846" s="131"/>
      <c r="R846" s="134"/>
    </row>
    <row r="847" spans="1:18" s="35" customFormat="1" ht="18" customHeight="1">
      <c r="A847" s="16" t="s">
        <v>239</v>
      </c>
      <c r="B847" s="20" t="s">
        <v>69</v>
      </c>
      <c r="C847" s="20" t="s">
        <v>75</v>
      </c>
      <c r="D847" s="20" t="s">
        <v>370</v>
      </c>
      <c r="E847" s="20"/>
      <c r="F847" s="21">
        <f>F848</f>
        <v>31.2</v>
      </c>
      <c r="N847" s="131"/>
      <c r="O847" s="131"/>
      <c r="P847" s="131"/>
      <c r="Q847" s="131"/>
      <c r="R847" s="134"/>
    </row>
    <row r="848" spans="1:18" s="35" customFormat="1" ht="36" customHeight="1">
      <c r="A848" s="16" t="s">
        <v>103</v>
      </c>
      <c r="B848" s="20" t="s">
        <v>69</v>
      </c>
      <c r="C848" s="20" t="s">
        <v>75</v>
      </c>
      <c r="D848" s="20" t="s">
        <v>370</v>
      </c>
      <c r="E848" s="20" t="s">
        <v>104</v>
      </c>
      <c r="F848" s="21">
        <f>F849+F851</f>
        <v>31.2</v>
      </c>
      <c r="N848" s="131"/>
      <c r="O848" s="131"/>
      <c r="P848" s="131"/>
      <c r="Q848" s="131"/>
      <c r="R848" s="134"/>
    </row>
    <row r="849" spans="1:18" s="35" customFormat="1" ht="15.75" customHeight="1">
      <c r="A849" s="16" t="s">
        <v>300</v>
      </c>
      <c r="B849" s="20" t="s">
        <v>69</v>
      </c>
      <c r="C849" s="20" t="s">
        <v>75</v>
      </c>
      <c r="D849" s="20" t="s">
        <v>370</v>
      </c>
      <c r="E849" s="20" t="s">
        <v>302</v>
      </c>
      <c r="F849" s="21">
        <f>F850</f>
        <v>11.2</v>
      </c>
      <c r="N849" s="131"/>
      <c r="O849" s="131"/>
      <c r="P849" s="131"/>
      <c r="Q849" s="131"/>
      <c r="R849" s="134"/>
    </row>
    <row r="850" spans="1:18" s="35" customFormat="1" ht="18" customHeight="1">
      <c r="A850" s="16" t="s">
        <v>447</v>
      </c>
      <c r="B850" s="20" t="s">
        <v>69</v>
      </c>
      <c r="C850" s="20" t="s">
        <v>75</v>
      </c>
      <c r="D850" s="20" t="s">
        <v>370</v>
      </c>
      <c r="E850" s="20" t="s">
        <v>301</v>
      </c>
      <c r="F850" s="21">
        <f>'пр.5 вед.стр.'!G789</f>
        <v>11.2</v>
      </c>
      <c r="N850" s="131"/>
      <c r="O850" s="131"/>
      <c r="P850" s="131"/>
      <c r="Q850" s="131"/>
      <c r="R850" s="134"/>
    </row>
    <row r="851" spans="1:18" s="35" customFormat="1" ht="17.25" customHeight="1">
      <c r="A851" s="16" t="s">
        <v>94</v>
      </c>
      <c r="B851" s="20" t="s">
        <v>69</v>
      </c>
      <c r="C851" s="20" t="s">
        <v>75</v>
      </c>
      <c r="D851" s="20" t="s">
        <v>370</v>
      </c>
      <c r="E851" s="20" t="s">
        <v>95</v>
      </c>
      <c r="F851" s="21">
        <f>F852</f>
        <v>20</v>
      </c>
      <c r="N851" s="131"/>
      <c r="O851" s="131"/>
      <c r="P851" s="131"/>
      <c r="Q851" s="131"/>
      <c r="R851" s="134"/>
    </row>
    <row r="852" spans="1:18" s="35" customFormat="1" ht="29.25" customHeight="1">
      <c r="A852" s="16" t="s">
        <v>97</v>
      </c>
      <c r="B852" s="20" t="s">
        <v>69</v>
      </c>
      <c r="C852" s="20" t="s">
        <v>75</v>
      </c>
      <c r="D852" s="20" t="s">
        <v>370</v>
      </c>
      <c r="E852" s="20" t="s">
        <v>98</v>
      </c>
      <c r="F852" s="21">
        <f>'пр.5 вед.стр.'!G791</f>
        <v>20</v>
      </c>
      <c r="N852" s="131"/>
      <c r="O852" s="131"/>
      <c r="P852" s="131"/>
      <c r="Q852" s="131"/>
      <c r="R852" s="134"/>
    </row>
    <row r="853" spans="1:18" s="35" customFormat="1" ht="30" customHeight="1">
      <c r="A853" s="16" t="s">
        <v>425</v>
      </c>
      <c r="B853" s="20" t="s">
        <v>69</v>
      </c>
      <c r="C853" s="20" t="s">
        <v>75</v>
      </c>
      <c r="D853" s="20" t="s">
        <v>218</v>
      </c>
      <c r="E853" s="20"/>
      <c r="F853" s="21">
        <f>F854</f>
        <v>8563.2</v>
      </c>
      <c r="N853" s="131"/>
      <c r="O853" s="131"/>
      <c r="P853" s="131"/>
      <c r="Q853" s="131"/>
      <c r="R853" s="134"/>
    </row>
    <row r="854" spans="1:18" s="35" customFormat="1" ht="17.25" customHeight="1">
      <c r="A854" s="16" t="s">
        <v>50</v>
      </c>
      <c r="B854" s="20" t="s">
        <v>69</v>
      </c>
      <c r="C854" s="20" t="s">
        <v>75</v>
      </c>
      <c r="D854" s="20" t="s">
        <v>244</v>
      </c>
      <c r="E854" s="20"/>
      <c r="F854" s="21">
        <f>F855+F861</f>
        <v>8563.2</v>
      </c>
      <c r="N854" s="131"/>
      <c r="O854" s="131"/>
      <c r="P854" s="131"/>
      <c r="Q854" s="131"/>
      <c r="R854" s="134"/>
    </row>
    <row r="855" spans="1:18" s="35" customFormat="1" ht="17.25" customHeight="1">
      <c r="A855" s="16" t="s">
        <v>240</v>
      </c>
      <c r="B855" s="20" t="s">
        <v>69</v>
      </c>
      <c r="C855" s="20" t="s">
        <v>75</v>
      </c>
      <c r="D855" s="20" t="s">
        <v>245</v>
      </c>
      <c r="E855" s="20"/>
      <c r="F855" s="21">
        <f>F856</f>
        <v>8206.2</v>
      </c>
      <c r="N855" s="131"/>
      <c r="O855" s="131"/>
      <c r="P855" s="131"/>
      <c r="Q855" s="131"/>
      <c r="R855" s="134"/>
    </row>
    <row r="856" spans="1:18" s="35" customFormat="1" ht="42" customHeight="1">
      <c r="A856" s="16" t="s">
        <v>103</v>
      </c>
      <c r="B856" s="20" t="s">
        <v>69</v>
      </c>
      <c r="C856" s="20" t="s">
        <v>75</v>
      </c>
      <c r="D856" s="20" t="s">
        <v>245</v>
      </c>
      <c r="E856" s="20" t="s">
        <v>104</v>
      </c>
      <c r="F856" s="21">
        <f>F857</f>
        <v>8206.2</v>
      </c>
      <c r="N856" s="131"/>
      <c r="O856" s="131"/>
      <c r="P856" s="131"/>
      <c r="Q856" s="131"/>
      <c r="R856" s="134"/>
    </row>
    <row r="857" spans="1:18" s="35" customFormat="1" ht="17.25" customHeight="1">
      <c r="A857" s="16" t="s">
        <v>94</v>
      </c>
      <c r="B857" s="20" t="s">
        <v>69</v>
      </c>
      <c r="C857" s="20" t="s">
        <v>75</v>
      </c>
      <c r="D857" s="20" t="s">
        <v>245</v>
      </c>
      <c r="E857" s="20" t="s">
        <v>95</v>
      </c>
      <c r="F857" s="21">
        <f>F858+F859+F860</f>
        <v>8206.2</v>
      </c>
      <c r="N857" s="131"/>
      <c r="O857" s="131"/>
      <c r="P857" s="131"/>
      <c r="Q857" s="131"/>
      <c r="R857" s="134"/>
    </row>
    <row r="858" spans="1:18" s="35" customFormat="1" ht="17.25" customHeight="1">
      <c r="A858" s="16" t="s">
        <v>159</v>
      </c>
      <c r="B858" s="20" t="s">
        <v>69</v>
      </c>
      <c r="C858" s="20" t="s">
        <v>75</v>
      </c>
      <c r="D858" s="20" t="s">
        <v>245</v>
      </c>
      <c r="E858" s="20" t="s">
        <v>96</v>
      </c>
      <c r="F858" s="21">
        <f>'пр.5 вед.стр.'!G797</f>
        <v>6227.2</v>
      </c>
      <c r="N858" s="131"/>
      <c r="O858" s="131"/>
      <c r="P858" s="131"/>
      <c r="Q858" s="131"/>
      <c r="R858" s="134"/>
    </row>
    <row r="859" spans="1:18" s="35" customFormat="1" ht="29.25" customHeight="1">
      <c r="A859" s="16" t="s">
        <v>97</v>
      </c>
      <c r="B859" s="20" t="s">
        <v>69</v>
      </c>
      <c r="C859" s="20" t="s">
        <v>75</v>
      </c>
      <c r="D859" s="20" t="s">
        <v>245</v>
      </c>
      <c r="E859" s="20" t="s">
        <v>98</v>
      </c>
      <c r="F859" s="21">
        <f>'пр.5 вед.стр.'!G798</f>
        <v>111</v>
      </c>
      <c r="N859" s="131"/>
      <c r="O859" s="131"/>
      <c r="P859" s="131"/>
      <c r="Q859" s="131"/>
      <c r="R859" s="134"/>
    </row>
    <row r="860" spans="1:18" s="35" customFormat="1" ht="27" customHeight="1">
      <c r="A860" s="16" t="s">
        <v>161</v>
      </c>
      <c r="B860" s="20" t="s">
        <v>69</v>
      </c>
      <c r="C860" s="20" t="s">
        <v>75</v>
      </c>
      <c r="D860" s="20" t="s">
        <v>245</v>
      </c>
      <c r="E860" s="20" t="s">
        <v>160</v>
      </c>
      <c r="F860" s="21">
        <f>'пр.5 вед.стр.'!G799</f>
        <v>1868</v>
      </c>
      <c r="N860" s="131"/>
      <c r="O860" s="131"/>
      <c r="P860" s="131"/>
      <c r="Q860" s="131"/>
      <c r="R860" s="134"/>
    </row>
    <row r="861" spans="1:18" s="35" customFormat="1" ht="17.25" customHeight="1">
      <c r="A861" s="16" t="s">
        <v>241</v>
      </c>
      <c r="B861" s="20" t="s">
        <v>69</v>
      </c>
      <c r="C861" s="20" t="s">
        <v>75</v>
      </c>
      <c r="D861" s="20" t="s">
        <v>246</v>
      </c>
      <c r="E861" s="20"/>
      <c r="F861" s="21">
        <f>F862+F865</f>
        <v>357</v>
      </c>
      <c r="N861" s="131"/>
      <c r="O861" s="131"/>
      <c r="P861" s="131"/>
      <c r="Q861" s="131"/>
      <c r="R861" s="134"/>
    </row>
    <row r="862" spans="1:18" s="35" customFormat="1" ht="17.25" customHeight="1">
      <c r="A862" s="16" t="s">
        <v>640</v>
      </c>
      <c r="B862" s="20" t="s">
        <v>69</v>
      </c>
      <c r="C862" s="20" t="s">
        <v>75</v>
      </c>
      <c r="D862" s="20" t="s">
        <v>246</v>
      </c>
      <c r="E862" s="20" t="s">
        <v>105</v>
      </c>
      <c r="F862" s="21">
        <f>F863</f>
        <v>354</v>
      </c>
      <c r="N862" s="131"/>
      <c r="O862" s="131"/>
      <c r="P862" s="131"/>
      <c r="Q862" s="131"/>
      <c r="R862" s="134"/>
    </row>
    <row r="863" spans="1:18" s="35" customFormat="1" ht="17.25" customHeight="1">
      <c r="A863" s="16" t="s">
        <v>99</v>
      </c>
      <c r="B863" s="20" t="s">
        <v>69</v>
      </c>
      <c r="C863" s="20" t="s">
        <v>75</v>
      </c>
      <c r="D863" s="20" t="s">
        <v>246</v>
      </c>
      <c r="E863" s="20" t="s">
        <v>100</v>
      </c>
      <c r="F863" s="21">
        <f>F864</f>
        <v>354</v>
      </c>
      <c r="N863" s="131"/>
      <c r="O863" s="131"/>
      <c r="P863" s="131"/>
      <c r="Q863" s="131"/>
      <c r="R863" s="134"/>
    </row>
    <row r="864" spans="1:18" s="35" customFormat="1" ht="17.25" customHeight="1">
      <c r="A864" s="16" t="s">
        <v>101</v>
      </c>
      <c r="B864" s="20" t="s">
        <v>69</v>
      </c>
      <c r="C864" s="20" t="s">
        <v>75</v>
      </c>
      <c r="D864" s="20" t="s">
        <v>246</v>
      </c>
      <c r="E864" s="20" t="s">
        <v>102</v>
      </c>
      <c r="F864" s="21">
        <f>'пр.5 вед.стр.'!G803</f>
        <v>354</v>
      </c>
      <c r="N864" s="131"/>
      <c r="O864" s="131"/>
      <c r="P864" s="131"/>
      <c r="Q864" s="131"/>
      <c r="R864" s="134"/>
    </row>
    <row r="865" spans="1:18" s="35" customFormat="1" ht="17.25" customHeight="1">
      <c r="A865" s="16" t="s">
        <v>129</v>
      </c>
      <c r="B865" s="20" t="s">
        <v>69</v>
      </c>
      <c r="C865" s="20" t="s">
        <v>75</v>
      </c>
      <c r="D865" s="20" t="s">
        <v>246</v>
      </c>
      <c r="E865" s="20" t="s">
        <v>130</v>
      </c>
      <c r="F865" s="21">
        <f>F866</f>
        <v>3</v>
      </c>
      <c r="N865" s="131"/>
      <c r="O865" s="131"/>
      <c r="P865" s="131"/>
      <c r="Q865" s="131"/>
      <c r="R865" s="134"/>
    </row>
    <row r="866" spans="1:18" s="35" customFormat="1" ht="17.25" customHeight="1">
      <c r="A866" s="16" t="s">
        <v>132</v>
      </c>
      <c r="B866" s="20" t="s">
        <v>69</v>
      </c>
      <c r="C866" s="20" t="s">
        <v>75</v>
      </c>
      <c r="D866" s="20" t="s">
        <v>246</v>
      </c>
      <c r="E866" s="20" t="s">
        <v>133</v>
      </c>
      <c r="F866" s="21">
        <f>F867+F868</f>
        <v>3</v>
      </c>
      <c r="N866" s="131"/>
      <c r="O866" s="131"/>
      <c r="P866" s="131"/>
      <c r="Q866" s="131"/>
      <c r="R866" s="134"/>
    </row>
    <row r="867" spans="1:18" s="35" customFormat="1" ht="17.25" customHeight="1">
      <c r="A867" s="16" t="s">
        <v>134</v>
      </c>
      <c r="B867" s="20" t="s">
        <v>69</v>
      </c>
      <c r="C867" s="20" t="s">
        <v>75</v>
      </c>
      <c r="D867" s="20" t="s">
        <v>246</v>
      </c>
      <c r="E867" s="20" t="s">
        <v>135</v>
      </c>
      <c r="F867" s="21">
        <f>'пр.5 вед.стр.'!G806</f>
        <v>1</v>
      </c>
      <c r="N867" s="131"/>
      <c r="O867" s="131"/>
      <c r="P867" s="131"/>
      <c r="Q867" s="131"/>
      <c r="R867" s="134"/>
    </row>
    <row r="868" spans="1:18" s="35" customFormat="1" ht="17.25" customHeight="1">
      <c r="A868" s="16" t="s">
        <v>162</v>
      </c>
      <c r="B868" s="20" t="s">
        <v>69</v>
      </c>
      <c r="C868" s="20" t="s">
        <v>75</v>
      </c>
      <c r="D868" s="20" t="s">
        <v>246</v>
      </c>
      <c r="E868" s="20" t="s">
        <v>136</v>
      </c>
      <c r="F868" s="21">
        <f>'пр.5 вед.стр.'!G807</f>
        <v>2</v>
      </c>
      <c r="N868" s="131"/>
      <c r="O868" s="131"/>
      <c r="P868" s="131"/>
      <c r="Q868" s="131"/>
      <c r="R868" s="134"/>
    </row>
    <row r="869" spans="1:18" s="35" customFormat="1" ht="45.75" customHeight="1">
      <c r="A869" s="16" t="s">
        <v>299</v>
      </c>
      <c r="B869" s="20" t="s">
        <v>69</v>
      </c>
      <c r="C869" s="20" t="s">
        <v>75</v>
      </c>
      <c r="D869" s="20" t="s">
        <v>233</v>
      </c>
      <c r="E869" s="20"/>
      <c r="F869" s="21">
        <f>F870</f>
        <v>26651</v>
      </c>
      <c r="N869" s="131"/>
      <c r="O869" s="131"/>
      <c r="P869" s="131"/>
      <c r="Q869" s="131"/>
      <c r="R869" s="134"/>
    </row>
    <row r="870" spans="1:18" s="35" customFormat="1" ht="33.75" customHeight="1">
      <c r="A870" s="16" t="s">
        <v>492</v>
      </c>
      <c r="B870" s="20" t="s">
        <v>69</v>
      </c>
      <c r="C870" s="20" t="s">
        <v>75</v>
      </c>
      <c r="D870" s="20" t="s">
        <v>383</v>
      </c>
      <c r="E870" s="20"/>
      <c r="F870" s="21">
        <f>F871+F884</f>
        <v>26651</v>
      </c>
      <c r="N870" s="131"/>
      <c r="O870" s="131"/>
      <c r="P870" s="131"/>
      <c r="Q870" s="131"/>
      <c r="R870" s="134"/>
    </row>
    <row r="871" spans="1:18" s="35" customFormat="1" ht="17.25" customHeight="1">
      <c r="A871" s="16" t="s">
        <v>384</v>
      </c>
      <c r="B871" s="20" t="s">
        <v>69</v>
      </c>
      <c r="C871" s="20" t="s">
        <v>75</v>
      </c>
      <c r="D871" s="20" t="s">
        <v>415</v>
      </c>
      <c r="E871" s="20"/>
      <c r="F871" s="21">
        <f>F872+F877+F880</f>
        <v>13746.6</v>
      </c>
      <c r="N871" s="131"/>
      <c r="O871" s="131"/>
      <c r="P871" s="131"/>
      <c r="Q871" s="131"/>
      <c r="R871" s="134"/>
    </row>
    <row r="872" spans="1:18" s="35" customFormat="1" ht="47.25" customHeight="1">
      <c r="A872" s="16" t="s">
        <v>103</v>
      </c>
      <c r="B872" s="20" t="s">
        <v>69</v>
      </c>
      <c r="C872" s="20" t="s">
        <v>75</v>
      </c>
      <c r="D872" s="20" t="s">
        <v>415</v>
      </c>
      <c r="E872" s="20" t="s">
        <v>104</v>
      </c>
      <c r="F872" s="21">
        <f>F873</f>
        <v>13052.5</v>
      </c>
      <c r="N872" s="131"/>
      <c r="O872" s="131"/>
      <c r="P872" s="131"/>
      <c r="Q872" s="131"/>
      <c r="R872" s="134"/>
    </row>
    <row r="873" spans="1:18" s="35" customFormat="1" ht="17.25" customHeight="1">
      <c r="A873" s="16" t="s">
        <v>300</v>
      </c>
      <c r="B873" s="20" t="s">
        <v>69</v>
      </c>
      <c r="C873" s="20" t="s">
        <v>75</v>
      </c>
      <c r="D873" s="20" t="s">
        <v>415</v>
      </c>
      <c r="E873" s="20" t="s">
        <v>302</v>
      </c>
      <c r="F873" s="21">
        <f>F874+F875+F876</f>
        <v>13052.5</v>
      </c>
      <c r="N873" s="131"/>
      <c r="O873" s="131"/>
      <c r="P873" s="131"/>
      <c r="Q873" s="131"/>
      <c r="R873" s="134"/>
    </row>
    <row r="874" spans="1:18" s="35" customFormat="1" ht="17.25" customHeight="1">
      <c r="A874" s="16" t="s">
        <v>568</v>
      </c>
      <c r="B874" s="20" t="s">
        <v>69</v>
      </c>
      <c r="C874" s="20" t="s">
        <v>75</v>
      </c>
      <c r="D874" s="20" t="s">
        <v>415</v>
      </c>
      <c r="E874" s="20" t="s">
        <v>303</v>
      </c>
      <c r="F874" s="21">
        <f>'пр.5 вед.стр.'!G813</f>
        <v>10401.5</v>
      </c>
      <c r="N874" s="131"/>
      <c r="O874" s="131"/>
      <c r="P874" s="131"/>
      <c r="Q874" s="131"/>
      <c r="R874" s="134"/>
    </row>
    <row r="875" spans="1:18" s="35" customFormat="1" ht="17.25" customHeight="1">
      <c r="A875" s="16" t="s">
        <v>447</v>
      </c>
      <c r="B875" s="20" t="s">
        <v>69</v>
      </c>
      <c r="C875" s="20" t="s">
        <v>75</v>
      </c>
      <c r="D875" s="20" t="s">
        <v>415</v>
      </c>
      <c r="E875" s="20" t="s">
        <v>301</v>
      </c>
      <c r="F875" s="21">
        <f>'пр.5 вед.стр.'!G814</f>
        <v>34.6</v>
      </c>
      <c r="N875" s="131"/>
      <c r="O875" s="131"/>
      <c r="P875" s="131"/>
      <c r="Q875" s="131"/>
      <c r="R875" s="134"/>
    </row>
    <row r="876" spans="1:18" s="35" customFormat="1" ht="30.75" customHeight="1">
      <c r="A876" s="16" t="s">
        <v>451</v>
      </c>
      <c r="B876" s="20" t="s">
        <v>69</v>
      </c>
      <c r="C876" s="20" t="s">
        <v>75</v>
      </c>
      <c r="D876" s="20" t="s">
        <v>415</v>
      </c>
      <c r="E876" s="20" t="s">
        <v>304</v>
      </c>
      <c r="F876" s="21">
        <f>'пр.5 вед.стр.'!G815</f>
        <v>2616.4</v>
      </c>
      <c r="N876" s="131"/>
      <c r="O876" s="131"/>
      <c r="P876" s="131"/>
      <c r="Q876" s="131"/>
      <c r="R876" s="134"/>
    </row>
    <row r="877" spans="1:18" s="35" customFormat="1" ht="17.25" customHeight="1">
      <c r="A877" s="16" t="s">
        <v>640</v>
      </c>
      <c r="B877" s="20" t="s">
        <v>69</v>
      </c>
      <c r="C877" s="20" t="s">
        <v>75</v>
      </c>
      <c r="D877" s="20" t="s">
        <v>415</v>
      </c>
      <c r="E877" s="20" t="s">
        <v>105</v>
      </c>
      <c r="F877" s="21">
        <f>F878</f>
        <v>688.1</v>
      </c>
      <c r="N877" s="131"/>
      <c r="O877" s="131"/>
      <c r="P877" s="131"/>
      <c r="Q877" s="131"/>
      <c r="R877" s="134"/>
    </row>
    <row r="878" spans="1:18" s="35" customFormat="1" ht="17.25" customHeight="1">
      <c r="A878" s="16" t="s">
        <v>99</v>
      </c>
      <c r="B878" s="20" t="s">
        <v>69</v>
      </c>
      <c r="C878" s="20" t="s">
        <v>75</v>
      </c>
      <c r="D878" s="20" t="s">
        <v>415</v>
      </c>
      <c r="E878" s="20" t="s">
        <v>100</v>
      </c>
      <c r="F878" s="21">
        <f>F879</f>
        <v>688.1</v>
      </c>
      <c r="N878" s="131"/>
      <c r="O878" s="131"/>
      <c r="P878" s="131"/>
      <c r="Q878" s="131"/>
      <c r="R878" s="134"/>
    </row>
    <row r="879" spans="1:18" s="35" customFormat="1" ht="17.25" customHeight="1">
      <c r="A879" s="16" t="s">
        <v>101</v>
      </c>
      <c r="B879" s="20" t="s">
        <v>69</v>
      </c>
      <c r="C879" s="20" t="s">
        <v>75</v>
      </c>
      <c r="D879" s="20" t="s">
        <v>415</v>
      </c>
      <c r="E879" s="20" t="s">
        <v>102</v>
      </c>
      <c r="F879" s="21">
        <f>'пр.5 вед.стр.'!G818</f>
        <v>688.1</v>
      </c>
      <c r="N879" s="131"/>
      <c r="O879" s="131"/>
      <c r="P879" s="131"/>
      <c r="Q879" s="131"/>
      <c r="R879" s="134"/>
    </row>
    <row r="880" spans="1:18" s="35" customFormat="1" ht="17.25" customHeight="1">
      <c r="A880" s="16" t="s">
        <v>129</v>
      </c>
      <c r="B880" s="20" t="s">
        <v>69</v>
      </c>
      <c r="C880" s="20" t="s">
        <v>75</v>
      </c>
      <c r="D880" s="20" t="s">
        <v>415</v>
      </c>
      <c r="E880" s="20" t="s">
        <v>130</v>
      </c>
      <c r="F880" s="21">
        <f>F881</f>
        <v>6</v>
      </c>
      <c r="N880" s="131"/>
      <c r="O880" s="131"/>
      <c r="P880" s="131"/>
      <c r="Q880" s="131"/>
      <c r="R880" s="134"/>
    </row>
    <row r="881" spans="1:18" s="35" customFormat="1" ht="17.25" customHeight="1">
      <c r="A881" s="16" t="s">
        <v>132</v>
      </c>
      <c r="B881" s="20" t="s">
        <v>69</v>
      </c>
      <c r="C881" s="20" t="s">
        <v>75</v>
      </c>
      <c r="D881" s="20" t="s">
        <v>415</v>
      </c>
      <c r="E881" s="20" t="s">
        <v>133</v>
      </c>
      <c r="F881" s="21">
        <f>F882+F883</f>
        <v>6</v>
      </c>
      <c r="N881" s="131"/>
      <c r="O881" s="131"/>
      <c r="P881" s="131"/>
      <c r="Q881" s="131"/>
      <c r="R881" s="134"/>
    </row>
    <row r="882" spans="1:18" s="35" customFormat="1" ht="17.25" customHeight="1">
      <c r="A882" s="16" t="s">
        <v>134</v>
      </c>
      <c r="B882" s="20" t="s">
        <v>69</v>
      </c>
      <c r="C882" s="20" t="s">
        <v>75</v>
      </c>
      <c r="D882" s="20" t="s">
        <v>415</v>
      </c>
      <c r="E882" s="20" t="s">
        <v>135</v>
      </c>
      <c r="F882" s="21">
        <f>'пр.5 вед.стр.'!G821</f>
        <v>4</v>
      </c>
      <c r="N882" s="131"/>
      <c r="O882" s="131"/>
      <c r="P882" s="131"/>
      <c r="Q882" s="131"/>
      <c r="R882" s="134"/>
    </row>
    <row r="883" spans="1:18" s="35" customFormat="1" ht="17.25" customHeight="1">
      <c r="A883" s="16" t="s">
        <v>162</v>
      </c>
      <c r="B883" s="20" t="s">
        <v>69</v>
      </c>
      <c r="C883" s="20" t="s">
        <v>75</v>
      </c>
      <c r="D883" s="20" t="s">
        <v>415</v>
      </c>
      <c r="E883" s="20" t="s">
        <v>136</v>
      </c>
      <c r="F883" s="21">
        <f>'пр.5 вед.стр.'!G822</f>
        <v>2</v>
      </c>
      <c r="N883" s="131"/>
      <c r="O883" s="131"/>
      <c r="P883" s="131"/>
      <c r="Q883" s="131"/>
      <c r="R883" s="134"/>
    </row>
    <row r="884" spans="1:18" s="35" customFormat="1" ht="17.25" customHeight="1">
      <c r="A884" s="16" t="s">
        <v>392</v>
      </c>
      <c r="B884" s="20" t="s">
        <v>69</v>
      </c>
      <c r="C884" s="20" t="s">
        <v>75</v>
      </c>
      <c r="D884" s="20" t="s">
        <v>416</v>
      </c>
      <c r="E884" s="20"/>
      <c r="F884" s="21">
        <f>F885+F890+F893</f>
        <v>12904.4</v>
      </c>
      <c r="N884" s="131"/>
      <c r="O884" s="131"/>
      <c r="P884" s="131"/>
      <c r="Q884" s="131"/>
      <c r="R884" s="134"/>
    </row>
    <row r="885" spans="1:18" s="35" customFormat="1" ht="43.5" customHeight="1">
      <c r="A885" s="16" t="s">
        <v>103</v>
      </c>
      <c r="B885" s="20" t="s">
        <v>69</v>
      </c>
      <c r="C885" s="20" t="s">
        <v>75</v>
      </c>
      <c r="D885" s="20" t="s">
        <v>416</v>
      </c>
      <c r="E885" s="20" t="s">
        <v>104</v>
      </c>
      <c r="F885" s="21">
        <f>F886</f>
        <v>9346</v>
      </c>
      <c r="N885" s="131"/>
      <c r="O885" s="131"/>
      <c r="P885" s="131"/>
      <c r="Q885" s="131"/>
      <c r="R885" s="134"/>
    </row>
    <row r="886" spans="1:18" s="35" customFormat="1" ht="17.25" customHeight="1">
      <c r="A886" s="16" t="s">
        <v>300</v>
      </c>
      <c r="B886" s="20" t="s">
        <v>69</v>
      </c>
      <c r="C886" s="20" t="s">
        <v>75</v>
      </c>
      <c r="D886" s="20" t="s">
        <v>416</v>
      </c>
      <c r="E886" s="20" t="s">
        <v>302</v>
      </c>
      <c r="F886" s="21">
        <f>F887+F888+F889</f>
        <v>9346</v>
      </c>
      <c r="N886" s="131"/>
      <c r="O886" s="131"/>
      <c r="P886" s="131"/>
      <c r="Q886" s="131"/>
      <c r="R886" s="134"/>
    </row>
    <row r="887" spans="1:18" s="35" customFormat="1" ht="17.25" customHeight="1">
      <c r="A887" s="16" t="s">
        <v>568</v>
      </c>
      <c r="B887" s="20" t="s">
        <v>69</v>
      </c>
      <c r="C887" s="20" t="s">
        <v>75</v>
      </c>
      <c r="D887" s="20" t="s">
        <v>416</v>
      </c>
      <c r="E887" s="20" t="s">
        <v>303</v>
      </c>
      <c r="F887" s="21">
        <f>'пр.5 вед.стр.'!G826</f>
        <v>7200</v>
      </c>
      <c r="N887" s="131"/>
      <c r="O887" s="131"/>
      <c r="P887" s="131"/>
      <c r="Q887" s="131"/>
      <c r="R887" s="134"/>
    </row>
    <row r="888" spans="1:18" s="35" customFormat="1" ht="17.25" customHeight="1">
      <c r="A888" s="16" t="s">
        <v>447</v>
      </c>
      <c r="B888" s="20" t="s">
        <v>69</v>
      </c>
      <c r="C888" s="20" t="s">
        <v>75</v>
      </c>
      <c r="D888" s="20" t="s">
        <v>416</v>
      </c>
      <c r="E888" s="20" t="s">
        <v>301</v>
      </c>
      <c r="F888" s="21">
        <f>'пр.5 вед.стр.'!G827</f>
        <v>346</v>
      </c>
      <c r="N888" s="131"/>
      <c r="O888" s="131"/>
      <c r="P888" s="131"/>
      <c r="Q888" s="131"/>
      <c r="R888" s="134"/>
    </row>
    <row r="889" spans="1:18" s="35" customFormat="1" ht="36" customHeight="1">
      <c r="A889" s="16" t="s">
        <v>451</v>
      </c>
      <c r="B889" s="20" t="s">
        <v>69</v>
      </c>
      <c r="C889" s="20" t="s">
        <v>75</v>
      </c>
      <c r="D889" s="20" t="s">
        <v>416</v>
      </c>
      <c r="E889" s="20" t="s">
        <v>304</v>
      </c>
      <c r="F889" s="21">
        <f>'пр.5 вед.стр.'!G828</f>
        <v>1800</v>
      </c>
      <c r="N889" s="131"/>
      <c r="O889" s="131"/>
      <c r="P889" s="131"/>
      <c r="Q889" s="131"/>
      <c r="R889" s="134"/>
    </row>
    <row r="890" spans="1:18" s="35" customFormat="1" ht="17.25" customHeight="1">
      <c r="A890" s="16" t="s">
        <v>640</v>
      </c>
      <c r="B890" s="20" t="s">
        <v>69</v>
      </c>
      <c r="C890" s="20" t="s">
        <v>75</v>
      </c>
      <c r="D890" s="20" t="s">
        <v>416</v>
      </c>
      <c r="E890" s="20" t="s">
        <v>105</v>
      </c>
      <c r="F890" s="21">
        <f>F891</f>
        <v>3371.8</v>
      </c>
      <c r="N890" s="131"/>
      <c r="O890" s="131"/>
      <c r="P890" s="131"/>
      <c r="Q890" s="131"/>
      <c r="R890" s="134"/>
    </row>
    <row r="891" spans="1:18" s="35" customFormat="1" ht="17.25" customHeight="1">
      <c r="A891" s="16" t="s">
        <v>99</v>
      </c>
      <c r="B891" s="20" t="s">
        <v>69</v>
      </c>
      <c r="C891" s="20" t="s">
        <v>75</v>
      </c>
      <c r="D891" s="20" t="s">
        <v>416</v>
      </c>
      <c r="E891" s="20" t="s">
        <v>100</v>
      </c>
      <c r="F891" s="21">
        <f>F892</f>
        <v>3371.8</v>
      </c>
      <c r="N891" s="131"/>
      <c r="O891" s="131"/>
      <c r="P891" s="131"/>
      <c r="Q891" s="131"/>
      <c r="R891" s="134"/>
    </row>
    <row r="892" spans="1:18" s="35" customFormat="1" ht="17.25" customHeight="1">
      <c r="A892" s="16" t="s">
        <v>101</v>
      </c>
      <c r="B892" s="20" t="s">
        <v>69</v>
      </c>
      <c r="C892" s="20" t="s">
        <v>75</v>
      </c>
      <c r="D892" s="20" t="s">
        <v>416</v>
      </c>
      <c r="E892" s="20" t="s">
        <v>102</v>
      </c>
      <c r="F892" s="21">
        <f>'пр.5 вед.стр.'!G831</f>
        <v>3371.8</v>
      </c>
      <c r="N892" s="131"/>
      <c r="O892" s="131"/>
      <c r="P892" s="131"/>
      <c r="Q892" s="131"/>
      <c r="R892" s="134"/>
    </row>
    <row r="893" spans="1:18" s="35" customFormat="1" ht="17.25" customHeight="1">
      <c r="A893" s="16" t="s">
        <v>129</v>
      </c>
      <c r="B893" s="20" t="s">
        <v>69</v>
      </c>
      <c r="C893" s="20" t="s">
        <v>75</v>
      </c>
      <c r="D893" s="20" t="s">
        <v>416</v>
      </c>
      <c r="E893" s="20" t="s">
        <v>130</v>
      </c>
      <c r="F893" s="21">
        <f>F894</f>
        <v>186.60000000000002</v>
      </c>
      <c r="N893" s="131"/>
      <c r="O893" s="131"/>
      <c r="P893" s="131"/>
      <c r="Q893" s="131"/>
      <c r="R893" s="134"/>
    </row>
    <row r="894" spans="1:18" s="35" customFormat="1" ht="17.25" customHeight="1">
      <c r="A894" s="16" t="s">
        <v>132</v>
      </c>
      <c r="B894" s="20" t="s">
        <v>69</v>
      </c>
      <c r="C894" s="20" t="s">
        <v>75</v>
      </c>
      <c r="D894" s="20" t="s">
        <v>416</v>
      </c>
      <c r="E894" s="20" t="s">
        <v>133</v>
      </c>
      <c r="F894" s="21">
        <f>F895+F896+F897</f>
        <v>186.60000000000002</v>
      </c>
      <c r="N894" s="131"/>
      <c r="O894" s="131"/>
      <c r="P894" s="131"/>
      <c r="Q894" s="131"/>
      <c r="R894" s="134"/>
    </row>
    <row r="895" spans="1:18" s="35" customFormat="1" ht="17.25" customHeight="1">
      <c r="A895" s="16" t="s">
        <v>134</v>
      </c>
      <c r="B895" s="20" t="s">
        <v>69</v>
      </c>
      <c r="C895" s="20" t="s">
        <v>75</v>
      </c>
      <c r="D895" s="20" t="s">
        <v>416</v>
      </c>
      <c r="E895" s="20" t="s">
        <v>135</v>
      </c>
      <c r="F895" s="21">
        <f>'пр.5 вед.стр.'!G834</f>
        <v>65.2</v>
      </c>
      <c r="N895" s="131"/>
      <c r="O895" s="131"/>
      <c r="P895" s="131"/>
      <c r="Q895" s="131"/>
      <c r="R895" s="134"/>
    </row>
    <row r="896" spans="1:18" s="35" customFormat="1" ht="17.25" customHeight="1">
      <c r="A896" s="16" t="s">
        <v>162</v>
      </c>
      <c r="B896" s="20" t="s">
        <v>69</v>
      </c>
      <c r="C896" s="20" t="s">
        <v>75</v>
      </c>
      <c r="D896" s="20" t="s">
        <v>416</v>
      </c>
      <c r="E896" s="20" t="s">
        <v>136</v>
      </c>
      <c r="F896" s="21">
        <f>'пр.5 вед.стр.'!G835</f>
        <v>49.2</v>
      </c>
      <c r="N896" s="131"/>
      <c r="O896" s="131"/>
      <c r="P896" s="131"/>
      <c r="Q896" s="131"/>
      <c r="R896" s="134"/>
    </row>
    <row r="897" spans="1:18" s="35" customFormat="1" ht="17.25" customHeight="1">
      <c r="A897" s="16" t="s">
        <v>163</v>
      </c>
      <c r="B897" s="20" t="s">
        <v>69</v>
      </c>
      <c r="C897" s="20" t="s">
        <v>75</v>
      </c>
      <c r="D897" s="20" t="s">
        <v>416</v>
      </c>
      <c r="E897" s="20" t="s">
        <v>164</v>
      </c>
      <c r="F897" s="21">
        <f>'пр.5 вед.стр.'!G836</f>
        <v>72.2</v>
      </c>
      <c r="N897" s="131"/>
      <c r="O897" s="131"/>
      <c r="P897" s="131"/>
      <c r="Q897" s="131"/>
      <c r="R897" s="134"/>
    </row>
    <row r="898" spans="1:18" s="35" customFormat="1" ht="24.75" customHeight="1">
      <c r="A898" s="32" t="s">
        <v>461</v>
      </c>
      <c r="B898" s="20" t="s">
        <v>69</v>
      </c>
      <c r="C898" s="20" t="s">
        <v>75</v>
      </c>
      <c r="D898" s="51" t="s">
        <v>194</v>
      </c>
      <c r="E898" s="20"/>
      <c r="F898" s="21">
        <f>F899+F910</f>
        <v>1892.9</v>
      </c>
      <c r="N898" s="131"/>
      <c r="O898" s="131"/>
      <c r="P898" s="131"/>
      <c r="Q898" s="131"/>
      <c r="R898" s="134"/>
    </row>
    <row r="899" spans="1:18" s="35" customFormat="1" ht="17.25" customHeight="1">
      <c r="A899" s="32" t="s">
        <v>260</v>
      </c>
      <c r="B899" s="20" t="s">
        <v>69</v>
      </c>
      <c r="C899" s="20" t="s">
        <v>75</v>
      </c>
      <c r="D899" s="51" t="s">
        <v>347</v>
      </c>
      <c r="E899" s="20"/>
      <c r="F899" s="21">
        <f>F904+F900</f>
        <v>140</v>
      </c>
      <c r="N899" s="131"/>
      <c r="O899" s="131"/>
      <c r="P899" s="131"/>
      <c r="Q899" s="131"/>
      <c r="R899" s="134"/>
    </row>
    <row r="900" spans="1:18" s="35" customFormat="1" ht="17.25" customHeight="1">
      <c r="A900" s="32" t="s">
        <v>569</v>
      </c>
      <c r="B900" s="20" t="s">
        <v>69</v>
      </c>
      <c r="C900" s="20" t="s">
        <v>75</v>
      </c>
      <c r="D900" s="51" t="s">
        <v>348</v>
      </c>
      <c r="E900" s="20"/>
      <c r="F900" s="21">
        <f>F901</f>
        <v>30</v>
      </c>
      <c r="N900" s="131"/>
      <c r="O900" s="131"/>
      <c r="P900" s="131"/>
      <c r="Q900" s="131"/>
      <c r="R900" s="134"/>
    </row>
    <row r="901" spans="1:18" s="35" customFormat="1" ht="17.25" customHeight="1">
      <c r="A901" s="16" t="s">
        <v>640</v>
      </c>
      <c r="B901" s="20" t="s">
        <v>69</v>
      </c>
      <c r="C901" s="20" t="s">
        <v>75</v>
      </c>
      <c r="D901" s="51" t="s">
        <v>348</v>
      </c>
      <c r="E901" s="20" t="s">
        <v>105</v>
      </c>
      <c r="F901" s="21">
        <f>F902</f>
        <v>30</v>
      </c>
      <c r="N901" s="131"/>
      <c r="O901" s="131"/>
      <c r="P901" s="131"/>
      <c r="Q901" s="131"/>
      <c r="R901" s="134"/>
    </row>
    <row r="902" spans="1:18" s="35" customFormat="1" ht="17.25" customHeight="1">
      <c r="A902" s="16" t="s">
        <v>99</v>
      </c>
      <c r="B902" s="20" t="s">
        <v>69</v>
      </c>
      <c r="C902" s="20" t="s">
        <v>75</v>
      </c>
      <c r="D902" s="51" t="s">
        <v>348</v>
      </c>
      <c r="E902" s="20" t="s">
        <v>100</v>
      </c>
      <c r="F902" s="21">
        <f>F903</f>
        <v>30</v>
      </c>
      <c r="N902" s="131"/>
      <c r="O902" s="131"/>
      <c r="P902" s="131"/>
      <c r="Q902" s="131"/>
      <c r="R902" s="134"/>
    </row>
    <row r="903" spans="1:18" s="35" customFormat="1" ht="17.25" customHeight="1">
      <c r="A903" s="16" t="s">
        <v>101</v>
      </c>
      <c r="B903" s="20" t="s">
        <v>69</v>
      </c>
      <c r="C903" s="20" t="s">
        <v>75</v>
      </c>
      <c r="D903" s="51" t="s">
        <v>348</v>
      </c>
      <c r="E903" s="20" t="s">
        <v>102</v>
      </c>
      <c r="F903" s="21">
        <f>'пр.5 вед.стр.'!G842</f>
        <v>30</v>
      </c>
      <c r="N903" s="131"/>
      <c r="O903" s="131"/>
      <c r="P903" s="131"/>
      <c r="Q903" s="131"/>
      <c r="R903" s="134"/>
    </row>
    <row r="904" spans="1:18" s="35" customFormat="1" ht="33.75" customHeight="1">
      <c r="A904" s="32" t="s">
        <v>195</v>
      </c>
      <c r="B904" s="20" t="s">
        <v>69</v>
      </c>
      <c r="C904" s="20" t="s">
        <v>75</v>
      </c>
      <c r="D904" s="51" t="s">
        <v>349</v>
      </c>
      <c r="E904" s="20"/>
      <c r="F904" s="21">
        <f>F905+F908</f>
        <v>110</v>
      </c>
      <c r="N904" s="131"/>
      <c r="O904" s="131"/>
      <c r="P904" s="131"/>
      <c r="Q904" s="131"/>
      <c r="R904" s="134"/>
    </row>
    <row r="905" spans="1:18" s="35" customFormat="1" ht="17.25" customHeight="1">
      <c r="A905" s="16" t="s">
        <v>640</v>
      </c>
      <c r="B905" s="20" t="s">
        <v>69</v>
      </c>
      <c r="C905" s="20" t="s">
        <v>75</v>
      </c>
      <c r="D905" s="51" t="s">
        <v>349</v>
      </c>
      <c r="E905" s="20" t="s">
        <v>105</v>
      </c>
      <c r="F905" s="21">
        <f>F906</f>
        <v>70</v>
      </c>
      <c r="N905" s="131"/>
      <c r="O905" s="131"/>
      <c r="P905" s="131"/>
      <c r="Q905" s="131"/>
      <c r="R905" s="134"/>
    </row>
    <row r="906" spans="1:18" s="35" customFormat="1" ht="17.25" customHeight="1">
      <c r="A906" s="16" t="s">
        <v>99</v>
      </c>
      <c r="B906" s="20" t="s">
        <v>69</v>
      </c>
      <c r="C906" s="20" t="s">
        <v>75</v>
      </c>
      <c r="D906" s="51" t="s">
        <v>349</v>
      </c>
      <c r="E906" s="20" t="s">
        <v>100</v>
      </c>
      <c r="F906" s="21">
        <f>F907</f>
        <v>70</v>
      </c>
      <c r="N906" s="131"/>
      <c r="O906" s="131"/>
      <c r="P906" s="131"/>
      <c r="Q906" s="131"/>
      <c r="R906" s="134"/>
    </row>
    <row r="907" spans="1:18" s="35" customFormat="1" ht="17.25" customHeight="1">
      <c r="A907" s="16" t="s">
        <v>101</v>
      </c>
      <c r="B907" s="20" t="s">
        <v>69</v>
      </c>
      <c r="C907" s="20" t="s">
        <v>75</v>
      </c>
      <c r="D907" s="51" t="s">
        <v>349</v>
      </c>
      <c r="E907" s="20" t="s">
        <v>102</v>
      </c>
      <c r="F907" s="21">
        <f>'пр.5 вед.стр.'!G846</f>
        <v>70</v>
      </c>
      <c r="N907" s="131"/>
      <c r="O907" s="131"/>
      <c r="P907" s="131"/>
      <c r="Q907" s="131"/>
      <c r="R907" s="134"/>
    </row>
    <row r="908" spans="1:18" s="35" customFormat="1" ht="17.25" customHeight="1">
      <c r="A908" s="16" t="s">
        <v>118</v>
      </c>
      <c r="B908" s="20" t="s">
        <v>69</v>
      </c>
      <c r="C908" s="20" t="s">
        <v>75</v>
      </c>
      <c r="D908" s="51" t="s">
        <v>349</v>
      </c>
      <c r="E908" s="20" t="s">
        <v>119</v>
      </c>
      <c r="F908" s="21">
        <f>F909</f>
        <v>40</v>
      </c>
      <c r="N908" s="131"/>
      <c r="O908" s="131"/>
      <c r="P908" s="131"/>
      <c r="Q908" s="131"/>
      <c r="R908" s="134"/>
    </row>
    <row r="909" spans="1:18" s="35" customFormat="1" ht="17.25" customHeight="1">
      <c r="A909" s="16" t="s">
        <v>150</v>
      </c>
      <c r="B909" s="20" t="s">
        <v>69</v>
      </c>
      <c r="C909" s="20" t="s">
        <v>75</v>
      </c>
      <c r="D909" s="51" t="s">
        <v>349</v>
      </c>
      <c r="E909" s="20" t="s">
        <v>149</v>
      </c>
      <c r="F909" s="21">
        <f>'пр.5 вед.стр.'!G848</f>
        <v>40</v>
      </c>
      <c r="N909" s="131"/>
      <c r="O909" s="131"/>
      <c r="P909" s="131"/>
      <c r="Q909" s="131"/>
      <c r="R909" s="134"/>
    </row>
    <row r="910" spans="1:18" s="35" customFormat="1" ht="27.75" customHeight="1">
      <c r="A910" s="16" t="s">
        <v>463</v>
      </c>
      <c r="B910" s="20" t="s">
        <v>69</v>
      </c>
      <c r="C910" s="20" t="s">
        <v>75</v>
      </c>
      <c r="D910" s="20" t="s">
        <v>525</v>
      </c>
      <c r="E910" s="20"/>
      <c r="F910" s="21">
        <f>F911</f>
        <v>1752.9</v>
      </c>
      <c r="N910" s="131"/>
      <c r="O910" s="131"/>
      <c r="P910" s="131"/>
      <c r="Q910" s="131"/>
      <c r="R910" s="134"/>
    </row>
    <row r="911" spans="1:18" s="35" customFormat="1" ht="30" customHeight="1">
      <c r="A911" s="16" t="s">
        <v>464</v>
      </c>
      <c r="B911" s="20" t="s">
        <v>69</v>
      </c>
      <c r="C911" s="20" t="s">
        <v>75</v>
      </c>
      <c r="D911" s="20" t="s">
        <v>644</v>
      </c>
      <c r="E911" s="20"/>
      <c r="F911" s="21">
        <f>F912</f>
        <v>1752.9</v>
      </c>
      <c r="N911" s="131"/>
      <c r="O911" s="131"/>
      <c r="P911" s="131"/>
      <c r="Q911" s="131"/>
      <c r="R911" s="134"/>
    </row>
    <row r="912" spans="1:18" s="35" customFormat="1" ht="24.75" customHeight="1">
      <c r="A912" s="16" t="s">
        <v>103</v>
      </c>
      <c r="B912" s="20" t="s">
        <v>69</v>
      </c>
      <c r="C912" s="20" t="s">
        <v>75</v>
      </c>
      <c r="D912" s="20" t="s">
        <v>644</v>
      </c>
      <c r="E912" s="20" t="s">
        <v>104</v>
      </c>
      <c r="F912" s="21">
        <f>F913</f>
        <v>1752.9</v>
      </c>
      <c r="N912" s="131"/>
      <c r="O912" s="131"/>
      <c r="P912" s="131"/>
      <c r="Q912" s="131"/>
      <c r="R912" s="134"/>
    </row>
    <row r="913" spans="1:18" s="35" customFormat="1" ht="17.25" customHeight="1">
      <c r="A913" s="16" t="s">
        <v>94</v>
      </c>
      <c r="B913" s="20" t="s">
        <v>69</v>
      </c>
      <c r="C913" s="20" t="s">
        <v>75</v>
      </c>
      <c r="D913" s="20" t="s">
        <v>644</v>
      </c>
      <c r="E913" s="20" t="s">
        <v>95</v>
      </c>
      <c r="F913" s="21">
        <f>F914+F915</f>
        <v>1752.9</v>
      </c>
      <c r="N913" s="131"/>
      <c r="O913" s="131"/>
      <c r="P913" s="131"/>
      <c r="Q913" s="131"/>
      <c r="R913" s="134"/>
    </row>
    <row r="914" spans="1:18" s="35" customFormat="1" ht="17.25" customHeight="1">
      <c r="A914" s="16" t="s">
        <v>159</v>
      </c>
      <c r="B914" s="20" t="s">
        <v>69</v>
      </c>
      <c r="C914" s="20" t="s">
        <v>75</v>
      </c>
      <c r="D914" s="20" t="s">
        <v>644</v>
      </c>
      <c r="E914" s="20" t="s">
        <v>96</v>
      </c>
      <c r="F914" s="21">
        <f>'пр.5 вед.стр.'!G223</f>
        <v>1346.3</v>
      </c>
      <c r="N914" s="131"/>
      <c r="O914" s="131"/>
      <c r="P914" s="131"/>
      <c r="Q914" s="131"/>
      <c r="R914" s="134"/>
    </row>
    <row r="915" spans="1:18" s="35" customFormat="1" ht="33" customHeight="1">
      <c r="A915" s="16" t="s">
        <v>161</v>
      </c>
      <c r="B915" s="20" t="s">
        <v>69</v>
      </c>
      <c r="C915" s="20" t="s">
        <v>75</v>
      </c>
      <c r="D915" s="20" t="s">
        <v>644</v>
      </c>
      <c r="E915" s="20" t="s">
        <v>160</v>
      </c>
      <c r="F915" s="21">
        <f>'пр.5 вед.стр.'!G224</f>
        <v>406.6</v>
      </c>
      <c r="N915" s="131"/>
      <c r="O915" s="131"/>
      <c r="P915" s="131"/>
      <c r="Q915" s="131"/>
      <c r="R915" s="134"/>
    </row>
    <row r="916" spans="1:18" s="35" customFormat="1" ht="17.25" customHeight="1">
      <c r="A916" s="15" t="s">
        <v>146</v>
      </c>
      <c r="B916" s="39" t="s">
        <v>73</v>
      </c>
      <c r="C916" s="39" t="s">
        <v>36</v>
      </c>
      <c r="D916" s="39"/>
      <c r="E916" s="39"/>
      <c r="F916" s="40">
        <f>F917+F1021</f>
        <v>49049.200000000004</v>
      </c>
      <c r="N916" s="131"/>
      <c r="O916" s="131"/>
      <c r="P916" s="131"/>
      <c r="Q916" s="131"/>
      <c r="R916" s="134"/>
    </row>
    <row r="917" spans="1:18" s="35" customFormat="1" ht="17.25" customHeight="1">
      <c r="A917" s="15" t="s">
        <v>12</v>
      </c>
      <c r="B917" s="39" t="s">
        <v>73</v>
      </c>
      <c r="C917" s="39" t="s">
        <v>66</v>
      </c>
      <c r="D917" s="39"/>
      <c r="E917" s="39"/>
      <c r="F917" s="40">
        <f>F918+F924+F942+F982+F994+F1001+F1015+F975</f>
        <v>36898.3</v>
      </c>
      <c r="N917" s="131"/>
      <c r="O917" s="131"/>
      <c r="P917" s="131"/>
      <c r="Q917" s="131"/>
      <c r="R917" s="134"/>
    </row>
    <row r="918" spans="1:18" s="35" customFormat="1" ht="30.75" customHeight="1">
      <c r="A918" s="32" t="s">
        <v>432</v>
      </c>
      <c r="B918" s="20" t="s">
        <v>73</v>
      </c>
      <c r="C918" s="20" t="s">
        <v>66</v>
      </c>
      <c r="D918" s="51" t="s">
        <v>192</v>
      </c>
      <c r="E918" s="20"/>
      <c r="F918" s="21">
        <f>F919</f>
        <v>300</v>
      </c>
      <c r="N918" s="131"/>
      <c r="O918" s="131"/>
      <c r="P918" s="131"/>
      <c r="Q918" s="131"/>
      <c r="R918" s="134"/>
    </row>
    <row r="919" spans="1:18" s="35" customFormat="1" ht="29.25" customHeight="1">
      <c r="A919" s="32" t="s">
        <v>263</v>
      </c>
      <c r="B919" s="20" t="s">
        <v>73</v>
      </c>
      <c r="C919" s="20" t="s">
        <v>66</v>
      </c>
      <c r="D919" s="51" t="s">
        <v>573</v>
      </c>
      <c r="E919" s="20"/>
      <c r="F919" s="21">
        <f>F920</f>
        <v>300</v>
      </c>
      <c r="N919" s="131"/>
      <c r="O919" s="131"/>
      <c r="P919" s="131"/>
      <c r="Q919" s="131"/>
      <c r="R919" s="134"/>
    </row>
    <row r="920" spans="1:18" s="35" customFormat="1" ht="17.25" customHeight="1">
      <c r="A920" s="32" t="s">
        <v>202</v>
      </c>
      <c r="B920" s="20" t="s">
        <v>73</v>
      </c>
      <c r="C920" s="20" t="s">
        <v>66</v>
      </c>
      <c r="D920" s="51" t="s">
        <v>574</v>
      </c>
      <c r="E920" s="20"/>
      <c r="F920" s="21">
        <f>F921</f>
        <v>300</v>
      </c>
      <c r="N920" s="131"/>
      <c r="O920" s="131"/>
      <c r="P920" s="131"/>
      <c r="Q920" s="131"/>
      <c r="R920" s="134"/>
    </row>
    <row r="921" spans="1:18" s="35" customFormat="1" ht="28.5" customHeight="1">
      <c r="A921" s="16" t="s">
        <v>106</v>
      </c>
      <c r="B921" s="20" t="s">
        <v>73</v>
      </c>
      <c r="C921" s="20" t="s">
        <v>66</v>
      </c>
      <c r="D921" s="51" t="s">
        <v>574</v>
      </c>
      <c r="E921" s="20" t="s">
        <v>107</v>
      </c>
      <c r="F921" s="21">
        <f>F922</f>
        <v>300</v>
      </c>
      <c r="N921" s="131"/>
      <c r="O921" s="131"/>
      <c r="P921" s="131"/>
      <c r="Q921" s="131"/>
      <c r="R921" s="134"/>
    </row>
    <row r="922" spans="1:18" s="35" customFormat="1" ht="17.25" customHeight="1">
      <c r="A922" s="16" t="s">
        <v>112</v>
      </c>
      <c r="B922" s="20" t="s">
        <v>73</v>
      </c>
      <c r="C922" s="20" t="s">
        <v>66</v>
      </c>
      <c r="D922" s="51" t="s">
        <v>574</v>
      </c>
      <c r="E922" s="20" t="s">
        <v>113</v>
      </c>
      <c r="F922" s="21">
        <f>F923</f>
        <v>300</v>
      </c>
      <c r="N922" s="131"/>
      <c r="O922" s="131"/>
      <c r="P922" s="131"/>
      <c r="Q922" s="131"/>
      <c r="R922" s="134"/>
    </row>
    <row r="923" spans="1:18" s="35" customFormat="1" ht="17.25" customHeight="1">
      <c r="A923" s="16" t="s">
        <v>116</v>
      </c>
      <c r="B923" s="20" t="s">
        <v>73</v>
      </c>
      <c r="C923" s="20" t="s">
        <v>66</v>
      </c>
      <c r="D923" s="51" t="s">
        <v>574</v>
      </c>
      <c r="E923" s="20" t="s">
        <v>117</v>
      </c>
      <c r="F923" s="21">
        <f>'пр.5 вед.стр.'!G953</f>
        <v>300</v>
      </c>
      <c r="N923" s="131"/>
      <c r="O923" s="131"/>
      <c r="P923" s="131"/>
      <c r="Q923" s="131"/>
      <c r="R923" s="134"/>
    </row>
    <row r="924" spans="1:18" s="35" customFormat="1" ht="25.5" customHeight="1">
      <c r="A924" s="32" t="s">
        <v>536</v>
      </c>
      <c r="B924" s="20" t="s">
        <v>73</v>
      </c>
      <c r="C924" s="20" t="s">
        <v>66</v>
      </c>
      <c r="D924" s="51" t="s">
        <v>183</v>
      </c>
      <c r="E924" s="20"/>
      <c r="F924" s="21">
        <f>F925</f>
        <v>434</v>
      </c>
      <c r="N924" s="131"/>
      <c r="O924" s="131"/>
      <c r="P924" s="131"/>
      <c r="Q924" s="131"/>
      <c r="R924" s="134"/>
    </row>
    <row r="925" spans="1:18" s="35" customFormat="1" ht="25.5" customHeight="1">
      <c r="A925" s="32" t="s">
        <v>256</v>
      </c>
      <c r="B925" s="20" t="s">
        <v>73</v>
      </c>
      <c r="C925" s="20" t="s">
        <v>66</v>
      </c>
      <c r="D925" s="51" t="s">
        <v>333</v>
      </c>
      <c r="E925" s="20"/>
      <c r="F925" s="21">
        <f>F926+F930+F934+F938</f>
        <v>434</v>
      </c>
      <c r="N925" s="131"/>
      <c r="O925" s="131"/>
      <c r="P925" s="131"/>
      <c r="Q925" s="131"/>
      <c r="R925" s="134"/>
    </row>
    <row r="926" spans="1:18" s="35" customFormat="1" ht="17.25" customHeight="1">
      <c r="A926" s="32" t="s">
        <v>182</v>
      </c>
      <c r="B926" s="20" t="s">
        <v>73</v>
      </c>
      <c r="C926" s="20" t="s">
        <v>66</v>
      </c>
      <c r="D926" s="51" t="s">
        <v>334</v>
      </c>
      <c r="E926" s="20"/>
      <c r="F926" s="21">
        <f>F927</f>
        <v>275</v>
      </c>
      <c r="N926" s="131"/>
      <c r="O926" s="131"/>
      <c r="P926" s="131"/>
      <c r="Q926" s="131"/>
      <c r="R926" s="134"/>
    </row>
    <row r="927" spans="1:18" s="35" customFormat="1" ht="30" customHeight="1">
      <c r="A927" s="16" t="s">
        <v>106</v>
      </c>
      <c r="B927" s="20" t="s">
        <v>73</v>
      </c>
      <c r="C927" s="20" t="s">
        <v>66</v>
      </c>
      <c r="D927" s="51" t="s">
        <v>334</v>
      </c>
      <c r="E927" s="20" t="s">
        <v>107</v>
      </c>
      <c r="F927" s="21">
        <f>F928</f>
        <v>275</v>
      </c>
      <c r="N927" s="131"/>
      <c r="O927" s="131"/>
      <c r="P927" s="131"/>
      <c r="Q927" s="131"/>
      <c r="R927" s="134"/>
    </row>
    <row r="928" spans="1:18" s="35" customFormat="1" ht="17.25" customHeight="1">
      <c r="A928" s="16" t="s">
        <v>112</v>
      </c>
      <c r="B928" s="20" t="s">
        <v>73</v>
      </c>
      <c r="C928" s="20" t="s">
        <v>66</v>
      </c>
      <c r="D928" s="51" t="s">
        <v>334</v>
      </c>
      <c r="E928" s="20" t="s">
        <v>113</v>
      </c>
      <c r="F928" s="21">
        <f>F929</f>
        <v>275</v>
      </c>
      <c r="N928" s="131"/>
      <c r="O928" s="131"/>
      <c r="P928" s="131"/>
      <c r="Q928" s="131"/>
      <c r="R928" s="134"/>
    </row>
    <row r="929" spans="1:18" s="35" customFormat="1" ht="17.25" customHeight="1">
      <c r="A929" s="16" t="s">
        <v>116</v>
      </c>
      <c r="B929" s="20" t="s">
        <v>73</v>
      </c>
      <c r="C929" s="20" t="s">
        <v>66</v>
      </c>
      <c r="D929" s="51" t="s">
        <v>334</v>
      </c>
      <c r="E929" s="20" t="s">
        <v>117</v>
      </c>
      <c r="F929" s="21">
        <f>'пр.5 вед.стр.'!G959</f>
        <v>275</v>
      </c>
      <c r="N929" s="131"/>
      <c r="O929" s="131"/>
      <c r="P929" s="131"/>
      <c r="Q929" s="131"/>
      <c r="R929" s="134"/>
    </row>
    <row r="930" spans="1:18" s="35" customFormat="1" ht="17.25" customHeight="1">
      <c r="A930" s="32" t="s">
        <v>185</v>
      </c>
      <c r="B930" s="20" t="s">
        <v>73</v>
      </c>
      <c r="C930" s="20" t="s">
        <v>66</v>
      </c>
      <c r="D930" s="51" t="s">
        <v>338</v>
      </c>
      <c r="E930" s="20"/>
      <c r="F930" s="21">
        <f>F931</f>
        <v>80</v>
      </c>
      <c r="N930" s="131"/>
      <c r="O930" s="131"/>
      <c r="P930" s="131"/>
      <c r="Q930" s="131"/>
      <c r="R930" s="134"/>
    </row>
    <row r="931" spans="1:18" s="35" customFormat="1" ht="27" customHeight="1">
      <c r="A931" s="16" t="s">
        <v>106</v>
      </c>
      <c r="B931" s="20" t="s">
        <v>73</v>
      </c>
      <c r="C931" s="20" t="s">
        <v>66</v>
      </c>
      <c r="D931" s="51" t="s">
        <v>338</v>
      </c>
      <c r="E931" s="20" t="s">
        <v>107</v>
      </c>
      <c r="F931" s="21">
        <f>F932</f>
        <v>80</v>
      </c>
      <c r="N931" s="131"/>
      <c r="O931" s="131"/>
      <c r="P931" s="131"/>
      <c r="Q931" s="131"/>
      <c r="R931" s="134"/>
    </row>
    <row r="932" spans="1:18" s="35" customFormat="1" ht="17.25" customHeight="1">
      <c r="A932" s="16" t="s">
        <v>112</v>
      </c>
      <c r="B932" s="20" t="s">
        <v>73</v>
      </c>
      <c r="C932" s="20" t="s">
        <v>66</v>
      </c>
      <c r="D932" s="51" t="s">
        <v>338</v>
      </c>
      <c r="E932" s="20" t="s">
        <v>113</v>
      </c>
      <c r="F932" s="21">
        <f>F933</f>
        <v>80</v>
      </c>
      <c r="N932" s="131"/>
      <c r="O932" s="131"/>
      <c r="P932" s="131"/>
      <c r="Q932" s="131"/>
      <c r="R932" s="134"/>
    </row>
    <row r="933" spans="1:18" s="35" customFormat="1" ht="17.25" customHeight="1">
      <c r="A933" s="16" t="s">
        <v>116</v>
      </c>
      <c r="B933" s="20" t="s">
        <v>73</v>
      </c>
      <c r="C933" s="20" t="s">
        <v>66</v>
      </c>
      <c r="D933" s="51" t="s">
        <v>338</v>
      </c>
      <c r="E933" s="20" t="s">
        <v>117</v>
      </c>
      <c r="F933" s="21">
        <f>'пр.5 вед.стр.'!G963</f>
        <v>80</v>
      </c>
      <c r="N933" s="131"/>
      <c r="O933" s="131"/>
      <c r="P933" s="131"/>
      <c r="Q933" s="131"/>
      <c r="R933" s="134"/>
    </row>
    <row r="934" spans="1:18" s="35" customFormat="1" ht="17.25" customHeight="1">
      <c r="A934" s="32" t="s">
        <v>196</v>
      </c>
      <c r="B934" s="20" t="s">
        <v>73</v>
      </c>
      <c r="C934" s="20" t="s">
        <v>66</v>
      </c>
      <c r="D934" s="51" t="s">
        <v>350</v>
      </c>
      <c r="E934" s="20"/>
      <c r="F934" s="21">
        <f>F935</f>
        <v>59</v>
      </c>
      <c r="N934" s="131"/>
      <c r="O934" s="131"/>
      <c r="P934" s="131"/>
      <c r="Q934" s="131"/>
      <c r="R934" s="134"/>
    </row>
    <row r="935" spans="1:18" s="35" customFormat="1" ht="27" customHeight="1">
      <c r="A935" s="16" t="s">
        <v>106</v>
      </c>
      <c r="B935" s="20" t="s">
        <v>73</v>
      </c>
      <c r="C935" s="20" t="s">
        <v>66</v>
      </c>
      <c r="D935" s="51" t="s">
        <v>350</v>
      </c>
      <c r="E935" s="20" t="s">
        <v>107</v>
      </c>
      <c r="F935" s="21">
        <f>F936</f>
        <v>59</v>
      </c>
      <c r="N935" s="131"/>
      <c r="O935" s="131"/>
      <c r="P935" s="131"/>
      <c r="Q935" s="131"/>
      <c r="R935" s="134"/>
    </row>
    <row r="936" spans="1:18" s="35" customFormat="1" ht="17.25" customHeight="1">
      <c r="A936" s="16" t="s">
        <v>112</v>
      </c>
      <c r="B936" s="20" t="s">
        <v>73</v>
      </c>
      <c r="C936" s="20" t="s">
        <v>66</v>
      </c>
      <c r="D936" s="51" t="s">
        <v>350</v>
      </c>
      <c r="E936" s="20" t="s">
        <v>113</v>
      </c>
      <c r="F936" s="21">
        <f>F937</f>
        <v>59</v>
      </c>
      <c r="N936" s="131"/>
      <c r="O936" s="131"/>
      <c r="P936" s="131"/>
      <c r="Q936" s="131"/>
      <c r="R936" s="134"/>
    </row>
    <row r="937" spans="1:18" s="35" customFormat="1" ht="17.25" customHeight="1">
      <c r="A937" s="16" t="s">
        <v>116</v>
      </c>
      <c r="B937" s="20" t="s">
        <v>73</v>
      </c>
      <c r="C937" s="20" t="s">
        <v>66</v>
      </c>
      <c r="D937" s="51" t="s">
        <v>350</v>
      </c>
      <c r="E937" s="20" t="s">
        <v>117</v>
      </c>
      <c r="F937" s="21">
        <f>'пр.5 вед.стр.'!G967</f>
        <v>59</v>
      </c>
      <c r="N937" s="131"/>
      <c r="O937" s="131"/>
      <c r="P937" s="131"/>
      <c r="Q937" s="131"/>
      <c r="R937" s="134"/>
    </row>
    <row r="938" spans="1:18" s="35" customFormat="1" ht="30.75" customHeight="1">
      <c r="A938" s="32" t="s">
        <v>641</v>
      </c>
      <c r="B938" s="20" t="s">
        <v>73</v>
      </c>
      <c r="C938" s="20" t="s">
        <v>66</v>
      </c>
      <c r="D938" s="51" t="s">
        <v>336</v>
      </c>
      <c r="E938" s="20"/>
      <c r="F938" s="21">
        <f>F939</f>
        <v>20</v>
      </c>
      <c r="N938" s="131"/>
      <c r="O938" s="131"/>
      <c r="P938" s="131"/>
      <c r="Q938" s="131"/>
      <c r="R938" s="134"/>
    </row>
    <row r="939" spans="1:18" s="35" customFormat="1" ht="30" customHeight="1">
      <c r="A939" s="16" t="s">
        <v>106</v>
      </c>
      <c r="B939" s="20" t="s">
        <v>73</v>
      </c>
      <c r="C939" s="20" t="s">
        <v>66</v>
      </c>
      <c r="D939" s="51" t="s">
        <v>336</v>
      </c>
      <c r="E939" s="20" t="s">
        <v>107</v>
      </c>
      <c r="F939" s="21">
        <f>F940</f>
        <v>20</v>
      </c>
      <c r="N939" s="131"/>
      <c r="O939" s="131"/>
      <c r="P939" s="131"/>
      <c r="Q939" s="131"/>
      <c r="R939" s="134"/>
    </row>
    <row r="940" spans="1:18" s="35" customFormat="1" ht="17.25" customHeight="1">
      <c r="A940" s="16" t="s">
        <v>112</v>
      </c>
      <c r="B940" s="20" t="s">
        <v>73</v>
      </c>
      <c r="C940" s="20" t="s">
        <v>66</v>
      </c>
      <c r="D940" s="51" t="s">
        <v>336</v>
      </c>
      <c r="E940" s="20" t="s">
        <v>113</v>
      </c>
      <c r="F940" s="21">
        <f>F941</f>
        <v>20</v>
      </c>
      <c r="N940" s="131"/>
      <c r="O940" s="131"/>
      <c r="P940" s="131"/>
      <c r="Q940" s="131"/>
      <c r="R940" s="134"/>
    </row>
    <row r="941" spans="1:18" s="35" customFormat="1" ht="17.25" customHeight="1">
      <c r="A941" s="16" t="s">
        <v>116</v>
      </c>
      <c r="B941" s="20" t="s">
        <v>73</v>
      </c>
      <c r="C941" s="20" t="s">
        <v>66</v>
      </c>
      <c r="D941" s="51" t="s">
        <v>336</v>
      </c>
      <c r="E941" s="20" t="s">
        <v>117</v>
      </c>
      <c r="F941" s="21">
        <f>'пр.5 вед.стр.'!G971</f>
        <v>20</v>
      </c>
      <c r="N941" s="131"/>
      <c r="O941" s="131"/>
      <c r="P941" s="131"/>
      <c r="Q941" s="131"/>
      <c r="R941" s="134"/>
    </row>
    <row r="942" spans="1:18" s="35" customFormat="1" ht="17.25" customHeight="1">
      <c r="A942" s="32" t="s">
        <v>575</v>
      </c>
      <c r="B942" s="20" t="s">
        <v>73</v>
      </c>
      <c r="C942" s="20" t="s">
        <v>66</v>
      </c>
      <c r="D942" s="51" t="s">
        <v>204</v>
      </c>
      <c r="E942" s="20"/>
      <c r="F942" s="21">
        <f>F943+F961+F966+F956</f>
        <v>2203.6</v>
      </c>
      <c r="N942" s="131"/>
      <c r="O942" s="131"/>
      <c r="P942" s="131"/>
      <c r="Q942" s="131"/>
      <c r="R942" s="134"/>
    </row>
    <row r="943" spans="1:18" s="35" customFormat="1" ht="28.5" customHeight="1">
      <c r="A943" s="16" t="s">
        <v>576</v>
      </c>
      <c r="B943" s="20" t="s">
        <v>73</v>
      </c>
      <c r="C943" s="20" t="s">
        <v>66</v>
      </c>
      <c r="D943" s="51" t="s">
        <v>358</v>
      </c>
      <c r="E943" s="20"/>
      <c r="F943" s="21">
        <f>F948+F952+F944</f>
        <v>116.19999999999999</v>
      </c>
      <c r="N943" s="131"/>
      <c r="O943" s="131"/>
      <c r="P943" s="131"/>
      <c r="Q943" s="131"/>
      <c r="R943" s="134"/>
    </row>
    <row r="944" spans="1:18" s="35" customFormat="1" ht="28.5" customHeight="1">
      <c r="A944" s="16" t="s">
        <v>708</v>
      </c>
      <c r="B944" s="20" t="s">
        <v>73</v>
      </c>
      <c r="C944" s="20" t="s">
        <v>66</v>
      </c>
      <c r="D944" s="54" t="s">
        <v>709</v>
      </c>
      <c r="E944" s="20"/>
      <c r="F944" s="21">
        <f>F945</f>
        <v>2.6</v>
      </c>
      <c r="N944" s="131"/>
      <c r="O944" s="131"/>
      <c r="P944" s="131"/>
      <c r="Q944" s="131"/>
      <c r="R944" s="134"/>
    </row>
    <row r="945" spans="1:18" s="35" customFormat="1" ht="28.5" customHeight="1">
      <c r="A945" s="16" t="s">
        <v>106</v>
      </c>
      <c r="B945" s="20" t="s">
        <v>73</v>
      </c>
      <c r="C945" s="20" t="s">
        <v>66</v>
      </c>
      <c r="D945" s="54" t="s">
        <v>709</v>
      </c>
      <c r="E945" s="20" t="s">
        <v>107</v>
      </c>
      <c r="F945" s="21">
        <f>F946</f>
        <v>2.6</v>
      </c>
      <c r="N945" s="131"/>
      <c r="O945" s="131"/>
      <c r="P945" s="131"/>
      <c r="Q945" s="131"/>
      <c r="R945" s="134"/>
    </row>
    <row r="946" spans="1:18" s="35" customFormat="1" ht="28.5" customHeight="1">
      <c r="A946" s="16" t="s">
        <v>112</v>
      </c>
      <c r="B946" s="20" t="s">
        <v>73</v>
      </c>
      <c r="C946" s="20" t="s">
        <v>66</v>
      </c>
      <c r="D946" s="54" t="s">
        <v>709</v>
      </c>
      <c r="E946" s="20" t="s">
        <v>113</v>
      </c>
      <c r="F946" s="21">
        <f>F947</f>
        <v>2.6</v>
      </c>
      <c r="N946" s="131"/>
      <c r="O946" s="131"/>
      <c r="P946" s="131"/>
      <c r="Q946" s="131"/>
      <c r="R946" s="134"/>
    </row>
    <row r="947" spans="1:18" s="35" customFormat="1" ht="28.5" customHeight="1">
      <c r="A947" s="16" t="s">
        <v>116</v>
      </c>
      <c r="B947" s="20" t="s">
        <v>73</v>
      </c>
      <c r="C947" s="20" t="s">
        <v>66</v>
      </c>
      <c r="D947" s="54" t="s">
        <v>709</v>
      </c>
      <c r="E947" s="20" t="s">
        <v>117</v>
      </c>
      <c r="F947" s="21">
        <f>'пр.5 вед.стр.'!G977</f>
        <v>2.6</v>
      </c>
      <c r="N947" s="131"/>
      <c r="O947" s="131"/>
      <c r="P947" s="131"/>
      <c r="Q947" s="131"/>
      <c r="R947" s="134"/>
    </row>
    <row r="948" spans="1:18" s="35" customFormat="1" ht="30.75" customHeight="1">
      <c r="A948" s="16" t="s">
        <v>659</v>
      </c>
      <c r="B948" s="20" t="s">
        <v>73</v>
      </c>
      <c r="C948" s="20" t="s">
        <v>66</v>
      </c>
      <c r="D948" s="20" t="s">
        <v>577</v>
      </c>
      <c r="E948" s="20"/>
      <c r="F948" s="21">
        <f>F949</f>
        <v>103.6</v>
      </c>
      <c r="N948" s="131"/>
      <c r="O948" s="131"/>
      <c r="P948" s="131"/>
      <c r="Q948" s="131"/>
      <c r="R948" s="134"/>
    </row>
    <row r="949" spans="1:18" s="35" customFormat="1" ht="30" customHeight="1">
      <c r="A949" s="16" t="s">
        <v>106</v>
      </c>
      <c r="B949" s="20" t="s">
        <v>73</v>
      </c>
      <c r="C949" s="20" t="s">
        <v>66</v>
      </c>
      <c r="D949" s="20" t="s">
        <v>577</v>
      </c>
      <c r="E949" s="20" t="s">
        <v>107</v>
      </c>
      <c r="F949" s="21">
        <f>F950</f>
        <v>103.6</v>
      </c>
      <c r="N949" s="131"/>
      <c r="O949" s="131"/>
      <c r="P949" s="131"/>
      <c r="Q949" s="131"/>
      <c r="R949" s="134"/>
    </row>
    <row r="950" spans="1:18" s="35" customFormat="1" ht="17.25" customHeight="1">
      <c r="A950" s="16" t="s">
        <v>112</v>
      </c>
      <c r="B950" s="20" t="s">
        <v>73</v>
      </c>
      <c r="C950" s="20" t="s">
        <v>66</v>
      </c>
      <c r="D950" s="20" t="s">
        <v>577</v>
      </c>
      <c r="E950" s="20" t="s">
        <v>113</v>
      </c>
      <c r="F950" s="21">
        <f>F951</f>
        <v>103.6</v>
      </c>
      <c r="N950" s="131"/>
      <c r="O950" s="131"/>
      <c r="P950" s="131"/>
      <c r="Q950" s="131"/>
      <c r="R950" s="134"/>
    </row>
    <row r="951" spans="1:18" s="35" customFormat="1" ht="17.25" customHeight="1">
      <c r="A951" s="16" t="s">
        <v>116</v>
      </c>
      <c r="B951" s="20" t="s">
        <v>73</v>
      </c>
      <c r="C951" s="20" t="s">
        <v>66</v>
      </c>
      <c r="D951" s="20" t="s">
        <v>577</v>
      </c>
      <c r="E951" s="20" t="s">
        <v>117</v>
      </c>
      <c r="F951" s="21">
        <f>'пр.5 вед.стр.'!G981</f>
        <v>103.6</v>
      </c>
      <c r="N951" s="131"/>
      <c r="O951" s="131"/>
      <c r="P951" s="131"/>
      <c r="Q951" s="131"/>
      <c r="R951" s="134"/>
    </row>
    <row r="952" spans="1:18" s="35" customFormat="1" ht="29.25" customHeight="1">
      <c r="A952" s="16" t="s">
        <v>578</v>
      </c>
      <c r="B952" s="20" t="s">
        <v>73</v>
      </c>
      <c r="C952" s="20" t="s">
        <v>66</v>
      </c>
      <c r="D952" s="20" t="s">
        <v>579</v>
      </c>
      <c r="E952" s="20"/>
      <c r="F952" s="21">
        <f>F953</f>
        <v>10</v>
      </c>
      <c r="N952" s="131"/>
      <c r="O952" s="131"/>
      <c r="P952" s="131"/>
      <c r="Q952" s="131"/>
      <c r="R952" s="134"/>
    </row>
    <row r="953" spans="1:18" s="35" customFormat="1" ht="31.5" customHeight="1">
      <c r="A953" s="16" t="s">
        <v>106</v>
      </c>
      <c r="B953" s="20" t="s">
        <v>73</v>
      </c>
      <c r="C953" s="20" t="s">
        <v>66</v>
      </c>
      <c r="D953" s="20" t="s">
        <v>579</v>
      </c>
      <c r="E953" s="20" t="s">
        <v>107</v>
      </c>
      <c r="F953" s="21">
        <f>F954</f>
        <v>10</v>
      </c>
      <c r="N953" s="131"/>
      <c r="O953" s="131"/>
      <c r="P953" s="131"/>
      <c r="Q953" s="131"/>
      <c r="R953" s="134"/>
    </row>
    <row r="954" spans="1:18" s="35" customFormat="1" ht="17.25" customHeight="1">
      <c r="A954" s="16" t="s">
        <v>112</v>
      </c>
      <c r="B954" s="20" t="s">
        <v>73</v>
      </c>
      <c r="C954" s="20" t="s">
        <v>66</v>
      </c>
      <c r="D954" s="20" t="s">
        <v>579</v>
      </c>
      <c r="E954" s="20" t="s">
        <v>113</v>
      </c>
      <c r="F954" s="21">
        <f>F955</f>
        <v>10</v>
      </c>
      <c r="N954" s="131"/>
      <c r="O954" s="131"/>
      <c r="P954" s="131"/>
      <c r="Q954" s="131"/>
      <c r="R954" s="134"/>
    </row>
    <row r="955" spans="1:18" s="35" customFormat="1" ht="17.25" customHeight="1">
      <c r="A955" s="16" t="s">
        <v>116</v>
      </c>
      <c r="B955" s="20" t="s">
        <v>73</v>
      </c>
      <c r="C955" s="20" t="s">
        <v>66</v>
      </c>
      <c r="D955" s="20" t="s">
        <v>579</v>
      </c>
      <c r="E955" s="20" t="s">
        <v>117</v>
      </c>
      <c r="F955" s="21">
        <f>'пр.5 вед.стр.'!G985</f>
        <v>10</v>
      </c>
      <c r="N955" s="131"/>
      <c r="O955" s="131"/>
      <c r="P955" s="131"/>
      <c r="Q955" s="131"/>
      <c r="R955" s="134"/>
    </row>
    <row r="956" spans="1:18" s="35" customFormat="1" ht="17.25" customHeight="1">
      <c r="A956" s="16" t="str">
        <f>'пр.5 вед.стр.'!A986</f>
        <v>Основное мероприятие "Сохранение культурного наследия и творческого потенциала"</v>
      </c>
      <c r="B956" s="20" t="s">
        <v>73</v>
      </c>
      <c r="C956" s="20" t="s">
        <v>66</v>
      </c>
      <c r="D956" s="100" t="str">
        <f>'пр.5 вед.стр.'!E986</f>
        <v>7Е 0 02 00000 </v>
      </c>
      <c r="E956" s="100"/>
      <c r="F956" s="104">
        <f>F957</f>
        <v>96</v>
      </c>
      <c r="N956" s="131"/>
      <c r="O956" s="131"/>
      <c r="P956" s="131"/>
      <c r="Q956" s="131"/>
      <c r="R956" s="134"/>
    </row>
    <row r="957" spans="1:18" s="35" customFormat="1" ht="17.25" customHeight="1">
      <c r="A957" s="16" t="str">
        <f>'пр.5 вед.стр.'!A987</f>
        <v>Укрепление материально- технической базы учреждений культуры</v>
      </c>
      <c r="B957" s="20" t="s">
        <v>73</v>
      </c>
      <c r="C957" s="20" t="s">
        <v>66</v>
      </c>
      <c r="D957" s="100" t="str">
        <f>'пр.5 вед.стр.'!E987</f>
        <v>7Е 0 02 92510 </v>
      </c>
      <c r="E957" s="100"/>
      <c r="F957" s="104">
        <f>F958</f>
        <v>96</v>
      </c>
      <c r="N957" s="131"/>
      <c r="O957" s="131"/>
      <c r="P957" s="131"/>
      <c r="Q957" s="131"/>
      <c r="R957" s="134"/>
    </row>
    <row r="958" spans="1:18" s="35" customFormat="1" ht="33.75" customHeight="1">
      <c r="A958" s="16" t="str">
        <f>'пр.5 вед.стр.'!A988</f>
        <v>Предоставление субсидий бюджетным, автономным учреждениям и иным некоммерческим организациям</v>
      </c>
      <c r="B958" s="20" t="s">
        <v>73</v>
      </c>
      <c r="C958" s="20" t="s">
        <v>66</v>
      </c>
      <c r="D958" s="100" t="str">
        <f>'пр.5 вед.стр.'!E988</f>
        <v>7Е 0 02 92510 </v>
      </c>
      <c r="E958" s="20" t="s">
        <v>107</v>
      </c>
      <c r="F958" s="104">
        <f>F959</f>
        <v>96</v>
      </c>
      <c r="N958" s="131"/>
      <c r="O958" s="131"/>
      <c r="P958" s="131"/>
      <c r="Q958" s="131"/>
      <c r="R958" s="134"/>
    </row>
    <row r="959" spans="1:18" s="35" customFormat="1" ht="17.25" customHeight="1">
      <c r="A959" s="16" t="str">
        <f>'пр.5 вед.стр.'!A989</f>
        <v>Субсидии бюджетным учреждениям</v>
      </c>
      <c r="B959" s="20" t="s">
        <v>73</v>
      </c>
      <c r="C959" s="20" t="s">
        <v>66</v>
      </c>
      <c r="D959" s="100" t="str">
        <f>'пр.5 вед.стр.'!E989</f>
        <v>7Е 0 02 92510 </v>
      </c>
      <c r="E959" s="20" t="s">
        <v>113</v>
      </c>
      <c r="F959" s="104">
        <f>F960</f>
        <v>96</v>
      </c>
      <c r="N959" s="131"/>
      <c r="O959" s="131"/>
      <c r="P959" s="131"/>
      <c r="Q959" s="131"/>
      <c r="R959" s="134"/>
    </row>
    <row r="960" spans="1:18" s="35" customFormat="1" ht="17.25" customHeight="1">
      <c r="A960" s="16" t="str">
        <f>'пр.5 вед.стр.'!A990</f>
        <v>Субсидии  бюджетным учреждениям на иные цели</v>
      </c>
      <c r="B960" s="20" t="s">
        <v>73</v>
      </c>
      <c r="C960" s="20" t="s">
        <v>66</v>
      </c>
      <c r="D960" s="100" t="str">
        <f>'пр.5 вед.стр.'!E990</f>
        <v>7Е 0 02 92510 </v>
      </c>
      <c r="E960" s="20" t="s">
        <v>117</v>
      </c>
      <c r="F960" s="104">
        <f>'пр.5 вед.стр.'!G990</f>
        <v>96</v>
      </c>
      <c r="N960" s="131"/>
      <c r="O960" s="131"/>
      <c r="P960" s="131"/>
      <c r="Q960" s="131"/>
      <c r="R960" s="134"/>
    </row>
    <row r="961" spans="1:18" s="35" customFormat="1" ht="27" customHeight="1">
      <c r="A961" s="16" t="s">
        <v>492</v>
      </c>
      <c r="B961" s="20" t="s">
        <v>73</v>
      </c>
      <c r="C961" s="20" t="s">
        <v>66</v>
      </c>
      <c r="D961" s="51" t="s">
        <v>580</v>
      </c>
      <c r="E961" s="20"/>
      <c r="F961" s="21">
        <f>F962</f>
        <v>841.4</v>
      </c>
      <c r="N961" s="131"/>
      <c r="O961" s="131"/>
      <c r="P961" s="131"/>
      <c r="Q961" s="131"/>
      <c r="R961" s="134"/>
    </row>
    <row r="962" spans="1:18" s="35" customFormat="1" ht="27.75" customHeight="1">
      <c r="A962" s="16" t="s">
        <v>529</v>
      </c>
      <c r="B962" s="20" t="s">
        <v>73</v>
      </c>
      <c r="C962" s="20" t="s">
        <v>66</v>
      </c>
      <c r="D962" s="51" t="s">
        <v>581</v>
      </c>
      <c r="E962" s="20"/>
      <c r="F962" s="21">
        <f>F963</f>
        <v>841.4</v>
      </c>
      <c r="N962" s="131"/>
      <c r="O962" s="131"/>
      <c r="P962" s="131"/>
      <c r="Q962" s="131"/>
      <c r="R962" s="134"/>
    </row>
    <row r="963" spans="1:18" s="35" customFormat="1" ht="27.75" customHeight="1">
      <c r="A963" s="16" t="s">
        <v>106</v>
      </c>
      <c r="B963" s="20" t="s">
        <v>73</v>
      </c>
      <c r="C963" s="20" t="s">
        <v>66</v>
      </c>
      <c r="D963" s="51" t="s">
        <v>581</v>
      </c>
      <c r="E963" s="20" t="s">
        <v>107</v>
      </c>
      <c r="F963" s="21">
        <f>F964</f>
        <v>841.4</v>
      </c>
      <c r="N963" s="131"/>
      <c r="O963" s="131"/>
      <c r="P963" s="131"/>
      <c r="Q963" s="131"/>
      <c r="R963" s="134"/>
    </row>
    <row r="964" spans="1:18" s="35" customFormat="1" ht="17.25" customHeight="1">
      <c r="A964" s="16" t="s">
        <v>112</v>
      </c>
      <c r="B964" s="20" t="s">
        <v>73</v>
      </c>
      <c r="C964" s="20" t="s">
        <v>66</v>
      </c>
      <c r="D964" s="51" t="s">
        <v>581</v>
      </c>
      <c r="E964" s="20" t="s">
        <v>113</v>
      </c>
      <c r="F964" s="21">
        <f>F965</f>
        <v>841.4</v>
      </c>
      <c r="N964" s="131"/>
      <c r="O964" s="131"/>
      <c r="P964" s="131"/>
      <c r="Q964" s="131"/>
      <c r="R964" s="134"/>
    </row>
    <row r="965" spans="1:18" s="35" customFormat="1" ht="17.25" customHeight="1">
      <c r="A965" s="16" t="s">
        <v>116</v>
      </c>
      <c r="B965" s="20" t="s">
        <v>73</v>
      </c>
      <c r="C965" s="20" t="s">
        <v>66</v>
      </c>
      <c r="D965" s="51" t="s">
        <v>581</v>
      </c>
      <c r="E965" s="20" t="s">
        <v>117</v>
      </c>
      <c r="F965" s="21">
        <f>'пр.5 вед.стр.'!G995</f>
        <v>841.4</v>
      </c>
      <c r="N965" s="131"/>
      <c r="O965" s="131"/>
      <c r="P965" s="131"/>
      <c r="Q965" s="131"/>
      <c r="R965" s="134"/>
    </row>
    <row r="966" spans="1:18" s="35" customFormat="1" ht="17.25" customHeight="1">
      <c r="A966" s="16" t="s">
        <v>710</v>
      </c>
      <c r="B966" s="20" t="s">
        <v>73</v>
      </c>
      <c r="C966" s="20" t="s">
        <v>66</v>
      </c>
      <c r="D966" s="51" t="s">
        <v>713</v>
      </c>
      <c r="E966" s="20"/>
      <c r="F966" s="21">
        <f>F967+F971</f>
        <v>1150</v>
      </c>
      <c r="N966" s="131"/>
      <c r="O966" s="131"/>
      <c r="P966" s="131"/>
      <c r="Q966" s="131"/>
      <c r="R966" s="134"/>
    </row>
    <row r="967" spans="1:18" s="35" customFormat="1" ht="31.5" customHeight="1">
      <c r="A967" s="16" t="s">
        <v>711</v>
      </c>
      <c r="B967" s="20" t="s">
        <v>73</v>
      </c>
      <c r="C967" s="20" t="s">
        <v>66</v>
      </c>
      <c r="D967" s="51" t="s">
        <v>714</v>
      </c>
      <c r="E967" s="20"/>
      <c r="F967" s="21">
        <f>F968</f>
        <v>1000</v>
      </c>
      <c r="N967" s="131"/>
      <c r="O967" s="131"/>
      <c r="P967" s="131"/>
      <c r="Q967" s="131"/>
      <c r="R967" s="134"/>
    </row>
    <row r="968" spans="1:18" s="35" customFormat="1" ht="33" customHeight="1">
      <c r="A968" s="16" t="s">
        <v>106</v>
      </c>
      <c r="B968" s="20" t="s">
        <v>73</v>
      </c>
      <c r="C968" s="20" t="s">
        <v>66</v>
      </c>
      <c r="D968" s="51" t="s">
        <v>714</v>
      </c>
      <c r="E968" s="20" t="s">
        <v>107</v>
      </c>
      <c r="F968" s="21">
        <f>F969</f>
        <v>1000</v>
      </c>
      <c r="N968" s="131"/>
      <c r="O968" s="131"/>
      <c r="P968" s="131"/>
      <c r="Q968" s="131"/>
      <c r="R968" s="134"/>
    </row>
    <row r="969" spans="1:18" s="35" customFormat="1" ht="17.25" customHeight="1">
      <c r="A969" s="16" t="s">
        <v>112</v>
      </c>
      <c r="B969" s="20" t="s">
        <v>73</v>
      </c>
      <c r="C969" s="20" t="s">
        <v>66</v>
      </c>
      <c r="D969" s="51" t="s">
        <v>714</v>
      </c>
      <c r="E969" s="20" t="s">
        <v>113</v>
      </c>
      <c r="F969" s="21">
        <f>F970</f>
        <v>1000</v>
      </c>
      <c r="N969" s="131"/>
      <c r="O969" s="131"/>
      <c r="P969" s="131"/>
      <c r="Q969" s="131"/>
      <c r="R969" s="134"/>
    </row>
    <row r="970" spans="1:18" s="35" customFormat="1" ht="17.25" customHeight="1">
      <c r="A970" s="16" t="s">
        <v>116</v>
      </c>
      <c r="B970" s="20" t="s">
        <v>73</v>
      </c>
      <c r="C970" s="20" t="s">
        <v>66</v>
      </c>
      <c r="D970" s="51" t="s">
        <v>714</v>
      </c>
      <c r="E970" s="20" t="s">
        <v>117</v>
      </c>
      <c r="F970" s="21">
        <v>1000</v>
      </c>
      <c r="N970" s="131"/>
      <c r="O970" s="131"/>
      <c r="P970" s="131"/>
      <c r="Q970" s="131"/>
      <c r="R970" s="134"/>
    </row>
    <row r="971" spans="1:18" s="35" customFormat="1" ht="29.25" customHeight="1">
      <c r="A971" s="16" t="s">
        <v>712</v>
      </c>
      <c r="B971" s="20" t="s">
        <v>73</v>
      </c>
      <c r="C971" s="20" t="s">
        <v>66</v>
      </c>
      <c r="D971" s="51" t="s">
        <v>715</v>
      </c>
      <c r="E971" s="20"/>
      <c r="F971" s="21">
        <f>F972</f>
        <v>150</v>
      </c>
      <c r="N971" s="131"/>
      <c r="O971" s="131"/>
      <c r="P971" s="131"/>
      <c r="Q971" s="131"/>
      <c r="R971" s="134"/>
    </row>
    <row r="972" spans="1:18" s="35" customFormat="1" ht="33" customHeight="1">
      <c r="A972" s="16" t="s">
        <v>106</v>
      </c>
      <c r="B972" s="20" t="s">
        <v>73</v>
      </c>
      <c r="C972" s="20" t="s">
        <v>66</v>
      </c>
      <c r="D972" s="51" t="s">
        <v>715</v>
      </c>
      <c r="E972" s="20" t="s">
        <v>107</v>
      </c>
      <c r="F972" s="21">
        <f>F973</f>
        <v>150</v>
      </c>
      <c r="N972" s="131"/>
      <c r="O972" s="131"/>
      <c r="P972" s="131"/>
      <c r="Q972" s="131"/>
      <c r="R972" s="134"/>
    </row>
    <row r="973" spans="1:18" s="35" customFormat="1" ht="17.25" customHeight="1">
      <c r="A973" s="16" t="s">
        <v>112</v>
      </c>
      <c r="B973" s="20" t="s">
        <v>73</v>
      </c>
      <c r="C973" s="20" t="s">
        <v>66</v>
      </c>
      <c r="D973" s="51" t="s">
        <v>715</v>
      </c>
      <c r="E973" s="20" t="s">
        <v>113</v>
      </c>
      <c r="F973" s="21">
        <f>F974</f>
        <v>150</v>
      </c>
      <c r="N973" s="131"/>
      <c r="O973" s="131"/>
      <c r="P973" s="131"/>
      <c r="Q973" s="131"/>
      <c r="R973" s="134"/>
    </row>
    <row r="974" spans="1:18" s="35" customFormat="1" ht="17.25" customHeight="1">
      <c r="A974" s="16" t="s">
        <v>116</v>
      </c>
      <c r="B974" s="20" t="s">
        <v>73</v>
      </c>
      <c r="C974" s="20" t="s">
        <v>66</v>
      </c>
      <c r="D974" s="51" t="s">
        <v>715</v>
      </c>
      <c r="E974" s="20" t="s">
        <v>117</v>
      </c>
      <c r="F974" s="21">
        <v>150</v>
      </c>
      <c r="N974" s="131"/>
      <c r="O974" s="131"/>
      <c r="P974" s="131"/>
      <c r="Q974" s="131"/>
      <c r="R974" s="134"/>
    </row>
    <row r="975" spans="1:18" s="35" customFormat="1" ht="28.5" customHeight="1">
      <c r="A975" s="16" t="s">
        <v>468</v>
      </c>
      <c r="B975" s="20" t="s">
        <v>73</v>
      </c>
      <c r="C975" s="20" t="s">
        <v>66</v>
      </c>
      <c r="D975" s="20" t="s">
        <v>469</v>
      </c>
      <c r="E975" s="20"/>
      <c r="F975" s="21">
        <f>F976</f>
        <v>100</v>
      </c>
      <c r="N975" s="131"/>
      <c r="O975" s="131"/>
      <c r="P975" s="131"/>
      <c r="Q975" s="131"/>
      <c r="R975" s="134"/>
    </row>
    <row r="976" spans="1:18" s="35" customFormat="1" ht="17.25" customHeight="1">
      <c r="A976" s="16" t="s">
        <v>480</v>
      </c>
      <c r="B976" s="20" t="s">
        <v>73</v>
      </c>
      <c r="C976" s="20" t="s">
        <v>66</v>
      </c>
      <c r="D976" s="20" t="s">
        <v>481</v>
      </c>
      <c r="E976" s="20"/>
      <c r="F976" s="18">
        <f>F977</f>
        <v>100</v>
      </c>
      <c r="N976" s="131"/>
      <c r="O976" s="131"/>
      <c r="P976" s="131"/>
      <c r="Q976" s="131"/>
      <c r="R976" s="134"/>
    </row>
    <row r="977" spans="1:18" s="35" customFormat="1" ht="28.5" customHeight="1">
      <c r="A977" s="16" t="s">
        <v>482</v>
      </c>
      <c r="B977" s="20" t="s">
        <v>73</v>
      </c>
      <c r="C977" s="20" t="s">
        <v>66</v>
      </c>
      <c r="D977" s="20" t="s">
        <v>483</v>
      </c>
      <c r="E977" s="20"/>
      <c r="F977" s="21">
        <f>F978</f>
        <v>100</v>
      </c>
      <c r="N977" s="131"/>
      <c r="O977" s="131"/>
      <c r="P977" s="131"/>
      <c r="Q977" s="131"/>
      <c r="R977" s="134"/>
    </row>
    <row r="978" spans="1:18" s="35" customFormat="1" ht="30" customHeight="1">
      <c r="A978" s="16" t="s">
        <v>106</v>
      </c>
      <c r="B978" s="20" t="s">
        <v>73</v>
      </c>
      <c r="C978" s="20" t="s">
        <v>66</v>
      </c>
      <c r="D978" s="20" t="s">
        <v>483</v>
      </c>
      <c r="E978" s="20" t="s">
        <v>107</v>
      </c>
      <c r="F978" s="21">
        <f>F979</f>
        <v>100</v>
      </c>
      <c r="N978" s="131"/>
      <c r="O978" s="131"/>
      <c r="P978" s="131"/>
      <c r="Q978" s="131"/>
      <c r="R978" s="134"/>
    </row>
    <row r="979" spans="1:18" s="35" customFormat="1" ht="17.25" customHeight="1">
      <c r="A979" s="16" t="s">
        <v>112</v>
      </c>
      <c r="B979" s="20" t="s">
        <v>73</v>
      </c>
      <c r="C979" s="20" t="s">
        <v>66</v>
      </c>
      <c r="D979" s="20" t="s">
        <v>483</v>
      </c>
      <c r="E979" s="20" t="s">
        <v>113</v>
      </c>
      <c r="F979" s="21">
        <f>F980</f>
        <v>100</v>
      </c>
      <c r="N979" s="131"/>
      <c r="O979" s="131"/>
      <c r="P979" s="131"/>
      <c r="Q979" s="131"/>
      <c r="R979" s="134"/>
    </row>
    <row r="980" spans="1:18" s="35" customFormat="1" ht="17.25" customHeight="1">
      <c r="A980" s="16" t="s">
        <v>116</v>
      </c>
      <c r="B980" s="20" t="s">
        <v>73</v>
      </c>
      <c r="C980" s="20" t="s">
        <v>66</v>
      </c>
      <c r="D980" s="20" t="s">
        <v>483</v>
      </c>
      <c r="E980" s="20" t="s">
        <v>117</v>
      </c>
      <c r="F980" s="21">
        <f>'пр.5 вед.стр.'!G1010</f>
        <v>100</v>
      </c>
      <c r="N980" s="131"/>
      <c r="O980" s="131"/>
      <c r="P980" s="131"/>
      <c r="Q980" s="131"/>
      <c r="R980" s="134"/>
    </row>
    <row r="981" spans="1:18" s="35" customFormat="1" ht="17.25" customHeight="1">
      <c r="A981" s="16" t="s">
        <v>368</v>
      </c>
      <c r="B981" s="20" t="s">
        <v>73</v>
      </c>
      <c r="C981" s="20" t="s">
        <v>66</v>
      </c>
      <c r="D981" s="20" t="s">
        <v>219</v>
      </c>
      <c r="E981" s="20"/>
      <c r="F981" s="21">
        <f>F982</f>
        <v>1036</v>
      </c>
      <c r="N981" s="131"/>
      <c r="O981" s="131"/>
      <c r="P981" s="131"/>
      <c r="Q981" s="131"/>
      <c r="R981" s="134"/>
    </row>
    <row r="982" spans="1:18" s="35" customFormat="1" ht="17.25" customHeight="1">
      <c r="A982" s="16" t="s">
        <v>371</v>
      </c>
      <c r="B982" s="20" t="s">
        <v>73</v>
      </c>
      <c r="C982" s="20" t="s">
        <v>66</v>
      </c>
      <c r="D982" s="20" t="s">
        <v>366</v>
      </c>
      <c r="E982" s="20"/>
      <c r="F982" s="21">
        <f>F983+F990</f>
        <v>1036</v>
      </c>
      <c r="N982" s="131"/>
      <c r="O982" s="131"/>
      <c r="P982" s="131"/>
      <c r="Q982" s="131"/>
      <c r="R982" s="134"/>
    </row>
    <row r="983" spans="1:18" s="35" customFormat="1" ht="42" customHeight="1">
      <c r="A983" s="16" t="s">
        <v>292</v>
      </c>
      <c r="B983" s="20" t="s">
        <v>73</v>
      </c>
      <c r="C983" s="20" t="s">
        <v>66</v>
      </c>
      <c r="D983" s="20" t="s">
        <v>367</v>
      </c>
      <c r="E983" s="20"/>
      <c r="F983" s="21">
        <f>F987+F984</f>
        <v>818</v>
      </c>
      <c r="N983" s="131"/>
      <c r="O983" s="131"/>
      <c r="P983" s="131"/>
      <c r="Q983" s="131"/>
      <c r="R983" s="134"/>
    </row>
    <row r="984" spans="1:18" s="35" customFormat="1" ht="45" customHeight="1">
      <c r="A984" s="16" t="s">
        <v>103</v>
      </c>
      <c r="B984" s="20" t="s">
        <v>73</v>
      </c>
      <c r="C984" s="20" t="s">
        <v>66</v>
      </c>
      <c r="D984" s="20" t="s">
        <v>367</v>
      </c>
      <c r="E984" s="20" t="s">
        <v>104</v>
      </c>
      <c r="F984" s="21">
        <f>F985</f>
        <v>50</v>
      </c>
      <c r="N984" s="131"/>
      <c r="O984" s="131"/>
      <c r="P984" s="131"/>
      <c r="Q984" s="131"/>
      <c r="R984" s="134"/>
    </row>
    <row r="985" spans="1:18" s="35" customFormat="1" ht="18" customHeight="1">
      <c r="A985" s="16" t="s">
        <v>300</v>
      </c>
      <c r="B985" s="20" t="s">
        <v>73</v>
      </c>
      <c r="C985" s="20" t="s">
        <v>66</v>
      </c>
      <c r="D985" s="20" t="s">
        <v>367</v>
      </c>
      <c r="E985" s="20" t="s">
        <v>302</v>
      </c>
      <c r="F985" s="21">
        <f>F986</f>
        <v>50</v>
      </c>
      <c r="N985" s="131"/>
      <c r="O985" s="131"/>
      <c r="P985" s="131"/>
      <c r="Q985" s="131"/>
      <c r="R985" s="134"/>
    </row>
    <row r="986" spans="1:18" s="35" customFormat="1" ht="18.75" customHeight="1">
      <c r="A986" s="16" t="s">
        <v>447</v>
      </c>
      <c r="B986" s="20" t="s">
        <v>73</v>
      </c>
      <c r="C986" s="20" t="s">
        <v>66</v>
      </c>
      <c r="D986" s="20" t="s">
        <v>367</v>
      </c>
      <c r="E986" s="20" t="s">
        <v>301</v>
      </c>
      <c r="F986" s="21">
        <f>'пр.5 вед.стр.'!G1016</f>
        <v>50</v>
      </c>
      <c r="N986" s="131"/>
      <c r="O986" s="131"/>
      <c r="P986" s="131"/>
      <c r="Q986" s="131"/>
      <c r="R986" s="134"/>
    </row>
    <row r="987" spans="1:18" s="35" customFormat="1" ht="30" customHeight="1">
      <c r="A987" s="33" t="s">
        <v>106</v>
      </c>
      <c r="B987" s="20" t="s">
        <v>73</v>
      </c>
      <c r="C987" s="20" t="s">
        <v>66</v>
      </c>
      <c r="D987" s="20" t="s">
        <v>367</v>
      </c>
      <c r="E987" s="20" t="s">
        <v>107</v>
      </c>
      <c r="F987" s="21">
        <f>F988</f>
        <v>768</v>
      </c>
      <c r="N987" s="131"/>
      <c r="O987" s="131"/>
      <c r="P987" s="131"/>
      <c r="Q987" s="131"/>
      <c r="R987" s="134"/>
    </row>
    <row r="988" spans="1:18" s="35" customFormat="1" ht="17.25" customHeight="1">
      <c r="A988" s="33" t="s">
        <v>112</v>
      </c>
      <c r="B988" s="20" t="s">
        <v>73</v>
      </c>
      <c r="C988" s="20" t="s">
        <v>66</v>
      </c>
      <c r="D988" s="20" t="s">
        <v>367</v>
      </c>
      <c r="E988" s="20" t="s">
        <v>113</v>
      </c>
      <c r="F988" s="21">
        <f>F989</f>
        <v>768</v>
      </c>
      <c r="N988" s="131"/>
      <c r="O988" s="131"/>
      <c r="P988" s="131"/>
      <c r="Q988" s="131"/>
      <c r="R988" s="134"/>
    </row>
    <row r="989" spans="1:18" s="35" customFormat="1" ht="17.25" customHeight="1">
      <c r="A989" s="16" t="s">
        <v>116</v>
      </c>
      <c r="B989" s="20" t="s">
        <v>73</v>
      </c>
      <c r="C989" s="20" t="s">
        <v>66</v>
      </c>
      <c r="D989" s="20" t="s">
        <v>367</v>
      </c>
      <c r="E989" s="20" t="s">
        <v>117</v>
      </c>
      <c r="F989" s="21">
        <f>'пр.5 вед.стр.'!G1019</f>
        <v>768</v>
      </c>
      <c r="N989" s="131"/>
      <c r="O989" s="131"/>
      <c r="P989" s="131"/>
      <c r="Q989" s="131"/>
      <c r="R989" s="134"/>
    </row>
    <row r="990" spans="1:18" s="35" customFormat="1" ht="17.25" customHeight="1">
      <c r="A990" s="16" t="s">
        <v>239</v>
      </c>
      <c r="B990" s="20" t="s">
        <v>73</v>
      </c>
      <c r="C990" s="20" t="s">
        <v>66</v>
      </c>
      <c r="D990" s="20" t="s">
        <v>370</v>
      </c>
      <c r="E990" s="20"/>
      <c r="F990" s="21">
        <f>F991</f>
        <v>218</v>
      </c>
      <c r="N990" s="131"/>
      <c r="O990" s="131"/>
      <c r="P990" s="131"/>
      <c r="Q990" s="131"/>
      <c r="R990" s="134"/>
    </row>
    <row r="991" spans="1:18" s="35" customFormat="1" ht="30" customHeight="1">
      <c r="A991" s="33" t="s">
        <v>106</v>
      </c>
      <c r="B991" s="20" t="s">
        <v>73</v>
      </c>
      <c r="C991" s="20" t="s">
        <v>66</v>
      </c>
      <c r="D991" s="20" t="s">
        <v>370</v>
      </c>
      <c r="E991" s="20" t="s">
        <v>107</v>
      </c>
      <c r="F991" s="21">
        <f>F992</f>
        <v>218</v>
      </c>
      <c r="N991" s="131"/>
      <c r="O991" s="131"/>
      <c r="P991" s="131"/>
      <c r="Q991" s="131"/>
      <c r="R991" s="134"/>
    </row>
    <row r="992" spans="1:18" s="35" customFormat="1" ht="17.25" customHeight="1">
      <c r="A992" s="33" t="s">
        <v>112</v>
      </c>
      <c r="B992" s="20" t="s">
        <v>73</v>
      </c>
      <c r="C992" s="20" t="s">
        <v>66</v>
      </c>
      <c r="D992" s="20" t="s">
        <v>370</v>
      </c>
      <c r="E992" s="20" t="s">
        <v>113</v>
      </c>
      <c r="F992" s="21">
        <f>F993</f>
        <v>218</v>
      </c>
      <c r="N992" s="131"/>
      <c r="O992" s="131"/>
      <c r="P992" s="131"/>
      <c r="Q992" s="131"/>
      <c r="R992" s="134"/>
    </row>
    <row r="993" spans="1:18" s="35" customFormat="1" ht="17.25" customHeight="1">
      <c r="A993" s="16" t="s">
        <v>116</v>
      </c>
      <c r="B993" s="20" t="s">
        <v>73</v>
      </c>
      <c r="C993" s="20" t="s">
        <v>66</v>
      </c>
      <c r="D993" s="20" t="s">
        <v>370</v>
      </c>
      <c r="E993" s="20" t="s">
        <v>117</v>
      </c>
      <c r="F993" s="21">
        <f>'пр.5 вед.стр.'!G1023</f>
        <v>218</v>
      </c>
      <c r="N993" s="131"/>
      <c r="O993" s="131"/>
      <c r="P993" s="131"/>
      <c r="Q993" s="131"/>
      <c r="R993" s="134"/>
    </row>
    <row r="994" spans="1:18" s="35" customFormat="1" ht="17.25" customHeight="1">
      <c r="A994" s="16" t="s">
        <v>276</v>
      </c>
      <c r="B994" s="20" t="s">
        <v>73</v>
      </c>
      <c r="C994" s="20" t="s">
        <v>66</v>
      </c>
      <c r="D994" s="20" t="s">
        <v>216</v>
      </c>
      <c r="E994" s="20"/>
      <c r="F994" s="21">
        <f>F995</f>
        <v>18833.2</v>
      </c>
      <c r="N994" s="131"/>
      <c r="O994" s="131"/>
      <c r="P994" s="131"/>
      <c r="Q994" s="131"/>
      <c r="R994" s="134"/>
    </row>
    <row r="995" spans="1:18" s="35" customFormat="1" ht="30" customHeight="1">
      <c r="A995" s="16" t="s">
        <v>492</v>
      </c>
      <c r="B995" s="20" t="s">
        <v>73</v>
      </c>
      <c r="C995" s="20" t="s">
        <v>66</v>
      </c>
      <c r="D995" s="20" t="s">
        <v>386</v>
      </c>
      <c r="E995" s="20"/>
      <c r="F995" s="21">
        <f>F997</f>
        <v>18833.2</v>
      </c>
      <c r="N995" s="131"/>
      <c r="O995" s="131"/>
      <c r="P995" s="131"/>
      <c r="Q995" s="131"/>
      <c r="R995" s="134"/>
    </row>
    <row r="996" spans="1:18" s="35" customFormat="1" ht="17.25" customHeight="1">
      <c r="A996" s="33" t="s">
        <v>254</v>
      </c>
      <c r="B996" s="20" t="s">
        <v>73</v>
      </c>
      <c r="C996" s="20" t="s">
        <v>66</v>
      </c>
      <c r="D996" s="20" t="s">
        <v>387</v>
      </c>
      <c r="E996" s="20"/>
      <c r="F996" s="21">
        <f>F997</f>
        <v>18833.2</v>
      </c>
      <c r="N996" s="131"/>
      <c r="O996" s="131"/>
      <c r="P996" s="131"/>
      <c r="Q996" s="131"/>
      <c r="R996" s="134"/>
    </row>
    <row r="997" spans="1:18" s="35" customFormat="1" ht="27" customHeight="1">
      <c r="A997" s="33" t="s">
        <v>106</v>
      </c>
      <c r="B997" s="20" t="s">
        <v>73</v>
      </c>
      <c r="C997" s="20" t="s">
        <v>66</v>
      </c>
      <c r="D997" s="20" t="s">
        <v>387</v>
      </c>
      <c r="E997" s="20" t="s">
        <v>107</v>
      </c>
      <c r="F997" s="21">
        <f>F998</f>
        <v>18833.2</v>
      </c>
      <c r="N997" s="131"/>
      <c r="O997" s="131"/>
      <c r="P997" s="131"/>
      <c r="Q997" s="131"/>
      <c r="R997" s="134"/>
    </row>
    <row r="998" spans="1:18" s="35" customFormat="1" ht="17.25" customHeight="1">
      <c r="A998" s="33" t="s">
        <v>112</v>
      </c>
      <c r="B998" s="20" t="s">
        <v>73</v>
      </c>
      <c r="C998" s="20" t="s">
        <v>66</v>
      </c>
      <c r="D998" s="20" t="s">
        <v>387</v>
      </c>
      <c r="E998" s="20" t="s">
        <v>113</v>
      </c>
      <c r="F998" s="21">
        <f>F999+F1000</f>
        <v>18833.2</v>
      </c>
      <c r="N998" s="131"/>
      <c r="O998" s="131"/>
      <c r="P998" s="131"/>
      <c r="Q998" s="131"/>
      <c r="R998" s="134"/>
    </row>
    <row r="999" spans="1:18" s="35" customFormat="1" ht="39.75" customHeight="1">
      <c r="A999" s="16" t="s">
        <v>114</v>
      </c>
      <c r="B999" s="20" t="s">
        <v>73</v>
      </c>
      <c r="C999" s="20" t="s">
        <v>66</v>
      </c>
      <c r="D999" s="20" t="s">
        <v>387</v>
      </c>
      <c r="E999" s="20" t="s">
        <v>115</v>
      </c>
      <c r="F999" s="21">
        <f>'пр.5 вед.стр.'!G1029</f>
        <v>18733.2</v>
      </c>
      <c r="N999" s="131"/>
      <c r="O999" s="131"/>
      <c r="P999" s="131"/>
      <c r="Q999" s="131"/>
      <c r="R999" s="134"/>
    </row>
    <row r="1000" spans="1:18" s="35" customFormat="1" ht="17.25" customHeight="1">
      <c r="A1000" s="16" t="s">
        <v>116</v>
      </c>
      <c r="B1000" s="20" t="s">
        <v>73</v>
      </c>
      <c r="C1000" s="20" t="s">
        <v>66</v>
      </c>
      <c r="D1000" s="20" t="s">
        <v>387</v>
      </c>
      <c r="E1000" s="20" t="s">
        <v>117</v>
      </c>
      <c r="F1000" s="21">
        <f>'пр.5 вед.стр.'!G1030</f>
        <v>100</v>
      </c>
      <c r="N1000" s="131"/>
      <c r="O1000" s="131"/>
      <c r="P1000" s="131"/>
      <c r="Q1000" s="131"/>
      <c r="R1000" s="134"/>
    </row>
    <row r="1001" spans="1:18" s="35" customFormat="1" ht="17.25" customHeight="1">
      <c r="A1001" s="16" t="s">
        <v>82</v>
      </c>
      <c r="B1001" s="20" t="s">
        <v>73</v>
      </c>
      <c r="C1001" s="20" t="s">
        <v>66</v>
      </c>
      <c r="D1001" s="20" t="s">
        <v>229</v>
      </c>
      <c r="E1001" s="20"/>
      <c r="F1001" s="21">
        <f>F1002</f>
        <v>1740.2</v>
      </c>
      <c r="N1001" s="131"/>
      <c r="O1001" s="131"/>
      <c r="P1001" s="131"/>
      <c r="Q1001" s="131"/>
      <c r="R1001" s="134"/>
    </row>
    <row r="1002" spans="1:18" s="35" customFormat="1" ht="30.75" customHeight="1">
      <c r="A1002" s="33" t="s">
        <v>255</v>
      </c>
      <c r="B1002" s="20" t="s">
        <v>73</v>
      </c>
      <c r="C1002" s="20" t="s">
        <v>66</v>
      </c>
      <c r="D1002" s="20" t="s">
        <v>388</v>
      </c>
      <c r="E1002" s="20"/>
      <c r="F1002" s="21">
        <f>F1003</f>
        <v>1740.2</v>
      </c>
      <c r="N1002" s="131"/>
      <c r="O1002" s="131"/>
      <c r="P1002" s="131"/>
      <c r="Q1002" s="131"/>
      <c r="R1002" s="134"/>
    </row>
    <row r="1003" spans="1:18" s="35" customFormat="1" ht="17.25" customHeight="1">
      <c r="A1003" s="16" t="s">
        <v>389</v>
      </c>
      <c r="B1003" s="20" t="s">
        <v>73</v>
      </c>
      <c r="C1003" s="20" t="s">
        <v>66</v>
      </c>
      <c r="D1003" s="20" t="s">
        <v>414</v>
      </c>
      <c r="E1003" s="20"/>
      <c r="F1003" s="21">
        <f>F1004+F1009+F1012</f>
        <v>1740.2</v>
      </c>
      <c r="N1003" s="131"/>
      <c r="O1003" s="131"/>
      <c r="P1003" s="131"/>
      <c r="Q1003" s="131"/>
      <c r="R1003" s="134"/>
    </row>
    <row r="1004" spans="1:18" s="35" customFormat="1" ht="39" customHeight="1">
      <c r="A1004" s="16" t="s">
        <v>103</v>
      </c>
      <c r="B1004" s="20" t="s">
        <v>73</v>
      </c>
      <c r="C1004" s="20" t="s">
        <v>66</v>
      </c>
      <c r="D1004" s="20" t="s">
        <v>414</v>
      </c>
      <c r="E1004" s="20" t="s">
        <v>104</v>
      </c>
      <c r="F1004" s="21">
        <f>F1005</f>
        <v>1439.2</v>
      </c>
      <c r="N1004" s="131"/>
      <c r="O1004" s="131"/>
      <c r="P1004" s="131"/>
      <c r="Q1004" s="131"/>
      <c r="R1004" s="134"/>
    </row>
    <row r="1005" spans="1:18" s="35" customFormat="1" ht="17.25" customHeight="1">
      <c r="A1005" s="16" t="s">
        <v>300</v>
      </c>
      <c r="B1005" s="20" t="s">
        <v>73</v>
      </c>
      <c r="C1005" s="20" t="s">
        <v>66</v>
      </c>
      <c r="D1005" s="20" t="s">
        <v>414</v>
      </c>
      <c r="E1005" s="20" t="s">
        <v>302</v>
      </c>
      <c r="F1005" s="21">
        <f>F1006+F1007+F1008</f>
        <v>1439.2</v>
      </c>
      <c r="N1005" s="131"/>
      <c r="O1005" s="131"/>
      <c r="P1005" s="131"/>
      <c r="Q1005" s="131"/>
      <c r="R1005" s="134"/>
    </row>
    <row r="1006" spans="1:18" s="35" customFormat="1" ht="17.25" customHeight="1">
      <c r="A1006" s="16" t="s">
        <v>568</v>
      </c>
      <c r="B1006" s="20" t="s">
        <v>73</v>
      </c>
      <c r="C1006" s="20" t="s">
        <v>66</v>
      </c>
      <c r="D1006" s="20" t="s">
        <v>414</v>
      </c>
      <c r="E1006" s="20" t="s">
        <v>303</v>
      </c>
      <c r="F1006" s="21">
        <f>'пр.5 вед.стр.'!G1036</f>
        <v>1100</v>
      </c>
      <c r="N1006" s="131"/>
      <c r="O1006" s="131"/>
      <c r="P1006" s="131"/>
      <c r="Q1006" s="131"/>
      <c r="R1006" s="134"/>
    </row>
    <row r="1007" spans="1:18" s="35" customFormat="1" ht="17.25" customHeight="1">
      <c r="A1007" s="16" t="s">
        <v>447</v>
      </c>
      <c r="B1007" s="20" t="s">
        <v>73</v>
      </c>
      <c r="C1007" s="20" t="s">
        <v>66</v>
      </c>
      <c r="D1007" s="20" t="s">
        <v>414</v>
      </c>
      <c r="E1007" s="20" t="s">
        <v>301</v>
      </c>
      <c r="F1007" s="21">
        <f>'пр.5 вед.стр.'!G1037</f>
        <v>7</v>
      </c>
      <c r="N1007" s="131"/>
      <c r="O1007" s="131"/>
      <c r="P1007" s="131"/>
      <c r="Q1007" s="131"/>
      <c r="R1007" s="134"/>
    </row>
    <row r="1008" spans="1:18" s="35" customFormat="1" ht="31.5" customHeight="1">
      <c r="A1008" s="16" t="s">
        <v>451</v>
      </c>
      <c r="B1008" s="20" t="s">
        <v>73</v>
      </c>
      <c r="C1008" s="20" t="s">
        <v>66</v>
      </c>
      <c r="D1008" s="20" t="s">
        <v>414</v>
      </c>
      <c r="E1008" s="20" t="s">
        <v>304</v>
      </c>
      <c r="F1008" s="21">
        <f>'пр.5 вед.стр.'!G1038</f>
        <v>332.2</v>
      </c>
      <c r="N1008" s="131"/>
      <c r="O1008" s="131"/>
      <c r="P1008" s="131"/>
      <c r="Q1008" s="131"/>
      <c r="R1008" s="134"/>
    </row>
    <row r="1009" spans="1:18" s="35" customFormat="1" ht="17.25" customHeight="1">
      <c r="A1009" s="16" t="s">
        <v>640</v>
      </c>
      <c r="B1009" s="20" t="s">
        <v>73</v>
      </c>
      <c r="C1009" s="20" t="s">
        <v>66</v>
      </c>
      <c r="D1009" s="20" t="s">
        <v>414</v>
      </c>
      <c r="E1009" s="20" t="s">
        <v>105</v>
      </c>
      <c r="F1009" s="21">
        <f>F1010</f>
        <v>298</v>
      </c>
      <c r="N1009" s="131"/>
      <c r="O1009" s="131"/>
      <c r="P1009" s="131"/>
      <c r="Q1009" s="131"/>
      <c r="R1009" s="134"/>
    </row>
    <row r="1010" spans="1:18" s="35" customFormat="1" ht="17.25" customHeight="1">
      <c r="A1010" s="16" t="s">
        <v>99</v>
      </c>
      <c r="B1010" s="20" t="s">
        <v>73</v>
      </c>
      <c r="C1010" s="20" t="s">
        <v>66</v>
      </c>
      <c r="D1010" s="20" t="s">
        <v>414</v>
      </c>
      <c r="E1010" s="20" t="s">
        <v>100</v>
      </c>
      <c r="F1010" s="21">
        <f>F1011</f>
        <v>298</v>
      </c>
      <c r="N1010" s="131"/>
      <c r="O1010" s="131"/>
      <c r="P1010" s="131"/>
      <c r="Q1010" s="131"/>
      <c r="R1010" s="134"/>
    </row>
    <row r="1011" spans="1:18" s="35" customFormat="1" ht="17.25" customHeight="1">
      <c r="A1011" s="16" t="s">
        <v>101</v>
      </c>
      <c r="B1011" s="20" t="s">
        <v>73</v>
      </c>
      <c r="C1011" s="20" t="s">
        <v>66</v>
      </c>
      <c r="D1011" s="20" t="s">
        <v>414</v>
      </c>
      <c r="E1011" s="20" t="s">
        <v>102</v>
      </c>
      <c r="F1011" s="21">
        <f>'пр.5 вед.стр.'!G1041</f>
        <v>298</v>
      </c>
      <c r="N1011" s="131"/>
      <c r="O1011" s="131"/>
      <c r="P1011" s="131"/>
      <c r="Q1011" s="131"/>
      <c r="R1011" s="134"/>
    </row>
    <row r="1012" spans="1:18" s="35" customFormat="1" ht="17.25" customHeight="1">
      <c r="A1012" s="16" t="s">
        <v>129</v>
      </c>
      <c r="B1012" s="20" t="s">
        <v>73</v>
      </c>
      <c r="C1012" s="20" t="s">
        <v>66</v>
      </c>
      <c r="D1012" s="20" t="s">
        <v>414</v>
      </c>
      <c r="E1012" s="20" t="s">
        <v>130</v>
      </c>
      <c r="F1012" s="21">
        <f>F1013</f>
        <v>3</v>
      </c>
      <c r="N1012" s="131"/>
      <c r="O1012" s="131"/>
      <c r="P1012" s="131"/>
      <c r="Q1012" s="131"/>
      <c r="R1012" s="134"/>
    </row>
    <row r="1013" spans="1:18" s="35" customFormat="1" ht="17.25" customHeight="1">
      <c r="A1013" s="16" t="s">
        <v>132</v>
      </c>
      <c r="B1013" s="20" t="s">
        <v>73</v>
      </c>
      <c r="C1013" s="20" t="s">
        <v>66</v>
      </c>
      <c r="D1013" s="20" t="s">
        <v>414</v>
      </c>
      <c r="E1013" s="20" t="s">
        <v>133</v>
      </c>
      <c r="F1013" s="21">
        <f>F1014</f>
        <v>3</v>
      </c>
      <c r="N1013" s="131"/>
      <c r="O1013" s="131"/>
      <c r="P1013" s="131"/>
      <c r="Q1013" s="131"/>
      <c r="R1013" s="134"/>
    </row>
    <row r="1014" spans="1:18" s="35" customFormat="1" ht="17.25" customHeight="1">
      <c r="A1014" s="16" t="s">
        <v>134</v>
      </c>
      <c r="B1014" s="20" t="s">
        <v>73</v>
      </c>
      <c r="C1014" s="20" t="s">
        <v>66</v>
      </c>
      <c r="D1014" s="20" t="s">
        <v>414</v>
      </c>
      <c r="E1014" s="20" t="s">
        <v>135</v>
      </c>
      <c r="F1014" s="21">
        <f>'пр.5 вед.стр.'!G1044</f>
        <v>3</v>
      </c>
      <c r="N1014" s="131"/>
      <c r="O1014" s="131"/>
      <c r="P1014" s="131"/>
      <c r="Q1014" s="131"/>
      <c r="R1014" s="134"/>
    </row>
    <row r="1015" spans="1:18" s="35" customFormat="1" ht="17.25" customHeight="1">
      <c r="A1015" s="16" t="s">
        <v>166</v>
      </c>
      <c r="B1015" s="20" t="s">
        <v>73</v>
      </c>
      <c r="C1015" s="20" t="s">
        <v>66</v>
      </c>
      <c r="D1015" s="20" t="s">
        <v>234</v>
      </c>
      <c r="E1015" s="20"/>
      <c r="F1015" s="21">
        <f>F1016</f>
        <v>12251.3</v>
      </c>
      <c r="N1015" s="131"/>
      <c r="O1015" s="131"/>
      <c r="P1015" s="131"/>
      <c r="Q1015" s="131"/>
      <c r="R1015" s="134"/>
    </row>
    <row r="1016" spans="1:18" s="35" customFormat="1" ht="29.25" customHeight="1">
      <c r="A1016" s="16" t="s">
        <v>492</v>
      </c>
      <c r="B1016" s="20" t="s">
        <v>73</v>
      </c>
      <c r="C1016" s="20" t="s">
        <v>66</v>
      </c>
      <c r="D1016" s="20" t="s">
        <v>390</v>
      </c>
      <c r="E1016" s="20"/>
      <c r="F1016" s="21">
        <f>F1017</f>
        <v>12251.3</v>
      </c>
      <c r="N1016" s="131"/>
      <c r="O1016" s="131"/>
      <c r="P1016" s="131"/>
      <c r="Q1016" s="131"/>
      <c r="R1016" s="134"/>
    </row>
    <row r="1017" spans="1:18" s="35" customFormat="1" ht="17.25" customHeight="1">
      <c r="A1017" s="16" t="s">
        <v>254</v>
      </c>
      <c r="B1017" s="20" t="s">
        <v>73</v>
      </c>
      <c r="C1017" s="20" t="s">
        <v>66</v>
      </c>
      <c r="D1017" s="20" t="s">
        <v>391</v>
      </c>
      <c r="E1017" s="20"/>
      <c r="F1017" s="21">
        <f>F1018</f>
        <v>12251.3</v>
      </c>
      <c r="N1017" s="131"/>
      <c r="O1017" s="131"/>
      <c r="P1017" s="131"/>
      <c r="Q1017" s="131"/>
      <c r="R1017" s="134"/>
    </row>
    <row r="1018" spans="1:18" s="35" customFormat="1" ht="31.5" customHeight="1">
      <c r="A1018" s="16" t="s">
        <v>106</v>
      </c>
      <c r="B1018" s="20" t="s">
        <v>73</v>
      </c>
      <c r="C1018" s="20" t="s">
        <v>66</v>
      </c>
      <c r="D1018" s="20" t="s">
        <v>391</v>
      </c>
      <c r="E1018" s="20" t="s">
        <v>107</v>
      </c>
      <c r="F1018" s="21">
        <f>F1019</f>
        <v>12251.3</v>
      </c>
      <c r="N1018" s="131"/>
      <c r="O1018" s="131"/>
      <c r="P1018" s="131"/>
      <c r="Q1018" s="131"/>
      <c r="R1018" s="134"/>
    </row>
    <row r="1019" spans="1:18" s="35" customFormat="1" ht="17.25" customHeight="1">
      <c r="A1019" s="16" t="s">
        <v>112</v>
      </c>
      <c r="B1019" s="20" t="s">
        <v>73</v>
      </c>
      <c r="C1019" s="20" t="s">
        <v>66</v>
      </c>
      <c r="D1019" s="20" t="s">
        <v>391</v>
      </c>
      <c r="E1019" s="20" t="s">
        <v>113</v>
      </c>
      <c r="F1019" s="21">
        <f>F1020</f>
        <v>12251.3</v>
      </c>
      <c r="N1019" s="131"/>
      <c r="O1019" s="131"/>
      <c r="P1019" s="131"/>
      <c r="Q1019" s="131"/>
      <c r="R1019" s="134"/>
    </row>
    <row r="1020" spans="1:18" s="35" customFormat="1" ht="45" customHeight="1">
      <c r="A1020" s="16" t="s">
        <v>114</v>
      </c>
      <c r="B1020" s="20" t="s">
        <v>73</v>
      </c>
      <c r="C1020" s="20" t="s">
        <v>66</v>
      </c>
      <c r="D1020" s="20" t="s">
        <v>391</v>
      </c>
      <c r="E1020" s="20" t="s">
        <v>115</v>
      </c>
      <c r="F1020" s="21">
        <f>'пр.5 вед.стр.'!G1050</f>
        <v>12251.3</v>
      </c>
      <c r="N1020" s="131"/>
      <c r="O1020" s="131"/>
      <c r="P1020" s="131"/>
      <c r="Q1020" s="131"/>
      <c r="R1020" s="134"/>
    </row>
    <row r="1021" spans="1:18" s="35" customFormat="1" ht="17.25" customHeight="1">
      <c r="A1021" s="15" t="s">
        <v>87</v>
      </c>
      <c r="B1021" s="39" t="s">
        <v>73</v>
      </c>
      <c r="C1021" s="39" t="s">
        <v>68</v>
      </c>
      <c r="D1021" s="39"/>
      <c r="E1021" s="39"/>
      <c r="F1021" s="40">
        <f>F1022+F1028+F1037+F1051+F1067</f>
        <v>12150.9</v>
      </c>
      <c r="N1021" s="131"/>
      <c r="O1021" s="131"/>
      <c r="P1021" s="131"/>
      <c r="Q1021" s="131"/>
      <c r="R1021" s="134"/>
    </row>
    <row r="1022" spans="1:18" s="35" customFormat="1" ht="29.25" customHeight="1">
      <c r="A1022" s="32" t="s">
        <v>536</v>
      </c>
      <c r="B1022" s="20" t="s">
        <v>73</v>
      </c>
      <c r="C1022" s="20" t="s">
        <v>68</v>
      </c>
      <c r="D1022" s="51" t="s">
        <v>183</v>
      </c>
      <c r="E1022" s="20"/>
      <c r="F1022" s="21">
        <f>F1023</f>
        <v>39</v>
      </c>
      <c r="N1022" s="131"/>
      <c r="O1022" s="131"/>
      <c r="P1022" s="131"/>
      <c r="Q1022" s="131"/>
      <c r="R1022" s="134"/>
    </row>
    <row r="1023" spans="1:18" s="35" customFormat="1" ht="29.25" customHeight="1">
      <c r="A1023" s="32" t="s">
        <v>256</v>
      </c>
      <c r="B1023" s="20" t="s">
        <v>73</v>
      </c>
      <c r="C1023" s="20" t="s">
        <v>68</v>
      </c>
      <c r="D1023" s="51" t="s">
        <v>333</v>
      </c>
      <c r="E1023" s="20"/>
      <c r="F1023" s="21">
        <f>F1024</f>
        <v>39</v>
      </c>
      <c r="N1023" s="131"/>
      <c r="O1023" s="131"/>
      <c r="P1023" s="131"/>
      <c r="Q1023" s="131"/>
      <c r="R1023" s="134"/>
    </row>
    <row r="1024" spans="1:18" s="35" customFormat="1" ht="17.25" customHeight="1">
      <c r="A1024" s="32" t="s">
        <v>196</v>
      </c>
      <c r="B1024" s="20" t="s">
        <v>73</v>
      </c>
      <c r="C1024" s="20" t="s">
        <v>68</v>
      </c>
      <c r="D1024" s="51" t="s">
        <v>350</v>
      </c>
      <c r="E1024" s="20"/>
      <c r="F1024" s="21">
        <f>F1025</f>
        <v>39</v>
      </c>
      <c r="N1024" s="131"/>
      <c r="O1024" s="131"/>
      <c r="P1024" s="131"/>
      <c r="Q1024" s="131"/>
      <c r="R1024" s="134"/>
    </row>
    <row r="1025" spans="1:18" s="35" customFormat="1" ht="17.25" customHeight="1">
      <c r="A1025" s="16" t="s">
        <v>640</v>
      </c>
      <c r="B1025" s="20" t="s">
        <v>73</v>
      </c>
      <c r="C1025" s="20" t="s">
        <v>68</v>
      </c>
      <c r="D1025" s="51" t="s">
        <v>350</v>
      </c>
      <c r="E1025" s="20" t="s">
        <v>105</v>
      </c>
      <c r="F1025" s="21">
        <f>F1026</f>
        <v>39</v>
      </c>
      <c r="N1025" s="131"/>
      <c r="O1025" s="131"/>
      <c r="P1025" s="131"/>
      <c r="Q1025" s="131"/>
      <c r="R1025" s="134"/>
    </row>
    <row r="1026" spans="1:18" s="35" customFormat="1" ht="17.25" customHeight="1">
      <c r="A1026" s="16" t="s">
        <v>99</v>
      </c>
      <c r="B1026" s="20" t="s">
        <v>73</v>
      </c>
      <c r="C1026" s="20" t="s">
        <v>68</v>
      </c>
      <c r="D1026" s="51" t="s">
        <v>350</v>
      </c>
      <c r="E1026" s="20" t="s">
        <v>100</v>
      </c>
      <c r="F1026" s="21">
        <f>F1027</f>
        <v>39</v>
      </c>
      <c r="N1026" s="131"/>
      <c r="O1026" s="131"/>
      <c r="P1026" s="131"/>
      <c r="Q1026" s="131"/>
      <c r="R1026" s="134"/>
    </row>
    <row r="1027" spans="1:18" s="35" customFormat="1" ht="17.25" customHeight="1">
      <c r="A1027" s="16" t="s">
        <v>101</v>
      </c>
      <c r="B1027" s="20" t="s">
        <v>73</v>
      </c>
      <c r="C1027" s="20" t="s">
        <v>68</v>
      </c>
      <c r="D1027" s="51" t="s">
        <v>350</v>
      </c>
      <c r="E1027" s="20" t="s">
        <v>102</v>
      </c>
      <c r="F1027" s="21">
        <f>'пр.5 вед.стр.'!G1057</f>
        <v>39</v>
      </c>
      <c r="N1027" s="131"/>
      <c r="O1027" s="131"/>
      <c r="P1027" s="131"/>
      <c r="Q1027" s="131"/>
      <c r="R1027" s="134"/>
    </row>
    <row r="1028" spans="1:18" s="35" customFormat="1" ht="17.25" customHeight="1">
      <c r="A1028" s="32" t="s">
        <v>575</v>
      </c>
      <c r="B1028" s="20" t="s">
        <v>73</v>
      </c>
      <c r="C1028" s="20" t="s">
        <v>68</v>
      </c>
      <c r="D1028" s="51" t="s">
        <v>204</v>
      </c>
      <c r="E1028" s="20"/>
      <c r="F1028" s="21">
        <f>F1029</f>
        <v>240.1</v>
      </c>
      <c r="N1028" s="131"/>
      <c r="O1028" s="131"/>
      <c r="P1028" s="131"/>
      <c r="Q1028" s="131"/>
      <c r="R1028" s="134"/>
    </row>
    <row r="1029" spans="1:18" s="35" customFormat="1" ht="17.25" customHeight="1">
      <c r="A1029" s="32" t="s">
        <v>264</v>
      </c>
      <c r="B1029" s="20" t="s">
        <v>73</v>
      </c>
      <c r="C1029" s="20" t="s">
        <v>68</v>
      </c>
      <c r="D1029" s="51" t="s">
        <v>582</v>
      </c>
      <c r="E1029" s="20"/>
      <c r="F1029" s="21">
        <f>F1030</f>
        <v>240.1</v>
      </c>
      <c r="N1029" s="131"/>
      <c r="O1029" s="131"/>
      <c r="P1029" s="131"/>
      <c r="Q1029" s="131"/>
      <c r="R1029" s="134"/>
    </row>
    <row r="1030" spans="1:18" s="35" customFormat="1" ht="17.25" customHeight="1">
      <c r="A1030" s="16" t="s">
        <v>657</v>
      </c>
      <c r="B1030" s="20" t="s">
        <v>73</v>
      </c>
      <c r="C1030" s="20" t="s">
        <v>68</v>
      </c>
      <c r="D1030" s="51" t="s">
        <v>658</v>
      </c>
      <c r="E1030" s="39"/>
      <c r="F1030" s="21">
        <f>F1031+F1034</f>
        <v>240.1</v>
      </c>
      <c r="N1030" s="131"/>
      <c r="O1030" s="131"/>
      <c r="P1030" s="131"/>
      <c r="Q1030" s="131"/>
      <c r="R1030" s="134"/>
    </row>
    <row r="1031" spans="1:18" s="35" customFormat="1" ht="43.5" customHeight="1">
      <c r="A1031" s="16" t="s">
        <v>103</v>
      </c>
      <c r="B1031" s="20" t="s">
        <v>73</v>
      </c>
      <c r="C1031" s="20" t="s">
        <v>68</v>
      </c>
      <c r="D1031" s="51" t="s">
        <v>658</v>
      </c>
      <c r="E1031" s="20" t="s">
        <v>104</v>
      </c>
      <c r="F1031" s="21">
        <f>F1032</f>
        <v>84</v>
      </c>
      <c r="N1031" s="131"/>
      <c r="O1031" s="131"/>
      <c r="P1031" s="131"/>
      <c r="Q1031" s="131"/>
      <c r="R1031" s="134"/>
    </row>
    <row r="1032" spans="1:18" s="35" customFormat="1" ht="17.25" customHeight="1">
      <c r="A1032" s="16" t="s">
        <v>300</v>
      </c>
      <c r="B1032" s="20" t="s">
        <v>73</v>
      </c>
      <c r="C1032" s="20" t="s">
        <v>68</v>
      </c>
      <c r="D1032" s="51" t="s">
        <v>658</v>
      </c>
      <c r="E1032" s="20" t="s">
        <v>302</v>
      </c>
      <c r="F1032" s="21">
        <f>F1033</f>
        <v>84</v>
      </c>
      <c r="N1032" s="131"/>
      <c r="O1032" s="131"/>
      <c r="P1032" s="131"/>
      <c r="Q1032" s="131"/>
      <c r="R1032" s="134"/>
    </row>
    <row r="1033" spans="1:18" s="35" customFormat="1" ht="33" customHeight="1">
      <c r="A1033" s="16" t="s">
        <v>571</v>
      </c>
      <c r="B1033" s="20" t="s">
        <v>73</v>
      </c>
      <c r="C1033" s="20" t="s">
        <v>68</v>
      </c>
      <c r="D1033" s="51" t="s">
        <v>658</v>
      </c>
      <c r="E1033" s="20" t="s">
        <v>572</v>
      </c>
      <c r="F1033" s="21">
        <f>'пр.5 вед.стр.'!G1063</f>
        <v>84</v>
      </c>
      <c r="N1033" s="131"/>
      <c r="O1033" s="131"/>
      <c r="P1033" s="131"/>
      <c r="Q1033" s="131"/>
      <c r="R1033" s="134"/>
    </row>
    <row r="1034" spans="1:18" s="35" customFormat="1" ht="17.25" customHeight="1">
      <c r="A1034" s="16" t="s">
        <v>640</v>
      </c>
      <c r="B1034" s="20" t="s">
        <v>73</v>
      </c>
      <c r="C1034" s="20" t="s">
        <v>68</v>
      </c>
      <c r="D1034" s="51" t="s">
        <v>658</v>
      </c>
      <c r="E1034" s="20" t="s">
        <v>105</v>
      </c>
      <c r="F1034" s="21">
        <f>F1035</f>
        <v>156.1</v>
      </c>
      <c r="N1034" s="131"/>
      <c r="O1034" s="131"/>
      <c r="P1034" s="131"/>
      <c r="Q1034" s="131"/>
      <c r="R1034" s="134"/>
    </row>
    <row r="1035" spans="1:18" s="35" customFormat="1" ht="17.25" customHeight="1">
      <c r="A1035" s="16" t="s">
        <v>99</v>
      </c>
      <c r="B1035" s="20" t="s">
        <v>73</v>
      </c>
      <c r="C1035" s="20" t="s">
        <v>68</v>
      </c>
      <c r="D1035" s="51" t="s">
        <v>658</v>
      </c>
      <c r="E1035" s="20" t="s">
        <v>100</v>
      </c>
      <c r="F1035" s="21">
        <f>F1036</f>
        <v>156.1</v>
      </c>
      <c r="N1035" s="131"/>
      <c r="O1035" s="131"/>
      <c r="P1035" s="131"/>
      <c r="Q1035" s="131"/>
      <c r="R1035" s="134"/>
    </row>
    <row r="1036" spans="1:18" s="35" customFormat="1" ht="17.25" customHeight="1">
      <c r="A1036" s="16" t="s">
        <v>101</v>
      </c>
      <c r="B1036" s="20" t="s">
        <v>73</v>
      </c>
      <c r="C1036" s="20" t="s">
        <v>68</v>
      </c>
      <c r="D1036" s="51" t="s">
        <v>658</v>
      </c>
      <c r="E1036" s="20" t="s">
        <v>102</v>
      </c>
      <c r="F1036" s="21">
        <f>'пр.5 вед.стр.'!G1066</f>
        <v>156.1</v>
      </c>
      <c r="N1036" s="131"/>
      <c r="O1036" s="131"/>
      <c r="P1036" s="131"/>
      <c r="Q1036" s="131"/>
      <c r="R1036" s="134"/>
    </row>
    <row r="1037" spans="1:18" s="35" customFormat="1" ht="17.25" customHeight="1">
      <c r="A1037" s="16" t="s">
        <v>368</v>
      </c>
      <c r="B1037" s="20" t="s">
        <v>73</v>
      </c>
      <c r="C1037" s="20" t="s">
        <v>68</v>
      </c>
      <c r="D1037" s="20" t="s">
        <v>219</v>
      </c>
      <c r="E1037" s="20"/>
      <c r="F1037" s="21">
        <f>F1038</f>
        <v>750</v>
      </c>
      <c r="N1037" s="131"/>
      <c r="O1037" s="131"/>
      <c r="P1037" s="131"/>
      <c r="Q1037" s="131"/>
      <c r="R1037" s="134"/>
    </row>
    <row r="1038" spans="1:18" s="35" customFormat="1" ht="17.25" customHeight="1">
      <c r="A1038" s="16" t="s">
        <v>369</v>
      </c>
      <c r="B1038" s="20" t="s">
        <v>73</v>
      </c>
      <c r="C1038" s="20" t="s">
        <v>68</v>
      </c>
      <c r="D1038" s="20" t="s">
        <v>366</v>
      </c>
      <c r="E1038" s="20"/>
      <c r="F1038" s="21">
        <f>F1039+F1046</f>
        <v>750</v>
      </c>
      <c r="N1038" s="131"/>
      <c r="O1038" s="131"/>
      <c r="P1038" s="131"/>
      <c r="Q1038" s="131"/>
      <c r="R1038" s="134"/>
    </row>
    <row r="1039" spans="1:18" s="35" customFormat="1" ht="41.25" customHeight="1">
      <c r="A1039" s="16" t="s">
        <v>292</v>
      </c>
      <c r="B1039" s="20" t="s">
        <v>73</v>
      </c>
      <c r="C1039" s="20" t="s">
        <v>68</v>
      </c>
      <c r="D1039" s="20" t="s">
        <v>367</v>
      </c>
      <c r="E1039" s="20"/>
      <c r="F1039" s="21">
        <f>F1040</f>
        <v>540</v>
      </c>
      <c r="N1039" s="131"/>
      <c r="O1039" s="131"/>
      <c r="P1039" s="131"/>
      <c r="Q1039" s="131"/>
      <c r="R1039" s="134"/>
    </row>
    <row r="1040" spans="1:18" s="35" customFormat="1" ht="42" customHeight="1">
      <c r="A1040" s="16" t="s">
        <v>103</v>
      </c>
      <c r="B1040" s="20" t="s">
        <v>73</v>
      </c>
      <c r="C1040" s="20" t="s">
        <v>68</v>
      </c>
      <c r="D1040" s="20" t="s">
        <v>367</v>
      </c>
      <c r="E1040" s="20" t="s">
        <v>104</v>
      </c>
      <c r="F1040" s="21">
        <f>F1041+F1043</f>
        <v>540</v>
      </c>
      <c r="N1040" s="131"/>
      <c r="O1040" s="131"/>
      <c r="P1040" s="131"/>
      <c r="Q1040" s="131"/>
      <c r="R1040" s="134"/>
    </row>
    <row r="1041" spans="1:18" s="35" customFormat="1" ht="17.25" customHeight="1">
      <c r="A1041" s="16" t="s">
        <v>300</v>
      </c>
      <c r="B1041" s="20" t="s">
        <v>73</v>
      </c>
      <c r="C1041" s="20" t="s">
        <v>68</v>
      </c>
      <c r="D1041" s="20" t="s">
        <v>367</v>
      </c>
      <c r="E1041" s="20" t="s">
        <v>302</v>
      </c>
      <c r="F1041" s="21">
        <f>F1042</f>
        <v>466.5</v>
      </c>
      <c r="N1041" s="131"/>
      <c r="O1041" s="131"/>
      <c r="P1041" s="131"/>
      <c r="Q1041" s="131"/>
      <c r="R1041" s="134"/>
    </row>
    <row r="1042" spans="1:18" s="35" customFormat="1" ht="17.25" customHeight="1">
      <c r="A1042" s="16" t="s">
        <v>447</v>
      </c>
      <c r="B1042" s="20" t="s">
        <v>73</v>
      </c>
      <c r="C1042" s="20" t="s">
        <v>68</v>
      </c>
      <c r="D1042" s="20" t="s">
        <v>367</v>
      </c>
      <c r="E1042" s="20" t="s">
        <v>301</v>
      </c>
      <c r="F1042" s="21">
        <f>'пр.5 вед.стр.'!G1072</f>
        <v>466.5</v>
      </c>
      <c r="N1042" s="131"/>
      <c r="O1042" s="131"/>
      <c r="P1042" s="131"/>
      <c r="Q1042" s="131"/>
      <c r="R1042" s="134"/>
    </row>
    <row r="1043" spans="1:18" s="35" customFormat="1" ht="17.25" customHeight="1">
      <c r="A1043" s="16" t="s">
        <v>94</v>
      </c>
      <c r="B1043" s="20" t="s">
        <v>73</v>
      </c>
      <c r="C1043" s="20" t="s">
        <v>68</v>
      </c>
      <c r="D1043" s="20" t="s">
        <v>367</v>
      </c>
      <c r="E1043" s="20" t="s">
        <v>95</v>
      </c>
      <c r="F1043" s="21">
        <f>F1044</f>
        <v>73.5</v>
      </c>
      <c r="N1043" s="131"/>
      <c r="O1043" s="131"/>
      <c r="P1043" s="131"/>
      <c r="Q1043" s="131"/>
      <c r="R1043" s="134"/>
    </row>
    <row r="1044" spans="1:18" s="35" customFormat="1" ht="33" customHeight="1">
      <c r="A1044" s="16" t="s">
        <v>97</v>
      </c>
      <c r="B1044" s="20" t="s">
        <v>73</v>
      </c>
      <c r="C1044" s="20" t="s">
        <v>68</v>
      </c>
      <c r="D1044" s="20" t="s">
        <v>367</v>
      </c>
      <c r="E1044" s="20" t="s">
        <v>98</v>
      </c>
      <c r="F1044" s="21">
        <f>'пр.5 вед.стр.'!G1074</f>
        <v>73.5</v>
      </c>
      <c r="N1044" s="131"/>
      <c r="O1044" s="131"/>
      <c r="P1044" s="131"/>
      <c r="Q1044" s="131"/>
      <c r="R1044" s="134"/>
    </row>
    <row r="1045" spans="1:18" s="35" customFormat="1" ht="17.25" customHeight="1">
      <c r="A1045" s="16" t="s">
        <v>239</v>
      </c>
      <c r="B1045" s="20" t="s">
        <v>73</v>
      </c>
      <c r="C1045" s="20" t="s">
        <v>68</v>
      </c>
      <c r="D1045" s="20" t="s">
        <v>370</v>
      </c>
      <c r="E1045" s="20"/>
      <c r="F1045" s="21">
        <f>F1046</f>
        <v>210</v>
      </c>
      <c r="N1045" s="131"/>
      <c r="O1045" s="131"/>
      <c r="P1045" s="131"/>
      <c r="Q1045" s="131"/>
      <c r="R1045" s="134"/>
    </row>
    <row r="1046" spans="1:18" s="35" customFormat="1" ht="42" customHeight="1">
      <c r="A1046" s="16" t="s">
        <v>103</v>
      </c>
      <c r="B1046" s="20" t="s">
        <v>73</v>
      </c>
      <c r="C1046" s="20" t="s">
        <v>68</v>
      </c>
      <c r="D1046" s="20" t="s">
        <v>370</v>
      </c>
      <c r="E1046" s="20" t="s">
        <v>104</v>
      </c>
      <c r="F1046" s="21">
        <f>F1047+F1050</f>
        <v>210</v>
      </c>
      <c r="N1046" s="131"/>
      <c r="O1046" s="131"/>
      <c r="P1046" s="131"/>
      <c r="Q1046" s="131"/>
      <c r="R1046" s="134"/>
    </row>
    <row r="1047" spans="1:18" s="35" customFormat="1" ht="17.25" customHeight="1">
      <c r="A1047" s="16" t="s">
        <v>300</v>
      </c>
      <c r="B1047" s="20" t="s">
        <v>73</v>
      </c>
      <c r="C1047" s="20" t="s">
        <v>68</v>
      </c>
      <c r="D1047" s="20" t="s">
        <v>370</v>
      </c>
      <c r="E1047" s="20" t="s">
        <v>302</v>
      </c>
      <c r="F1047" s="21">
        <f>F1048</f>
        <v>10</v>
      </c>
      <c r="N1047" s="131"/>
      <c r="O1047" s="131"/>
      <c r="P1047" s="131"/>
      <c r="Q1047" s="131"/>
      <c r="R1047" s="134"/>
    </row>
    <row r="1048" spans="1:18" s="35" customFormat="1" ht="17.25" customHeight="1">
      <c r="A1048" s="16" t="s">
        <v>447</v>
      </c>
      <c r="B1048" s="20" t="s">
        <v>73</v>
      </c>
      <c r="C1048" s="20" t="s">
        <v>68</v>
      </c>
      <c r="D1048" s="20" t="s">
        <v>370</v>
      </c>
      <c r="E1048" s="20" t="s">
        <v>301</v>
      </c>
      <c r="F1048" s="21">
        <f>'пр.5 вед.стр.'!G1078</f>
        <v>10</v>
      </c>
      <c r="N1048" s="131"/>
      <c r="O1048" s="131"/>
      <c r="P1048" s="131"/>
      <c r="Q1048" s="131"/>
      <c r="R1048" s="134"/>
    </row>
    <row r="1049" spans="1:18" s="35" customFormat="1" ht="17.25" customHeight="1">
      <c r="A1049" s="16" t="s">
        <v>94</v>
      </c>
      <c r="B1049" s="20" t="s">
        <v>73</v>
      </c>
      <c r="C1049" s="20" t="s">
        <v>68</v>
      </c>
      <c r="D1049" s="20" t="s">
        <v>370</v>
      </c>
      <c r="E1049" s="20" t="s">
        <v>95</v>
      </c>
      <c r="F1049" s="21">
        <f>F1050</f>
        <v>200</v>
      </c>
      <c r="N1049" s="131"/>
      <c r="O1049" s="131"/>
      <c r="P1049" s="131"/>
      <c r="Q1049" s="131"/>
      <c r="R1049" s="134"/>
    </row>
    <row r="1050" spans="1:18" s="35" customFormat="1" ht="27" customHeight="1">
      <c r="A1050" s="16" t="s">
        <v>97</v>
      </c>
      <c r="B1050" s="20" t="s">
        <v>73</v>
      </c>
      <c r="C1050" s="20" t="s">
        <v>68</v>
      </c>
      <c r="D1050" s="20" t="s">
        <v>370</v>
      </c>
      <c r="E1050" s="20" t="s">
        <v>98</v>
      </c>
      <c r="F1050" s="21">
        <f>'пр.5 вед.стр.'!G1080</f>
        <v>200</v>
      </c>
      <c r="N1050" s="131"/>
      <c r="O1050" s="131"/>
      <c r="P1050" s="131"/>
      <c r="Q1050" s="131"/>
      <c r="R1050" s="134"/>
    </row>
    <row r="1051" spans="1:18" s="35" customFormat="1" ht="30.75" customHeight="1">
      <c r="A1051" s="16" t="s">
        <v>425</v>
      </c>
      <c r="B1051" s="20" t="s">
        <v>73</v>
      </c>
      <c r="C1051" s="20" t="s">
        <v>68</v>
      </c>
      <c r="D1051" s="20" t="s">
        <v>218</v>
      </c>
      <c r="E1051" s="20"/>
      <c r="F1051" s="21">
        <f>F1052</f>
        <v>5656.3</v>
      </c>
      <c r="N1051" s="131"/>
      <c r="O1051" s="131"/>
      <c r="P1051" s="131"/>
      <c r="Q1051" s="131"/>
      <c r="R1051" s="134"/>
    </row>
    <row r="1052" spans="1:18" s="35" customFormat="1" ht="17.25" customHeight="1">
      <c r="A1052" s="16" t="s">
        <v>50</v>
      </c>
      <c r="B1052" s="20" t="s">
        <v>73</v>
      </c>
      <c r="C1052" s="20" t="s">
        <v>68</v>
      </c>
      <c r="D1052" s="20" t="s">
        <v>244</v>
      </c>
      <c r="E1052" s="20"/>
      <c r="F1052" s="21">
        <f>F1053+F1059</f>
        <v>5656.3</v>
      </c>
      <c r="N1052" s="131"/>
      <c r="O1052" s="131"/>
      <c r="P1052" s="131"/>
      <c r="Q1052" s="131"/>
      <c r="R1052" s="134"/>
    </row>
    <row r="1053" spans="1:18" s="35" customFormat="1" ht="17.25" customHeight="1">
      <c r="A1053" s="16" t="s">
        <v>240</v>
      </c>
      <c r="B1053" s="20" t="s">
        <v>73</v>
      </c>
      <c r="C1053" s="20" t="s">
        <v>68</v>
      </c>
      <c r="D1053" s="20" t="s">
        <v>245</v>
      </c>
      <c r="E1053" s="20"/>
      <c r="F1053" s="21">
        <f>F1054</f>
        <v>5339.1</v>
      </c>
      <c r="N1053" s="131"/>
      <c r="O1053" s="131"/>
      <c r="P1053" s="131"/>
      <c r="Q1053" s="131"/>
      <c r="R1053" s="134"/>
    </row>
    <row r="1054" spans="1:18" s="35" customFormat="1" ht="42" customHeight="1">
      <c r="A1054" s="16" t="s">
        <v>103</v>
      </c>
      <c r="B1054" s="20" t="s">
        <v>73</v>
      </c>
      <c r="C1054" s="20" t="s">
        <v>68</v>
      </c>
      <c r="D1054" s="20" t="s">
        <v>245</v>
      </c>
      <c r="E1054" s="20" t="s">
        <v>104</v>
      </c>
      <c r="F1054" s="21">
        <f>F1055</f>
        <v>5339.1</v>
      </c>
      <c r="N1054" s="131"/>
      <c r="O1054" s="131"/>
      <c r="P1054" s="131"/>
      <c r="Q1054" s="131"/>
      <c r="R1054" s="134"/>
    </row>
    <row r="1055" spans="1:18" s="35" customFormat="1" ht="17.25" customHeight="1">
      <c r="A1055" s="16" t="s">
        <v>94</v>
      </c>
      <c r="B1055" s="20" t="s">
        <v>73</v>
      </c>
      <c r="C1055" s="20" t="s">
        <v>68</v>
      </c>
      <c r="D1055" s="20" t="s">
        <v>245</v>
      </c>
      <c r="E1055" s="20" t="s">
        <v>95</v>
      </c>
      <c r="F1055" s="21">
        <f>F1056+F1057+F1058</f>
        <v>5339.1</v>
      </c>
      <c r="N1055" s="131"/>
      <c r="O1055" s="131"/>
      <c r="P1055" s="131"/>
      <c r="Q1055" s="131"/>
      <c r="R1055" s="134"/>
    </row>
    <row r="1056" spans="1:18" s="35" customFormat="1" ht="30.75" customHeight="1">
      <c r="A1056" s="16" t="s">
        <v>584</v>
      </c>
      <c r="B1056" s="20" t="s">
        <v>73</v>
      </c>
      <c r="C1056" s="20" t="s">
        <v>68</v>
      </c>
      <c r="D1056" s="20" t="s">
        <v>245</v>
      </c>
      <c r="E1056" s="20" t="s">
        <v>96</v>
      </c>
      <c r="F1056" s="21">
        <f>'пр.5 вед.стр.'!G1086</f>
        <v>4080.2</v>
      </c>
      <c r="N1056" s="131"/>
      <c r="O1056" s="131"/>
      <c r="P1056" s="131"/>
      <c r="Q1056" s="131"/>
      <c r="R1056" s="134"/>
    </row>
    <row r="1057" spans="1:18" s="35" customFormat="1" ht="27" customHeight="1">
      <c r="A1057" s="16" t="s">
        <v>97</v>
      </c>
      <c r="B1057" s="20" t="s">
        <v>73</v>
      </c>
      <c r="C1057" s="20" t="s">
        <v>68</v>
      </c>
      <c r="D1057" s="20" t="s">
        <v>245</v>
      </c>
      <c r="E1057" s="20" t="s">
        <v>98</v>
      </c>
      <c r="F1057" s="21">
        <f>'пр.5 вед.стр.'!G1087</f>
        <v>28</v>
      </c>
      <c r="N1057" s="131"/>
      <c r="O1057" s="131"/>
      <c r="P1057" s="131"/>
      <c r="Q1057" s="131"/>
      <c r="R1057" s="134"/>
    </row>
    <row r="1058" spans="1:18" s="35" customFormat="1" ht="24.75" customHeight="1">
      <c r="A1058" s="16" t="s">
        <v>161</v>
      </c>
      <c r="B1058" s="20" t="s">
        <v>73</v>
      </c>
      <c r="C1058" s="20" t="s">
        <v>68</v>
      </c>
      <c r="D1058" s="20" t="s">
        <v>245</v>
      </c>
      <c r="E1058" s="20" t="s">
        <v>160</v>
      </c>
      <c r="F1058" s="21">
        <f>'пр.5 вед.стр.'!G1088</f>
        <v>1230.9</v>
      </c>
      <c r="N1058" s="131"/>
      <c r="O1058" s="131"/>
      <c r="P1058" s="131"/>
      <c r="Q1058" s="131"/>
      <c r="R1058" s="134"/>
    </row>
    <row r="1059" spans="1:18" s="35" customFormat="1" ht="17.25" customHeight="1">
      <c r="A1059" s="16" t="s">
        <v>241</v>
      </c>
      <c r="B1059" s="20" t="s">
        <v>73</v>
      </c>
      <c r="C1059" s="20" t="s">
        <v>68</v>
      </c>
      <c r="D1059" s="20" t="s">
        <v>246</v>
      </c>
      <c r="E1059" s="20"/>
      <c r="F1059" s="21">
        <f>F1060+F1063</f>
        <v>317.2</v>
      </c>
      <c r="N1059" s="131"/>
      <c r="O1059" s="131"/>
      <c r="P1059" s="131"/>
      <c r="Q1059" s="131"/>
      <c r="R1059" s="134"/>
    </row>
    <row r="1060" spans="1:18" s="35" customFormat="1" ht="17.25" customHeight="1">
      <c r="A1060" s="16" t="s">
        <v>640</v>
      </c>
      <c r="B1060" s="20" t="s">
        <v>73</v>
      </c>
      <c r="C1060" s="20" t="s">
        <v>68</v>
      </c>
      <c r="D1060" s="20" t="s">
        <v>246</v>
      </c>
      <c r="E1060" s="20" t="s">
        <v>105</v>
      </c>
      <c r="F1060" s="21">
        <f>F1061</f>
        <v>300.2</v>
      </c>
      <c r="N1060" s="131"/>
      <c r="O1060" s="131"/>
      <c r="P1060" s="131"/>
      <c r="Q1060" s="131"/>
      <c r="R1060" s="134"/>
    </row>
    <row r="1061" spans="1:18" s="35" customFormat="1" ht="17.25" customHeight="1">
      <c r="A1061" s="16" t="s">
        <v>99</v>
      </c>
      <c r="B1061" s="20" t="s">
        <v>73</v>
      </c>
      <c r="C1061" s="20" t="s">
        <v>68</v>
      </c>
      <c r="D1061" s="20" t="s">
        <v>246</v>
      </c>
      <c r="E1061" s="20" t="s">
        <v>100</v>
      </c>
      <c r="F1061" s="21">
        <f>F1062</f>
        <v>300.2</v>
      </c>
      <c r="N1061" s="131"/>
      <c r="O1061" s="131"/>
      <c r="P1061" s="131"/>
      <c r="Q1061" s="131"/>
      <c r="R1061" s="134"/>
    </row>
    <row r="1062" spans="1:18" s="35" customFormat="1" ht="17.25" customHeight="1">
      <c r="A1062" s="16" t="s">
        <v>101</v>
      </c>
      <c r="B1062" s="20" t="s">
        <v>73</v>
      </c>
      <c r="C1062" s="20" t="s">
        <v>68</v>
      </c>
      <c r="D1062" s="20" t="s">
        <v>246</v>
      </c>
      <c r="E1062" s="20" t="s">
        <v>102</v>
      </c>
      <c r="F1062" s="21">
        <f>'пр.5 вед.стр.'!G1092</f>
        <v>300.2</v>
      </c>
      <c r="N1062" s="131"/>
      <c r="O1062" s="131"/>
      <c r="P1062" s="131"/>
      <c r="Q1062" s="131"/>
      <c r="R1062" s="134"/>
    </row>
    <row r="1063" spans="1:18" s="35" customFormat="1" ht="17.25" customHeight="1">
      <c r="A1063" s="16" t="s">
        <v>129</v>
      </c>
      <c r="B1063" s="20" t="s">
        <v>73</v>
      </c>
      <c r="C1063" s="20" t="s">
        <v>68</v>
      </c>
      <c r="D1063" s="20" t="s">
        <v>246</v>
      </c>
      <c r="E1063" s="20" t="s">
        <v>130</v>
      </c>
      <c r="F1063" s="21">
        <f>F1064</f>
        <v>17</v>
      </c>
      <c r="N1063" s="131"/>
      <c r="O1063" s="131"/>
      <c r="P1063" s="131"/>
      <c r="Q1063" s="131"/>
      <c r="R1063" s="134"/>
    </row>
    <row r="1064" spans="1:18" s="35" customFormat="1" ht="17.25" customHeight="1">
      <c r="A1064" s="16" t="s">
        <v>132</v>
      </c>
      <c r="B1064" s="20" t="s">
        <v>73</v>
      </c>
      <c r="C1064" s="20" t="s">
        <v>68</v>
      </c>
      <c r="D1064" s="20" t="s">
        <v>246</v>
      </c>
      <c r="E1064" s="20" t="s">
        <v>133</v>
      </c>
      <c r="F1064" s="21">
        <f>F1065+F1066</f>
        <v>17</v>
      </c>
      <c r="N1064" s="131"/>
      <c r="O1064" s="131"/>
      <c r="P1064" s="131"/>
      <c r="Q1064" s="131"/>
      <c r="R1064" s="134"/>
    </row>
    <row r="1065" spans="1:18" s="35" customFormat="1" ht="17.25" customHeight="1">
      <c r="A1065" s="16" t="s">
        <v>134</v>
      </c>
      <c r="B1065" s="20" t="s">
        <v>73</v>
      </c>
      <c r="C1065" s="20" t="s">
        <v>68</v>
      </c>
      <c r="D1065" s="20" t="s">
        <v>246</v>
      </c>
      <c r="E1065" s="20" t="s">
        <v>135</v>
      </c>
      <c r="F1065" s="21">
        <f>'пр.5 вед.стр.'!G1095</f>
        <v>16</v>
      </c>
      <c r="N1065" s="131"/>
      <c r="O1065" s="131"/>
      <c r="P1065" s="131"/>
      <c r="Q1065" s="131"/>
      <c r="R1065" s="134"/>
    </row>
    <row r="1066" spans="1:18" s="35" customFormat="1" ht="17.25" customHeight="1">
      <c r="A1066" s="16" t="s">
        <v>162</v>
      </c>
      <c r="B1066" s="20" t="s">
        <v>73</v>
      </c>
      <c r="C1066" s="20" t="s">
        <v>68</v>
      </c>
      <c r="D1066" s="20" t="s">
        <v>246</v>
      </c>
      <c r="E1066" s="20" t="s">
        <v>136</v>
      </c>
      <c r="F1066" s="21">
        <f>'пр.5 вед.стр.'!G1096</f>
        <v>1</v>
      </c>
      <c r="N1066" s="131"/>
      <c r="O1066" s="131"/>
      <c r="P1066" s="131"/>
      <c r="Q1066" s="131"/>
      <c r="R1066" s="134"/>
    </row>
    <row r="1067" spans="1:18" s="35" customFormat="1" ht="48" customHeight="1">
      <c r="A1067" s="16" t="s">
        <v>299</v>
      </c>
      <c r="B1067" s="20" t="s">
        <v>73</v>
      </c>
      <c r="C1067" s="20" t="s">
        <v>68</v>
      </c>
      <c r="D1067" s="20" t="s">
        <v>233</v>
      </c>
      <c r="E1067" s="20"/>
      <c r="F1067" s="21">
        <f>F1068</f>
        <v>5465.5</v>
      </c>
      <c r="N1067" s="131"/>
      <c r="O1067" s="131"/>
      <c r="P1067" s="131"/>
      <c r="Q1067" s="131"/>
      <c r="R1067" s="134"/>
    </row>
    <row r="1068" spans="1:18" s="35" customFormat="1" ht="31.5" customHeight="1">
      <c r="A1068" s="16" t="s">
        <v>492</v>
      </c>
      <c r="B1068" s="20" t="s">
        <v>73</v>
      </c>
      <c r="C1068" s="20" t="s">
        <v>68</v>
      </c>
      <c r="D1068" s="20" t="s">
        <v>383</v>
      </c>
      <c r="E1068" s="20"/>
      <c r="F1068" s="21">
        <f>F1069</f>
        <v>5465.5</v>
      </c>
      <c r="N1068" s="131"/>
      <c r="O1068" s="131"/>
      <c r="P1068" s="131"/>
      <c r="Q1068" s="131"/>
      <c r="R1068" s="134"/>
    </row>
    <row r="1069" spans="1:18" s="35" customFormat="1" ht="17.25" customHeight="1">
      <c r="A1069" s="16" t="s">
        <v>384</v>
      </c>
      <c r="B1069" s="20" t="s">
        <v>73</v>
      </c>
      <c r="C1069" s="20" t="s">
        <v>68</v>
      </c>
      <c r="D1069" s="20" t="s">
        <v>415</v>
      </c>
      <c r="E1069" s="20"/>
      <c r="F1069" s="21">
        <f>F1070+F1075+F1078</f>
        <v>5465.5</v>
      </c>
      <c r="N1069" s="131"/>
      <c r="O1069" s="131"/>
      <c r="P1069" s="131"/>
      <c r="Q1069" s="131"/>
      <c r="R1069" s="134"/>
    </row>
    <row r="1070" spans="1:18" s="35" customFormat="1" ht="48.75" customHeight="1">
      <c r="A1070" s="16" t="s">
        <v>103</v>
      </c>
      <c r="B1070" s="20" t="s">
        <v>73</v>
      </c>
      <c r="C1070" s="20" t="s">
        <v>68</v>
      </c>
      <c r="D1070" s="20" t="s">
        <v>415</v>
      </c>
      <c r="E1070" s="20" t="s">
        <v>104</v>
      </c>
      <c r="F1070" s="21">
        <f>F1071</f>
        <v>4889.5</v>
      </c>
      <c r="N1070" s="131"/>
      <c r="O1070" s="131"/>
      <c r="P1070" s="131"/>
      <c r="Q1070" s="131"/>
      <c r="R1070" s="134"/>
    </row>
    <row r="1071" spans="1:18" s="35" customFormat="1" ht="17.25" customHeight="1">
      <c r="A1071" s="16" t="s">
        <v>300</v>
      </c>
      <c r="B1071" s="20" t="s">
        <v>73</v>
      </c>
      <c r="C1071" s="20" t="s">
        <v>68</v>
      </c>
      <c r="D1071" s="20" t="s">
        <v>415</v>
      </c>
      <c r="E1071" s="20" t="s">
        <v>302</v>
      </c>
      <c r="F1071" s="21">
        <f>F1072+F1073+F1074</f>
        <v>4889.5</v>
      </c>
      <c r="N1071" s="131"/>
      <c r="O1071" s="131"/>
      <c r="P1071" s="131"/>
      <c r="Q1071" s="131"/>
      <c r="R1071" s="134"/>
    </row>
    <row r="1072" spans="1:18" s="35" customFormat="1" ht="17.25" customHeight="1">
      <c r="A1072" s="16" t="s">
        <v>568</v>
      </c>
      <c r="B1072" s="20" t="s">
        <v>73</v>
      </c>
      <c r="C1072" s="20" t="s">
        <v>68</v>
      </c>
      <c r="D1072" s="20" t="s">
        <v>415</v>
      </c>
      <c r="E1072" s="20" t="s">
        <v>303</v>
      </c>
      <c r="F1072" s="21">
        <f>'пр.5 вед.стр.'!G1102</f>
        <v>3750</v>
      </c>
      <c r="N1072" s="131"/>
      <c r="O1072" s="131"/>
      <c r="P1072" s="131"/>
      <c r="Q1072" s="131"/>
      <c r="R1072" s="134"/>
    </row>
    <row r="1073" spans="1:18" s="35" customFormat="1" ht="17.25" customHeight="1">
      <c r="A1073" s="16" t="s">
        <v>447</v>
      </c>
      <c r="B1073" s="20" t="s">
        <v>73</v>
      </c>
      <c r="C1073" s="20" t="s">
        <v>68</v>
      </c>
      <c r="D1073" s="20" t="s">
        <v>415</v>
      </c>
      <c r="E1073" s="20" t="s">
        <v>301</v>
      </c>
      <c r="F1073" s="21">
        <f>'пр.5 вед.стр.'!G1103</f>
        <v>7</v>
      </c>
      <c r="N1073" s="131"/>
      <c r="O1073" s="131"/>
      <c r="P1073" s="131"/>
      <c r="Q1073" s="131"/>
      <c r="R1073" s="134"/>
    </row>
    <row r="1074" spans="1:18" s="35" customFormat="1" ht="30" customHeight="1">
      <c r="A1074" s="16" t="s">
        <v>451</v>
      </c>
      <c r="B1074" s="20" t="s">
        <v>73</v>
      </c>
      <c r="C1074" s="20" t="s">
        <v>68</v>
      </c>
      <c r="D1074" s="20" t="s">
        <v>415</v>
      </c>
      <c r="E1074" s="20" t="s">
        <v>304</v>
      </c>
      <c r="F1074" s="21">
        <f>'пр.5 вед.стр.'!G1104</f>
        <v>1132.5</v>
      </c>
      <c r="N1074" s="131"/>
      <c r="O1074" s="131"/>
      <c r="P1074" s="131"/>
      <c r="Q1074" s="131"/>
      <c r="R1074" s="134"/>
    </row>
    <row r="1075" spans="1:18" s="35" customFormat="1" ht="17.25" customHeight="1">
      <c r="A1075" s="16" t="s">
        <v>640</v>
      </c>
      <c r="B1075" s="72" t="s">
        <v>73</v>
      </c>
      <c r="C1075" s="72" t="s">
        <v>68</v>
      </c>
      <c r="D1075" s="72" t="s">
        <v>415</v>
      </c>
      <c r="E1075" s="72" t="s">
        <v>105</v>
      </c>
      <c r="F1075" s="71">
        <f>F1076</f>
        <v>566</v>
      </c>
      <c r="N1075" s="131"/>
      <c r="O1075" s="131"/>
      <c r="P1075" s="131"/>
      <c r="Q1075" s="131"/>
      <c r="R1075" s="134"/>
    </row>
    <row r="1076" spans="1:18" s="35" customFormat="1" ht="17.25" customHeight="1">
      <c r="A1076" s="16" t="s">
        <v>99</v>
      </c>
      <c r="B1076" s="20" t="s">
        <v>73</v>
      </c>
      <c r="C1076" s="20" t="s">
        <v>68</v>
      </c>
      <c r="D1076" s="20" t="s">
        <v>415</v>
      </c>
      <c r="E1076" s="20" t="s">
        <v>100</v>
      </c>
      <c r="F1076" s="21">
        <f>F1077</f>
        <v>566</v>
      </c>
      <c r="N1076" s="131"/>
      <c r="O1076" s="131"/>
      <c r="P1076" s="131"/>
      <c r="Q1076" s="131"/>
      <c r="R1076" s="134"/>
    </row>
    <row r="1077" spans="1:18" s="35" customFormat="1" ht="17.25" customHeight="1">
      <c r="A1077" s="16" t="s">
        <v>101</v>
      </c>
      <c r="B1077" s="20" t="s">
        <v>73</v>
      </c>
      <c r="C1077" s="20" t="s">
        <v>68</v>
      </c>
      <c r="D1077" s="20" t="s">
        <v>415</v>
      </c>
      <c r="E1077" s="20" t="s">
        <v>102</v>
      </c>
      <c r="F1077" s="21">
        <f>'пр.5 вед.стр.'!G1107</f>
        <v>566</v>
      </c>
      <c r="N1077" s="131"/>
      <c r="O1077" s="131"/>
      <c r="P1077" s="131"/>
      <c r="Q1077" s="131"/>
      <c r="R1077" s="134"/>
    </row>
    <row r="1078" spans="1:18" s="35" customFormat="1" ht="17.25" customHeight="1">
      <c r="A1078" s="16" t="s">
        <v>129</v>
      </c>
      <c r="B1078" s="20" t="s">
        <v>73</v>
      </c>
      <c r="C1078" s="20" t="s">
        <v>68</v>
      </c>
      <c r="D1078" s="20" t="s">
        <v>415</v>
      </c>
      <c r="E1078" s="20" t="s">
        <v>130</v>
      </c>
      <c r="F1078" s="21">
        <f>F1079</f>
        <v>10</v>
      </c>
      <c r="N1078" s="131"/>
      <c r="O1078" s="131"/>
      <c r="P1078" s="131"/>
      <c r="Q1078" s="131"/>
      <c r="R1078" s="134"/>
    </row>
    <row r="1079" spans="1:18" s="35" customFormat="1" ht="17.25" customHeight="1">
      <c r="A1079" s="16" t="s">
        <v>132</v>
      </c>
      <c r="B1079" s="20" t="s">
        <v>73</v>
      </c>
      <c r="C1079" s="20" t="s">
        <v>68</v>
      </c>
      <c r="D1079" s="20" t="s">
        <v>415</v>
      </c>
      <c r="E1079" s="20" t="s">
        <v>133</v>
      </c>
      <c r="F1079" s="21">
        <f>F1080</f>
        <v>10</v>
      </c>
      <c r="N1079" s="131"/>
      <c r="O1079" s="131"/>
      <c r="P1079" s="131"/>
      <c r="Q1079" s="131"/>
      <c r="R1079" s="134"/>
    </row>
    <row r="1080" spans="1:18" s="35" customFormat="1" ht="17.25" customHeight="1">
      <c r="A1080" s="16" t="s">
        <v>134</v>
      </c>
      <c r="B1080" s="20" t="s">
        <v>73</v>
      </c>
      <c r="C1080" s="20" t="s">
        <v>68</v>
      </c>
      <c r="D1080" s="20" t="s">
        <v>415</v>
      </c>
      <c r="E1080" s="20" t="s">
        <v>135</v>
      </c>
      <c r="F1080" s="21">
        <f>'пр.5 вед.стр.'!G1110</f>
        <v>10</v>
      </c>
      <c r="N1080" s="131"/>
      <c r="O1080" s="131"/>
      <c r="P1080" s="131"/>
      <c r="Q1080" s="131"/>
      <c r="R1080" s="134"/>
    </row>
    <row r="1081" spans="1:18" s="35" customFormat="1" ht="12.75">
      <c r="A1081" s="15" t="s">
        <v>62</v>
      </c>
      <c r="B1081" s="39" t="s">
        <v>71</v>
      </c>
      <c r="C1081" s="39" t="s">
        <v>36</v>
      </c>
      <c r="D1081" s="20"/>
      <c r="E1081" s="20"/>
      <c r="F1081" s="40">
        <f>F1082+F1088+F1106+F1113</f>
        <v>8224.2</v>
      </c>
      <c r="N1081" s="131"/>
      <c r="O1081" s="131"/>
      <c r="P1081" s="131"/>
      <c r="Q1081" s="131"/>
      <c r="R1081" s="134"/>
    </row>
    <row r="1082" spans="1:18" s="35" customFormat="1" ht="12.75">
      <c r="A1082" s="15" t="s">
        <v>58</v>
      </c>
      <c r="B1082" s="39" t="s">
        <v>71</v>
      </c>
      <c r="C1082" s="39" t="s">
        <v>66</v>
      </c>
      <c r="D1082" s="20"/>
      <c r="E1082" s="20"/>
      <c r="F1082" s="40">
        <f>F1083</f>
        <v>3500</v>
      </c>
      <c r="N1082" s="131"/>
      <c r="O1082" s="131"/>
      <c r="P1082" s="131"/>
      <c r="Q1082" s="131"/>
      <c r="R1082" s="134"/>
    </row>
    <row r="1083" spans="1:6" ht="12.75">
      <c r="A1083" s="16" t="s">
        <v>18</v>
      </c>
      <c r="B1083" s="20" t="s">
        <v>71</v>
      </c>
      <c r="C1083" s="20" t="s">
        <v>66</v>
      </c>
      <c r="D1083" s="20" t="s">
        <v>220</v>
      </c>
      <c r="E1083" s="20"/>
      <c r="F1083" s="21">
        <f>F1084</f>
        <v>3500</v>
      </c>
    </row>
    <row r="1084" spans="1:18" s="35" customFormat="1" ht="12.75">
      <c r="A1084" s="16" t="s">
        <v>407</v>
      </c>
      <c r="B1084" s="20" t="s">
        <v>71</v>
      </c>
      <c r="C1084" s="20" t="s">
        <v>66</v>
      </c>
      <c r="D1084" s="20" t="s">
        <v>410</v>
      </c>
      <c r="E1084" s="20"/>
      <c r="F1084" s="21">
        <f>F1085</f>
        <v>3500</v>
      </c>
      <c r="N1084" s="131"/>
      <c r="O1084" s="131"/>
      <c r="P1084" s="131"/>
      <c r="Q1084" s="131"/>
      <c r="R1084" s="134"/>
    </row>
    <row r="1085" spans="1:18" s="35" customFormat="1" ht="12.75">
      <c r="A1085" s="16" t="s">
        <v>118</v>
      </c>
      <c r="B1085" s="20" t="s">
        <v>71</v>
      </c>
      <c r="C1085" s="20" t="s">
        <v>66</v>
      </c>
      <c r="D1085" s="20" t="s">
        <v>410</v>
      </c>
      <c r="E1085" s="20" t="s">
        <v>119</v>
      </c>
      <c r="F1085" s="21">
        <f>F1086</f>
        <v>3500</v>
      </c>
      <c r="N1085" s="131"/>
      <c r="O1085" s="131"/>
      <c r="P1085" s="131"/>
      <c r="Q1085" s="131"/>
      <c r="R1085" s="134"/>
    </row>
    <row r="1086" spans="1:18" s="35" customFormat="1" ht="12.75">
      <c r="A1086" s="16" t="s">
        <v>120</v>
      </c>
      <c r="B1086" s="20" t="s">
        <v>71</v>
      </c>
      <c r="C1086" s="20" t="s">
        <v>66</v>
      </c>
      <c r="D1086" s="20" t="s">
        <v>410</v>
      </c>
      <c r="E1086" s="20" t="s">
        <v>121</v>
      </c>
      <c r="F1086" s="21">
        <f>F1087</f>
        <v>3500</v>
      </c>
      <c r="N1086" s="131"/>
      <c r="O1086" s="131"/>
      <c r="P1086" s="131"/>
      <c r="Q1086" s="131"/>
      <c r="R1086" s="134"/>
    </row>
    <row r="1087" spans="1:18" s="35" customFormat="1" ht="12.75">
      <c r="A1087" s="16" t="s">
        <v>122</v>
      </c>
      <c r="B1087" s="20" t="s">
        <v>71</v>
      </c>
      <c r="C1087" s="20" t="s">
        <v>66</v>
      </c>
      <c r="D1087" s="20" t="s">
        <v>410</v>
      </c>
      <c r="E1087" s="20" t="s">
        <v>123</v>
      </c>
      <c r="F1087" s="21">
        <f>'пр.5 вед.стр.'!G231</f>
        <v>3500</v>
      </c>
      <c r="N1087" s="131"/>
      <c r="O1087" s="131"/>
      <c r="P1087" s="131"/>
      <c r="Q1087" s="131"/>
      <c r="R1087" s="134"/>
    </row>
    <row r="1088" spans="1:6" ht="12.75">
      <c r="A1088" s="24" t="s">
        <v>61</v>
      </c>
      <c r="B1088" s="45" t="s">
        <v>71</v>
      </c>
      <c r="C1088" s="45" t="s">
        <v>70</v>
      </c>
      <c r="D1088" s="19"/>
      <c r="E1088" s="19"/>
      <c r="F1088" s="17">
        <f>F1089+F1100</f>
        <v>819.6999999999999</v>
      </c>
    </row>
    <row r="1089" spans="1:6" ht="25.5">
      <c r="A1089" s="16" t="s">
        <v>468</v>
      </c>
      <c r="B1089" s="20" t="s">
        <v>71</v>
      </c>
      <c r="C1089" s="20" t="s">
        <v>70</v>
      </c>
      <c r="D1089" s="20" t="s">
        <v>469</v>
      </c>
      <c r="E1089" s="20"/>
      <c r="F1089" s="21">
        <f>F1090</f>
        <v>615.1999999999999</v>
      </c>
    </row>
    <row r="1090" spans="1:6" ht="12.75">
      <c r="A1090" s="32" t="s">
        <v>470</v>
      </c>
      <c r="B1090" s="20" t="s">
        <v>71</v>
      </c>
      <c r="C1090" s="20" t="s">
        <v>70</v>
      </c>
      <c r="D1090" s="20" t="s">
        <v>471</v>
      </c>
      <c r="E1090" s="20"/>
      <c r="F1090" s="21">
        <f>F1091+F1097+F1094</f>
        <v>615.1999999999999</v>
      </c>
    </row>
    <row r="1091" spans="1:6" ht="12.75">
      <c r="A1091" s="32" t="s">
        <v>169</v>
      </c>
      <c r="B1091" s="20" t="s">
        <v>71</v>
      </c>
      <c r="C1091" s="20" t="s">
        <v>70</v>
      </c>
      <c r="D1091" s="20" t="s">
        <v>472</v>
      </c>
      <c r="E1091" s="20"/>
      <c r="F1091" s="18">
        <f>F1092</f>
        <v>446.6</v>
      </c>
    </row>
    <row r="1092" spans="1:6" ht="12.75">
      <c r="A1092" s="16" t="s">
        <v>118</v>
      </c>
      <c r="B1092" s="20" t="s">
        <v>71</v>
      </c>
      <c r="C1092" s="20" t="s">
        <v>70</v>
      </c>
      <c r="D1092" s="20" t="s">
        <v>472</v>
      </c>
      <c r="E1092" s="20" t="s">
        <v>119</v>
      </c>
      <c r="F1092" s="18">
        <f>F1093</f>
        <v>446.6</v>
      </c>
    </row>
    <row r="1093" spans="1:6" ht="12.75">
      <c r="A1093" s="16" t="s">
        <v>124</v>
      </c>
      <c r="B1093" s="20" t="s">
        <v>71</v>
      </c>
      <c r="C1093" s="20" t="s">
        <v>70</v>
      </c>
      <c r="D1093" s="20" t="s">
        <v>472</v>
      </c>
      <c r="E1093" s="20" t="s">
        <v>125</v>
      </c>
      <c r="F1093" s="18">
        <f>'пр.5 вед.стр.'!G237</f>
        <v>446.6</v>
      </c>
    </row>
    <row r="1094" spans="1:6" ht="12.75">
      <c r="A1094" s="32" t="s">
        <v>473</v>
      </c>
      <c r="B1094" s="20" t="s">
        <v>71</v>
      </c>
      <c r="C1094" s="20" t="s">
        <v>70</v>
      </c>
      <c r="D1094" s="20" t="s">
        <v>474</v>
      </c>
      <c r="E1094" s="20"/>
      <c r="F1094" s="18">
        <f>F1095</f>
        <v>8.4</v>
      </c>
    </row>
    <row r="1095" spans="1:6" ht="12.75">
      <c r="A1095" s="16" t="s">
        <v>118</v>
      </c>
      <c r="B1095" s="20" t="s">
        <v>71</v>
      </c>
      <c r="C1095" s="20" t="s">
        <v>70</v>
      </c>
      <c r="D1095" s="20" t="s">
        <v>474</v>
      </c>
      <c r="E1095" s="20" t="s">
        <v>119</v>
      </c>
      <c r="F1095" s="18">
        <f>F1096</f>
        <v>8.4</v>
      </c>
    </row>
    <row r="1096" spans="1:6" ht="12.75">
      <c r="A1096" s="16" t="s">
        <v>124</v>
      </c>
      <c r="B1096" s="20" t="s">
        <v>71</v>
      </c>
      <c r="C1096" s="20" t="s">
        <v>70</v>
      </c>
      <c r="D1096" s="20" t="s">
        <v>474</v>
      </c>
      <c r="E1096" s="20" t="s">
        <v>125</v>
      </c>
      <c r="F1096" s="18">
        <f>'пр.5 вед.стр.'!G240</f>
        <v>8.4</v>
      </c>
    </row>
    <row r="1097" spans="1:6" ht="12.75">
      <c r="A1097" s="32" t="s">
        <v>475</v>
      </c>
      <c r="B1097" s="20" t="s">
        <v>71</v>
      </c>
      <c r="C1097" s="20" t="s">
        <v>70</v>
      </c>
      <c r="D1097" s="20" t="s">
        <v>476</v>
      </c>
      <c r="E1097" s="20"/>
      <c r="F1097" s="18">
        <f>F1098</f>
        <v>160.2</v>
      </c>
    </row>
    <row r="1098" spans="1:6" ht="12.75">
      <c r="A1098" s="16" t="s">
        <v>118</v>
      </c>
      <c r="B1098" s="20" t="s">
        <v>71</v>
      </c>
      <c r="C1098" s="20" t="s">
        <v>70</v>
      </c>
      <c r="D1098" s="20" t="s">
        <v>476</v>
      </c>
      <c r="E1098" s="20" t="s">
        <v>119</v>
      </c>
      <c r="F1098" s="18">
        <f>F1099</f>
        <v>160.2</v>
      </c>
    </row>
    <row r="1099" spans="1:6" ht="12.75">
      <c r="A1099" s="16" t="s">
        <v>124</v>
      </c>
      <c r="B1099" s="20" t="s">
        <v>71</v>
      </c>
      <c r="C1099" s="20" t="s">
        <v>70</v>
      </c>
      <c r="D1099" s="20" t="s">
        <v>476</v>
      </c>
      <c r="E1099" s="20" t="s">
        <v>125</v>
      </c>
      <c r="F1099" s="18">
        <f>'пр.5 вед.стр.'!G243</f>
        <v>160.2</v>
      </c>
    </row>
    <row r="1100" spans="1:6" ht="25.5">
      <c r="A1100" s="32" t="s">
        <v>585</v>
      </c>
      <c r="B1100" s="20" t="s">
        <v>71</v>
      </c>
      <c r="C1100" s="20" t="s">
        <v>70</v>
      </c>
      <c r="D1100" s="51" t="s">
        <v>207</v>
      </c>
      <c r="E1100" s="20"/>
      <c r="F1100" s="21">
        <f>F1101</f>
        <v>204.5</v>
      </c>
    </row>
    <row r="1101" spans="1:6" ht="12.75">
      <c r="A1101" s="32" t="s">
        <v>265</v>
      </c>
      <c r="B1101" s="20" t="s">
        <v>71</v>
      </c>
      <c r="C1101" s="20" t="s">
        <v>70</v>
      </c>
      <c r="D1101" s="51" t="s">
        <v>359</v>
      </c>
      <c r="E1101" s="20"/>
      <c r="F1101" s="21">
        <f>F1102</f>
        <v>204.5</v>
      </c>
    </row>
    <row r="1102" spans="1:6" ht="25.5">
      <c r="A1102" s="32" t="s">
        <v>586</v>
      </c>
      <c r="B1102" s="20" t="s">
        <v>71</v>
      </c>
      <c r="C1102" s="20" t="s">
        <v>70</v>
      </c>
      <c r="D1102" s="51" t="s">
        <v>587</v>
      </c>
      <c r="E1102" s="20"/>
      <c r="F1102" s="21">
        <f>F1103</f>
        <v>204.5</v>
      </c>
    </row>
    <row r="1103" spans="1:6" ht="12.75">
      <c r="A1103" s="16" t="s">
        <v>118</v>
      </c>
      <c r="B1103" s="20" t="s">
        <v>71</v>
      </c>
      <c r="C1103" s="20" t="s">
        <v>70</v>
      </c>
      <c r="D1103" s="51" t="s">
        <v>587</v>
      </c>
      <c r="E1103" s="20" t="s">
        <v>119</v>
      </c>
      <c r="F1103" s="21">
        <f>F1104</f>
        <v>204.5</v>
      </c>
    </row>
    <row r="1104" spans="1:6" ht="12.75">
      <c r="A1104" s="16" t="s">
        <v>138</v>
      </c>
      <c r="B1104" s="20" t="s">
        <v>71</v>
      </c>
      <c r="C1104" s="20" t="s">
        <v>70</v>
      </c>
      <c r="D1104" s="51" t="s">
        <v>587</v>
      </c>
      <c r="E1104" s="20" t="s">
        <v>137</v>
      </c>
      <c r="F1104" s="21">
        <f>F1105</f>
        <v>204.5</v>
      </c>
    </row>
    <row r="1105" spans="1:6" ht="12.75">
      <c r="A1105" s="16" t="s">
        <v>588</v>
      </c>
      <c r="B1105" s="20" t="s">
        <v>71</v>
      </c>
      <c r="C1105" s="20" t="s">
        <v>70</v>
      </c>
      <c r="D1105" s="51" t="s">
        <v>587</v>
      </c>
      <c r="E1105" s="20" t="s">
        <v>589</v>
      </c>
      <c r="F1105" s="21">
        <f>'пр.5 вед.стр.'!G1118</f>
        <v>204.5</v>
      </c>
    </row>
    <row r="1106" spans="1:6" ht="12.75">
      <c r="A1106" s="15" t="s">
        <v>514</v>
      </c>
      <c r="B1106" s="39" t="s">
        <v>71</v>
      </c>
      <c r="C1106" s="39" t="s">
        <v>68</v>
      </c>
      <c r="D1106" s="39"/>
      <c r="E1106" s="39"/>
      <c r="F1106" s="40">
        <f aca="true" t="shared" si="1" ref="F1106:F1111">F1107</f>
        <v>613.7</v>
      </c>
    </row>
    <row r="1107" spans="1:6" ht="25.5">
      <c r="A1107" s="16" t="s">
        <v>468</v>
      </c>
      <c r="B1107" s="20" t="s">
        <v>71</v>
      </c>
      <c r="C1107" s="20" t="s">
        <v>68</v>
      </c>
      <c r="D1107" s="100" t="s">
        <v>469</v>
      </c>
      <c r="E1107" s="20"/>
      <c r="F1107" s="21">
        <f t="shared" si="1"/>
        <v>613.7</v>
      </c>
    </row>
    <row r="1108" spans="1:6" ht="24.75" customHeight="1">
      <c r="A1108" s="141" t="s">
        <v>515</v>
      </c>
      <c r="B1108" s="20" t="s">
        <v>71</v>
      </c>
      <c r="C1108" s="20" t="s">
        <v>68</v>
      </c>
      <c r="D1108" s="100" t="str">
        <f>'пр.5 вед.стр.'!E470</f>
        <v>7G 0 05 00000</v>
      </c>
      <c r="E1108" s="20"/>
      <c r="F1108" s="21">
        <f t="shared" si="1"/>
        <v>613.7</v>
      </c>
    </row>
    <row r="1109" spans="1:6" ht="33.75" customHeight="1">
      <c r="A1109" s="16" t="s">
        <v>517</v>
      </c>
      <c r="B1109" s="20" t="s">
        <v>71</v>
      </c>
      <c r="C1109" s="20" t="s">
        <v>68</v>
      </c>
      <c r="D1109" s="100" t="str">
        <f>'пр.5 вед.стр.'!E471</f>
        <v>7G 0 05 R0820</v>
      </c>
      <c r="E1109" s="20"/>
      <c r="F1109" s="21">
        <f t="shared" si="1"/>
        <v>613.7</v>
      </c>
    </row>
    <row r="1110" spans="1:6" ht="12.75">
      <c r="A1110" s="16" t="s">
        <v>518</v>
      </c>
      <c r="B1110" s="20" t="s">
        <v>71</v>
      </c>
      <c r="C1110" s="20" t="s">
        <v>68</v>
      </c>
      <c r="D1110" s="100" t="str">
        <f>'пр.5 вед.стр.'!E472</f>
        <v>7G 0 05 R0820</v>
      </c>
      <c r="E1110" s="20" t="s">
        <v>519</v>
      </c>
      <c r="F1110" s="21">
        <f t="shared" si="1"/>
        <v>613.7</v>
      </c>
    </row>
    <row r="1111" spans="1:6" ht="12.75">
      <c r="A1111" s="16" t="s">
        <v>520</v>
      </c>
      <c r="B1111" s="20" t="s">
        <v>71</v>
      </c>
      <c r="C1111" s="20" t="s">
        <v>68</v>
      </c>
      <c r="D1111" s="100" t="str">
        <f>'пр.5 вед.стр.'!E473</f>
        <v>7G 0 05 R0820</v>
      </c>
      <c r="E1111" s="20" t="s">
        <v>521</v>
      </c>
      <c r="F1111" s="21">
        <f t="shared" si="1"/>
        <v>613.7</v>
      </c>
    </row>
    <row r="1112" spans="1:6" ht="25.5">
      <c r="A1112" s="16" t="s">
        <v>522</v>
      </c>
      <c r="B1112" s="20" t="s">
        <v>71</v>
      </c>
      <c r="C1112" s="20" t="s">
        <v>68</v>
      </c>
      <c r="D1112" s="100" t="str">
        <f>'пр.5 вед.стр.'!E474</f>
        <v>7G 0 05 R0820</v>
      </c>
      <c r="E1112" s="20" t="s">
        <v>523</v>
      </c>
      <c r="F1112" s="21">
        <f>'пр.5 вед.стр.'!G474</f>
        <v>613.7</v>
      </c>
    </row>
    <row r="1113" spans="1:6" ht="12.75">
      <c r="A1113" s="15" t="s">
        <v>153</v>
      </c>
      <c r="B1113" s="39" t="s">
        <v>71</v>
      </c>
      <c r="C1113" s="39" t="s">
        <v>76</v>
      </c>
      <c r="D1113" s="39"/>
      <c r="E1113" s="39"/>
      <c r="F1113" s="17">
        <f>F1114+F1125</f>
        <v>3290.8</v>
      </c>
    </row>
    <row r="1114" spans="1:6" ht="12.75">
      <c r="A1114" s="32" t="s">
        <v>461</v>
      </c>
      <c r="B1114" s="20" t="s">
        <v>71</v>
      </c>
      <c r="C1114" s="20" t="s">
        <v>76</v>
      </c>
      <c r="D1114" s="20" t="s">
        <v>462</v>
      </c>
      <c r="E1114" s="20"/>
      <c r="F1114" s="21">
        <f>F1115</f>
        <v>2325</v>
      </c>
    </row>
    <row r="1115" spans="1:6" ht="30.75" customHeight="1">
      <c r="A1115" s="16" t="s">
        <v>463</v>
      </c>
      <c r="B1115" s="20" t="s">
        <v>71</v>
      </c>
      <c r="C1115" s="20" t="s">
        <v>76</v>
      </c>
      <c r="D1115" s="20" t="s">
        <v>525</v>
      </c>
      <c r="E1115" s="20"/>
      <c r="F1115" s="21">
        <f>F1116</f>
        <v>2325</v>
      </c>
    </row>
    <row r="1116" spans="1:6" ht="30" customHeight="1">
      <c r="A1116" s="16" t="s">
        <v>477</v>
      </c>
      <c r="B1116" s="20" t="s">
        <v>71</v>
      </c>
      <c r="C1116" s="20" t="s">
        <v>76</v>
      </c>
      <c r="D1116" s="20" t="s">
        <v>652</v>
      </c>
      <c r="E1116" s="20"/>
      <c r="F1116" s="21">
        <f>F1117+F1122</f>
        <v>2325</v>
      </c>
    </row>
    <row r="1117" spans="1:18" s="35" customFormat="1" ht="38.25">
      <c r="A1117" s="16" t="s">
        <v>103</v>
      </c>
      <c r="B1117" s="20" t="s">
        <v>71</v>
      </c>
      <c r="C1117" s="20" t="s">
        <v>76</v>
      </c>
      <c r="D1117" s="20" t="s">
        <v>652</v>
      </c>
      <c r="E1117" s="20" t="s">
        <v>104</v>
      </c>
      <c r="F1117" s="21">
        <f>F1118</f>
        <v>2131.8</v>
      </c>
      <c r="N1117" s="131"/>
      <c r="O1117" s="131"/>
      <c r="P1117" s="131"/>
      <c r="Q1117" s="131"/>
      <c r="R1117" s="134"/>
    </row>
    <row r="1118" spans="1:6" ht="12.75">
      <c r="A1118" s="16" t="s">
        <v>94</v>
      </c>
      <c r="B1118" s="20" t="s">
        <v>71</v>
      </c>
      <c r="C1118" s="20" t="s">
        <v>76</v>
      </c>
      <c r="D1118" s="20" t="s">
        <v>652</v>
      </c>
      <c r="E1118" s="20" t="s">
        <v>95</v>
      </c>
      <c r="F1118" s="21">
        <f>F1119+F1120+F1121</f>
        <v>2131.8</v>
      </c>
    </row>
    <row r="1119" spans="1:18" s="35" customFormat="1" ht="12.75">
      <c r="A1119" s="16" t="s">
        <v>159</v>
      </c>
      <c r="B1119" s="20" t="s">
        <v>71</v>
      </c>
      <c r="C1119" s="20" t="s">
        <v>76</v>
      </c>
      <c r="D1119" s="20" t="s">
        <v>652</v>
      </c>
      <c r="E1119" s="20" t="s">
        <v>96</v>
      </c>
      <c r="F1119" s="21">
        <f>'пр.5 вед.стр.'!G250</f>
        <v>1517</v>
      </c>
      <c r="N1119" s="131"/>
      <c r="O1119" s="131"/>
      <c r="P1119" s="131"/>
      <c r="Q1119" s="131"/>
      <c r="R1119" s="134"/>
    </row>
    <row r="1120" spans="1:18" s="35" customFormat="1" ht="25.5">
      <c r="A1120" s="16" t="s">
        <v>97</v>
      </c>
      <c r="B1120" s="20" t="s">
        <v>71</v>
      </c>
      <c r="C1120" s="20" t="s">
        <v>76</v>
      </c>
      <c r="D1120" s="20" t="s">
        <v>652</v>
      </c>
      <c r="E1120" s="20" t="s">
        <v>98</v>
      </c>
      <c r="F1120" s="21">
        <f>'пр.5 вед.стр.'!G251</f>
        <v>160</v>
      </c>
      <c r="N1120" s="131"/>
      <c r="O1120" s="131"/>
      <c r="P1120" s="131"/>
      <c r="Q1120" s="131"/>
      <c r="R1120" s="134"/>
    </row>
    <row r="1121" spans="1:18" s="35" customFormat="1" ht="25.5">
      <c r="A1121" s="16" t="s">
        <v>161</v>
      </c>
      <c r="B1121" s="20" t="s">
        <v>71</v>
      </c>
      <c r="C1121" s="20" t="s">
        <v>76</v>
      </c>
      <c r="D1121" s="20" t="s">
        <v>652</v>
      </c>
      <c r="E1121" s="20" t="s">
        <v>160</v>
      </c>
      <c r="F1121" s="21">
        <f>'пр.5 вед.стр.'!G252</f>
        <v>454.8</v>
      </c>
      <c r="N1121" s="131"/>
      <c r="O1121" s="131"/>
      <c r="P1121" s="131"/>
      <c r="Q1121" s="131"/>
      <c r="R1121" s="134"/>
    </row>
    <row r="1122" spans="1:6" ht="12.75">
      <c r="A1122" s="16" t="s">
        <v>640</v>
      </c>
      <c r="B1122" s="20" t="s">
        <v>71</v>
      </c>
      <c r="C1122" s="20" t="s">
        <v>76</v>
      </c>
      <c r="D1122" s="20" t="s">
        <v>652</v>
      </c>
      <c r="E1122" s="20" t="s">
        <v>105</v>
      </c>
      <c r="F1122" s="21">
        <f>F1123</f>
        <v>193.2</v>
      </c>
    </row>
    <row r="1123" spans="1:6" ht="13.5" customHeight="1">
      <c r="A1123" s="16" t="s">
        <v>99</v>
      </c>
      <c r="B1123" s="20" t="s">
        <v>71</v>
      </c>
      <c r="C1123" s="20" t="s">
        <v>76</v>
      </c>
      <c r="D1123" s="20" t="s">
        <v>652</v>
      </c>
      <c r="E1123" s="20" t="s">
        <v>100</v>
      </c>
      <c r="F1123" s="21">
        <f>F1124</f>
        <v>193.2</v>
      </c>
    </row>
    <row r="1124" spans="1:6" ht="15" customHeight="1">
      <c r="A1124" s="16" t="s">
        <v>101</v>
      </c>
      <c r="B1124" s="20" t="s">
        <v>71</v>
      </c>
      <c r="C1124" s="20" t="s">
        <v>76</v>
      </c>
      <c r="D1124" s="20" t="s">
        <v>652</v>
      </c>
      <c r="E1124" s="20" t="s">
        <v>102</v>
      </c>
      <c r="F1124" s="21">
        <f>'пр.5 вед.стр.'!G255</f>
        <v>193.2</v>
      </c>
    </row>
    <row r="1125" spans="1:6" ht="25.5">
      <c r="A1125" s="16" t="s">
        <v>468</v>
      </c>
      <c r="B1125" s="20" t="s">
        <v>71</v>
      </c>
      <c r="C1125" s="20" t="s">
        <v>76</v>
      </c>
      <c r="D1125" s="20" t="s">
        <v>469</v>
      </c>
      <c r="E1125" s="20"/>
      <c r="F1125" s="18">
        <f>F1126+F1135+F1140</f>
        <v>965.8</v>
      </c>
    </row>
    <row r="1126" spans="1:6" ht="25.5">
      <c r="A1126" s="16" t="s">
        <v>463</v>
      </c>
      <c r="B1126" s="20" t="s">
        <v>71</v>
      </c>
      <c r="C1126" s="20" t="s">
        <v>76</v>
      </c>
      <c r="D1126" s="20" t="s">
        <v>478</v>
      </c>
      <c r="E1126" s="20"/>
      <c r="F1126" s="18">
        <f>F1127</f>
        <v>660.8</v>
      </c>
    </row>
    <row r="1127" spans="1:6" ht="25.5">
      <c r="A1127" s="16" t="s">
        <v>477</v>
      </c>
      <c r="B1127" s="20" t="s">
        <v>71</v>
      </c>
      <c r="C1127" s="20" t="s">
        <v>76</v>
      </c>
      <c r="D1127" s="20" t="s">
        <v>479</v>
      </c>
      <c r="E1127" s="20"/>
      <c r="F1127" s="18">
        <f>F1128+F1132</f>
        <v>660.8</v>
      </c>
    </row>
    <row r="1128" spans="1:6" ht="38.25">
      <c r="A1128" s="16" t="s">
        <v>103</v>
      </c>
      <c r="B1128" s="20" t="s">
        <v>71</v>
      </c>
      <c r="C1128" s="20" t="s">
        <v>76</v>
      </c>
      <c r="D1128" s="20" t="s">
        <v>479</v>
      </c>
      <c r="E1128" s="20" t="s">
        <v>104</v>
      </c>
      <c r="F1128" s="21">
        <f>F1129</f>
        <v>537.9</v>
      </c>
    </row>
    <row r="1129" spans="1:6" ht="12.75">
      <c r="A1129" s="16" t="s">
        <v>94</v>
      </c>
      <c r="B1129" s="20" t="s">
        <v>71</v>
      </c>
      <c r="C1129" s="20" t="s">
        <v>76</v>
      </c>
      <c r="D1129" s="20" t="s">
        <v>479</v>
      </c>
      <c r="E1129" s="20" t="s">
        <v>95</v>
      </c>
      <c r="F1129" s="21">
        <f>F1130+F1131</f>
        <v>537.9</v>
      </c>
    </row>
    <row r="1130" spans="1:18" s="35" customFormat="1" ht="12.75">
      <c r="A1130" s="16" t="s">
        <v>159</v>
      </c>
      <c r="B1130" s="20" t="s">
        <v>71</v>
      </c>
      <c r="C1130" s="20" t="s">
        <v>76</v>
      </c>
      <c r="D1130" s="20" t="s">
        <v>479</v>
      </c>
      <c r="E1130" s="20" t="s">
        <v>96</v>
      </c>
      <c r="F1130" s="21">
        <f>'пр.5 вед.стр.'!G261</f>
        <v>413.1</v>
      </c>
      <c r="N1130" s="131"/>
      <c r="O1130" s="131"/>
      <c r="P1130" s="131"/>
      <c r="Q1130" s="131"/>
      <c r="R1130" s="134"/>
    </row>
    <row r="1131" spans="1:18" s="35" customFormat="1" ht="30" customHeight="1">
      <c r="A1131" s="16" t="s">
        <v>161</v>
      </c>
      <c r="B1131" s="20" t="s">
        <v>71</v>
      </c>
      <c r="C1131" s="20" t="s">
        <v>76</v>
      </c>
      <c r="D1131" s="20" t="s">
        <v>479</v>
      </c>
      <c r="E1131" s="20" t="s">
        <v>160</v>
      </c>
      <c r="F1131" s="21">
        <f>'пр.5 вед.стр.'!G262</f>
        <v>124.8</v>
      </c>
      <c r="N1131" s="131"/>
      <c r="O1131" s="131"/>
      <c r="P1131" s="131"/>
      <c r="Q1131" s="131"/>
      <c r="R1131" s="134"/>
    </row>
    <row r="1132" spans="1:18" s="35" customFormat="1" ht="18" customHeight="1">
      <c r="A1132" s="16" t="s">
        <v>640</v>
      </c>
      <c r="B1132" s="20" t="s">
        <v>71</v>
      </c>
      <c r="C1132" s="20" t="s">
        <v>76</v>
      </c>
      <c r="D1132" s="20" t="s">
        <v>479</v>
      </c>
      <c r="E1132" s="20" t="s">
        <v>105</v>
      </c>
      <c r="F1132" s="21">
        <f>F1133</f>
        <v>122.9</v>
      </c>
      <c r="N1132" s="131"/>
      <c r="O1132" s="131"/>
      <c r="P1132" s="131"/>
      <c r="Q1132" s="131"/>
      <c r="R1132" s="134"/>
    </row>
    <row r="1133" spans="1:18" s="35" customFormat="1" ht="15" customHeight="1">
      <c r="A1133" s="16" t="s">
        <v>99</v>
      </c>
      <c r="B1133" s="20" t="s">
        <v>71</v>
      </c>
      <c r="C1133" s="20" t="s">
        <v>76</v>
      </c>
      <c r="D1133" s="20" t="s">
        <v>479</v>
      </c>
      <c r="E1133" s="20" t="s">
        <v>100</v>
      </c>
      <c r="F1133" s="21">
        <f>F1134</f>
        <v>122.9</v>
      </c>
      <c r="N1133" s="131"/>
      <c r="O1133" s="131"/>
      <c r="P1133" s="131"/>
      <c r="Q1133" s="131"/>
      <c r="R1133" s="134"/>
    </row>
    <row r="1134" spans="1:18" s="35" customFormat="1" ht="15.75" customHeight="1">
      <c r="A1134" s="16" t="s">
        <v>101</v>
      </c>
      <c r="B1134" s="20" t="s">
        <v>71</v>
      </c>
      <c r="C1134" s="20" t="s">
        <v>76</v>
      </c>
      <c r="D1134" s="20" t="s">
        <v>479</v>
      </c>
      <c r="E1134" s="20" t="s">
        <v>102</v>
      </c>
      <c r="F1134" s="21">
        <f>'пр.5 вед.стр.'!G265</f>
        <v>122.9</v>
      </c>
      <c r="N1134" s="131"/>
      <c r="O1134" s="131"/>
      <c r="P1134" s="131"/>
      <c r="Q1134" s="131"/>
      <c r="R1134" s="134"/>
    </row>
    <row r="1135" spans="1:18" s="35" customFormat="1" ht="12.75">
      <c r="A1135" s="16" t="s">
        <v>480</v>
      </c>
      <c r="B1135" s="20" t="s">
        <v>71</v>
      </c>
      <c r="C1135" s="20" t="s">
        <v>76</v>
      </c>
      <c r="D1135" s="20" t="s">
        <v>481</v>
      </c>
      <c r="E1135" s="20"/>
      <c r="F1135" s="18">
        <f>F1136</f>
        <v>275</v>
      </c>
      <c r="N1135" s="131"/>
      <c r="O1135" s="131"/>
      <c r="P1135" s="131"/>
      <c r="Q1135" s="131"/>
      <c r="R1135" s="134"/>
    </row>
    <row r="1136" spans="1:6" ht="25.5">
      <c r="A1136" s="16" t="s">
        <v>482</v>
      </c>
      <c r="B1136" s="20" t="s">
        <v>71</v>
      </c>
      <c r="C1136" s="20" t="s">
        <v>76</v>
      </c>
      <c r="D1136" s="20" t="s">
        <v>483</v>
      </c>
      <c r="E1136" s="20"/>
      <c r="F1136" s="21">
        <f>F1137</f>
        <v>275</v>
      </c>
    </row>
    <row r="1137" spans="1:6" ht="12.75">
      <c r="A1137" s="16" t="s">
        <v>640</v>
      </c>
      <c r="B1137" s="20" t="s">
        <v>71</v>
      </c>
      <c r="C1137" s="20" t="s">
        <v>76</v>
      </c>
      <c r="D1137" s="20" t="s">
        <v>483</v>
      </c>
      <c r="E1137" s="20" t="s">
        <v>105</v>
      </c>
      <c r="F1137" s="21">
        <f>F1138</f>
        <v>275</v>
      </c>
    </row>
    <row r="1138" spans="1:6" ht="16.5" customHeight="1">
      <c r="A1138" s="16" t="s">
        <v>99</v>
      </c>
      <c r="B1138" s="20" t="s">
        <v>71</v>
      </c>
      <c r="C1138" s="20" t="s">
        <v>76</v>
      </c>
      <c r="D1138" s="20" t="s">
        <v>483</v>
      </c>
      <c r="E1138" s="20" t="s">
        <v>100</v>
      </c>
      <c r="F1138" s="21">
        <f>F1139</f>
        <v>275</v>
      </c>
    </row>
    <row r="1139" spans="1:6" ht="15" customHeight="1">
      <c r="A1139" s="16" t="s">
        <v>101</v>
      </c>
      <c r="B1139" s="20" t="s">
        <v>71</v>
      </c>
      <c r="C1139" s="20" t="s">
        <v>76</v>
      </c>
      <c r="D1139" s="20" t="s">
        <v>483</v>
      </c>
      <c r="E1139" s="20" t="s">
        <v>102</v>
      </c>
      <c r="F1139" s="21">
        <f>'пр.5 вед.стр.'!G270</f>
        <v>275</v>
      </c>
    </row>
    <row r="1140" spans="1:18" s="35" customFormat="1" ht="25.5">
      <c r="A1140" s="32" t="s">
        <v>484</v>
      </c>
      <c r="B1140" s="20" t="s">
        <v>71</v>
      </c>
      <c r="C1140" s="20" t="s">
        <v>76</v>
      </c>
      <c r="D1140" s="20" t="s">
        <v>485</v>
      </c>
      <c r="E1140" s="20"/>
      <c r="F1140" s="21">
        <f>F1141</f>
        <v>30</v>
      </c>
      <c r="N1140" s="131"/>
      <c r="O1140" s="131"/>
      <c r="P1140" s="131"/>
      <c r="Q1140" s="131"/>
      <c r="R1140" s="134"/>
    </row>
    <row r="1141" spans="1:18" s="35" customFormat="1" ht="25.5">
      <c r="A1141" s="16" t="s">
        <v>486</v>
      </c>
      <c r="B1141" s="20" t="s">
        <v>71</v>
      </c>
      <c r="C1141" s="20" t="s">
        <v>76</v>
      </c>
      <c r="D1141" s="20" t="s">
        <v>487</v>
      </c>
      <c r="E1141" s="20"/>
      <c r="F1141" s="21">
        <f>F1142</f>
        <v>30</v>
      </c>
      <c r="N1141" s="131"/>
      <c r="O1141" s="131"/>
      <c r="P1141" s="131"/>
      <c r="Q1141" s="131"/>
      <c r="R1141" s="134"/>
    </row>
    <row r="1142" spans="1:18" s="35" customFormat="1" ht="25.5">
      <c r="A1142" s="16" t="s">
        <v>106</v>
      </c>
      <c r="B1142" s="20" t="s">
        <v>71</v>
      </c>
      <c r="C1142" s="20" t="s">
        <v>76</v>
      </c>
      <c r="D1142" s="20" t="s">
        <v>487</v>
      </c>
      <c r="E1142" s="20" t="s">
        <v>107</v>
      </c>
      <c r="F1142" s="21">
        <f>F1143</f>
        <v>30</v>
      </c>
      <c r="N1142" s="131"/>
      <c r="O1142" s="131"/>
      <c r="P1142" s="131"/>
      <c r="Q1142" s="131"/>
      <c r="R1142" s="134"/>
    </row>
    <row r="1143" spans="1:18" s="35" customFormat="1" ht="30.75" customHeight="1">
      <c r="A1143" s="16" t="s">
        <v>488</v>
      </c>
      <c r="B1143" s="20" t="s">
        <v>71</v>
      </c>
      <c r="C1143" s="20" t="s">
        <v>76</v>
      </c>
      <c r="D1143" s="20" t="s">
        <v>487</v>
      </c>
      <c r="E1143" s="20" t="s">
        <v>489</v>
      </c>
      <c r="F1143" s="21">
        <f>'пр.5 вед.стр.'!G274</f>
        <v>30</v>
      </c>
      <c r="N1143" s="131"/>
      <c r="O1143" s="131"/>
      <c r="P1143" s="131"/>
      <c r="Q1143" s="131"/>
      <c r="R1143" s="134"/>
    </row>
    <row r="1144" spans="1:18" s="35" customFormat="1" ht="30.75" customHeight="1">
      <c r="A1144" s="16" t="s">
        <v>661</v>
      </c>
      <c r="B1144" s="20" t="s">
        <v>71</v>
      </c>
      <c r="C1144" s="20" t="s">
        <v>76</v>
      </c>
      <c r="D1144" s="20" t="s">
        <v>487</v>
      </c>
      <c r="E1144" s="20" t="s">
        <v>660</v>
      </c>
      <c r="F1144" s="21">
        <f>'пр.5 вед.стр.'!G275</f>
        <v>30</v>
      </c>
      <c r="N1144" s="131"/>
      <c r="O1144" s="131"/>
      <c r="P1144" s="131"/>
      <c r="Q1144" s="131"/>
      <c r="R1144" s="134"/>
    </row>
    <row r="1145" spans="1:18" s="35" customFormat="1" ht="15" customHeight="1">
      <c r="A1145" s="15" t="s">
        <v>84</v>
      </c>
      <c r="B1145" s="39" t="s">
        <v>74</v>
      </c>
      <c r="C1145" s="39" t="s">
        <v>36</v>
      </c>
      <c r="D1145" s="20"/>
      <c r="E1145" s="20"/>
      <c r="F1145" s="40">
        <f>F1146</f>
        <v>24195.699999999997</v>
      </c>
      <c r="N1145" s="131"/>
      <c r="O1145" s="131"/>
      <c r="P1145" s="131"/>
      <c r="Q1145" s="131"/>
      <c r="R1145" s="134"/>
    </row>
    <row r="1146" spans="1:18" s="35" customFormat="1" ht="18" customHeight="1">
      <c r="A1146" s="15" t="s">
        <v>85</v>
      </c>
      <c r="B1146" s="39" t="s">
        <v>74</v>
      </c>
      <c r="C1146" s="39" t="s">
        <v>66</v>
      </c>
      <c r="D1146" s="39"/>
      <c r="E1146" s="39"/>
      <c r="F1146" s="40">
        <f>F1147+F1161+F1175+F1185+F1192</f>
        <v>24195.699999999997</v>
      </c>
      <c r="N1146" s="131"/>
      <c r="O1146" s="131"/>
      <c r="P1146" s="131"/>
      <c r="Q1146" s="131"/>
      <c r="R1146" s="134"/>
    </row>
    <row r="1147" spans="1:18" s="35" customFormat="1" ht="30.75" customHeight="1">
      <c r="A1147" s="32" t="s">
        <v>590</v>
      </c>
      <c r="B1147" s="20" t="s">
        <v>74</v>
      </c>
      <c r="C1147" s="20" t="s">
        <v>66</v>
      </c>
      <c r="D1147" s="51" t="s">
        <v>206</v>
      </c>
      <c r="E1147" s="42"/>
      <c r="F1147" s="21">
        <f>F1148</f>
        <v>1365.9</v>
      </c>
      <c r="N1147" s="131"/>
      <c r="O1147" s="131"/>
      <c r="P1147" s="131"/>
      <c r="Q1147" s="131"/>
      <c r="R1147" s="134"/>
    </row>
    <row r="1148" spans="1:18" s="35" customFormat="1" ht="30.75" customHeight="1">
      <c r="A1148" s="32" t="s">
        <v>266</v>
      </c>
      <c r="B1148" s="20" t="s">
        <v>74</v>
      </c>
      <c r="C1148" s="20" t="s">
        <v>66</v>
      </c>
      <c r="D1148" s="51" t="s">
        <v>360</v>
      </c>
      <c r="E1148" s="42"/>
      <c r="F1148" s="21">
        <f>F1149+F1153+F1157</f>
        <v>1365.9</v>
      </c>
      <c r="N1148" s="131"/>
      <c r="O1148" s="131"/>
      <c r="P1148" s="131"/>
      <c r="Q1148" s="131"/>
      <c r="R1148" s="134"/>
    </row>
    <row r="1149" spans="1:18" s="35" customFormat="1" ht="18" customHeight="1">
      <c r="A1149" s="32" t="s">
        <v>591</v>
      </c>
      <c r="B1149" s="20" t="s">
        <v>74</v>
      </c>
      <c r="C1149" s="20" t="s">
        <v>66</v>
      </c>
      <c r="D1149" s="51" t="s">
        <v>361</v>
      </c>
      <c r="E1149" s="42"/>
      <c r="F1149" s="21">
        <f>F1150</f>
        <v>576.8</v>
      </c>
      <c r="N1149" s="131"/>
      <c r="O1149" s="131"/>
      <c r="P1149" s="131"/>
      <c r="Q1149" s="131"/>
      <c r="R1149" s="134"/>
    </row>
    <row r="1150" spans="1:18" s="35" customFormat="1" ht="30.75" customHeight="1">
      <c r="A1150" s="16" t="s">
        <v>106</v>
      </c>
      <c r="B1150" s="20" t="s">
        <v>74</v>
      </c>
      <c r="C1150" s="20" t="s">
        <v>66</v>
      </c>
      <c r="D1150" s="51" t="s">
        <v>361</v>
      </c>
      <c r="E1150" s="20" t="s">
        <v>107</v>
      </c>
      <c r="F1150" s="21">
        <f>F1151</f>
        <v>576.8</v>
      </c>
      <c r="N1150" s="131"/>
      <c r="O1150" s="131"/>
      <c r="P1150" s="131"/>
      <c r="Q1150" s="131"/>
      <c r="R1150" s="134"/>
    </row>
    <row r="1151" spans="1:18" s="35" customFormat="1" ht="15" customHeight="1">
      <c r="A1151" s="16" t="s">
        <v>112</v>
      </c>
      <c r="B1151" s="20" t="s">
        <v>74</v>
      </c>
      <c r="C1151" s="20" t="s">
        <v>66</v>
      </c>
      <c r="D1151" s="51" t="s">
        <v>361</v>
      </c>
      <c r="E1151" s="20" t="s">
        <v>113</v>
      </c>
      <c r="F1151" s="21">
        <f>F1152</f>
        <v>576.8</v>
      </c>
      <c r="N1151" s="131"/>
      <c r="O1151" s="131"/>
      <c r="P1151" s="131"/>
      <c r="Q1151" s="131"/>
      <c r="R1151" s="134"/>
    </row>
    <row r="1152" spans="1:18" s="35" customFormat="1" ht="14.25" customHeight="1">
      <c r="A1152" s="16" t="s">
        <v>116</v>
      </c>
      <c r="B1152" s="20" t="s">
        <v>74</v>
      </c>
      <c r="C1152" s="20" t="s">
        <v>66</v>
      </c>
      <c r="D1152" s="51" t="s">
        <v>361</v>
      </c>
      <c r="E1152" s="20" t="s">
        <v>117</v>
      </c>
      <c r="F1152" s="21">
        <f>'пр.5 вед.стр.'!G1126</f>
        <v>576.8</v>
      </c>
      <c r="N1152" s="131"/>
      <c r="O1152" s="131"/>
      <c r="P1152" s="131"/>
      <c r="Q1152" s="131"/>
      <c r="R1152" s="134"/>
    </row>
    <row r="1153" spans="1:18" s="35" customFormat="1" ht="14.25" customHeight="1">
      <c r="A1153" s="32" t="s">
        <v>181</v>
      </c>
      <c r="B1153" s="20" t="s">
        <v>74</v>
      </c>
      <c r="C1153" s="20" t="s">
        <v>66</v>
      </c>
      <c r="D1153" s="51" t="s">
        <v>362</v>
      </c>
      <c r="E1153" s="20"/>
      <c r="F1153" s="21">
        <f>F1154</f>
        <v>173.2</v>
      </c>
      <c r="N1153" s="131"/>
      <c r="O1153" s="131"/>
      <c r="P1153" s="131"/>
      <c r="Q1153" s="131"/>
      <c r="R1153" s="134"/>
    </row>
    <row r="1154" spans="1:18" s="35" customFormat="1" ht="30.75" customHeight="1">
      <c r="A1154" s="16" t="s">
        <v>106</v>
      </c>
      <c r="B1154" s="20" t="s">
        <v>74</v>
      </c>
      <c r="C1154" s="20" t="s">
        <v>66</v>
      </c>
      <c r="D1154" s="51" t="s">
        <v>362</v>
      </c>
      <c r="E1154" s="20" t="s">
        <v>107</v>
      </c>
      <c r="F1154" s="21">
        <f>F1155</f>
        <v>173.2</v>
      </c>
      <c r="N1154" s="131"/>
      <c r="O1154" s="131"/>
      <c r="P1154" s="131"/>
      <c r="Q1154" s="131"/>
      <c r="R1154" s="134"/>
    </row>
    <row r="1155" spans="1:18" s="35" customFormat="1" ht="18" customHeight="1">
      <c r="A1155" s="16" t="s">
        <v>112</v>
      </c>
      <c r="B1155" s="20" t="s">
        <v>74</v>
      </c>
      <c r="C1155" s="20" t="s">
        <v>66</v>
      </c>
      <c r="D1155" s="51" t="s">
        <v>362</v>
      </c>
      <c r="E1155" s="20" t="s">
        <v>113</v>
      </c>
      <c r="F1155" s="21">
        <f>F1156</f>
        <v>173.2</v>
      </c>
      <c r="N1155" s="131"/>
      <c r="O1155" s="131"/>
      <c r="P1155" s="131"/>
      <c r="Q1155" s="131"/>
      <c r="R1155" s="134"/>
    </row>
    <row r="1156" spans="1:18" s="35" customFormat="1" ht="21" customHeight="1">
      <c r="A1156" s="16" t="s">
        <v>116</v>
      </c>
      <c r="B1156" s="20" t="s">
        <v>74</v>
      </c>
      <c r="C1156" s="20" t="s">
        <v>66</v>
      </c>
      <c r="D1156" s="51" t="s">
        <v>362</v>
      </c>
      <c r="E1156" s="20" t="s">
        <v>117</v>
      </c>
      <c r="F1156" s="21">
        <f>'пр.5 вед.стр.'!G1130</f>
        <v>173.2</v>
      </c>
      <c r="N1156" s="131"/>
      <c r="O1156" s="131"/>
      <c r="P1156" s="131"/>
      <c r="Q1156" s="131"/>
      <c r="R1156" s="134"/>
    </row>
    <row r="1157" spans="1:18" s="35" customFormat="1" ht="18" customHeight="1">
      <c r="A1157" s="32" t="s">
        <v>205</v>
      </c>
      <c r="B1157" s="20" t="s">
        <v>74</v>
      </c>
      <c r="C1157" s="20" t="s">
        <v>66</v>
      </c>
      <c r="D1157" s="51" t="s">
        <v>363</v>
      </c>
      <c r="E1157" s="20"/>
      <c r="F1157" s="21">
        <f>F1158</f>
        <v>615.9</v>
      </c>
      <c r="N1157" s="131"/>
      <c r="O1157" s="131"/>
      <c r="P1157" s="131"/>
      <c r="Q1157" s="131"/>
      <c r="R1157" s="134"/>
    </row>
    <row r="1158" spans="1:18" s="35" customFormat="1" ht="30.75" customHeight="1">
      <c r="A1158" s="16" t="s">
        <v>106</v>
      </c>
      <c r="B1158" s="20" t="s">
        <v>74</v>
      </c>
      <c r="C1158" s="20" t="s">
        <v>66</v>
      </c>
      <c r="D1158" s="51" t="s">
        <v>363</v>
      </c>
      <c r="E1158" s="20" t="s">
        <v>107</v>
      </c>
      <c r="F1158" s="21">
        <f>F1159</f>
        <v>615.9</v>
      </c>
      <c r="N1158" s="131"/>
      <c r="O1158" s="131"/>
      <c r="P1158" s="131"/>
      <c r="Q1158" s="131"/>
      <c r="R1158" s="134"/>
    </row>
    <row r="1159" spans="1:18" s="35" customFormat="1" ht="18" customHeight="1">
      <c r="A1159" s="16" t="s">
        <v>112</v>
      </c>
      <c r="B1159" s="20" t="s">
        <v>74</v>
      </c>
      <c r="C1159" s="20" t="s">
        <v>66</v>
      </c>
      <c r="D1159" s="51" t="s">
        <v>363</v>
      </c>
      <c r="E1159" s="20" t="s">
        <v>113</v>
      </c>
      <c r="F1159" s="21">
        <f>F1160</f>
        <v>615.9</v>
      </c>
      <c r="N1159" s="131"/>
      <c r="O1159" s="131"/>
      <c r="P1159" s="131"/>
      <c r="Q1159" s="131"/>
      <c r="R1159" s="134"/>
    </row>
    <row r="1160" spans="1:18" s="35" customFormat="1" ht="17.25" customHeight="1">
      <c r="A1160" s="16" t="s">
        <v>116</v>
      </c>
      <c r="B1160" s="20" t="s">
        <v>74</v>
      </c>
      <c r="C1160" s="20" t="s">
        <v>66</v>
      </c>
      <c r="D1160" s="51" t="s">
        <v>363</v>
      </c>
      <c r="E1160" s="20" t="s">
        <v>117</v>
      </c>
      <c r="F1160" s="21">
        <f>'пр.5 вед.стр.'!G1134</f>
        <v>615.9</v>
      </c>
      <c r="N1160" s="131"/>
      <c r="O1160" s="131"/>
      <c r="P1160" s="131"/>
      <c r="Q1160" s="131"/>
      <c r="R1160" s="134"/>
    </row>
    <row r="1161" spans="1:18" s="35" customFormat="1" ht="21.75" customHeight="1">
      <c r="A1161" s="32" t="s">
        <v>536</v>
      </c>
      <c r="B1161" s="20" t="s">
        <v>74</v>
      </c>
      <c r="C1161" s="20" t="s">
        <v>66</v>
      </c>
      <c r="D1161" s="51" t="s">
        <v>183</v>
      </c>
      <c r="E1161" s="20"/>
      <c r="F1161" s="21">
        <f>F1162</f>
        <v>334.2</v>
      </c>
      <c r="N1161" s="131"/>
      <c r="O1161" s="131"/>
      <c r="P1161" s="131"/>
      <c r="Q1161" s="131"/>
      <c r="R1161" s="134"/>
    </row>
    <row r="1162" spans="1:18" s="35" customFormat="1" ht="30.75" customHeight="1">
      <c r="A1162" s="32" t="s">
        <v>256</v>
      </c>
      <c r="B1162" s="20" t="s">
        <v>74</v>
      </c>
      <c r="C1162" s="20" t="s">
        <v>66</v>
      </c>
      <c r="D1162" s="51" t="s">
        <v>333</v>
      </c>
      <c r="E1162" s="20"/>
      <c r="F1162" s="21">
        <f>F1163+F1167+F1171</f>
        <v>334.2</v>
      </c>
      <c r="N1162" s="131"/>
      <c r="O1162" s="131"/>
      <c r="P1162" s="131"/>
      <c r="Q1162" s="131"/>
      <c r="R1162" s="134"/>
    </row>
    <row r="1163" spans="1:18" s="35" customFormat="1" ht="15" customHeight="1">
      <c r="A1163" s="32" t="s">
        <v>182</v>
      </c>
      <c r="B1163" s="20" t="s">
        <v>74</v>
      </c>
      <c r="C1163" s="20" t="s">
        <v>66</v>
      </c>
      <c r="D1163" s="51" t="s">
        <v>334</v>
      </c>
      <c r="E1163" s="20"/>
      <c r="F1163" s="21">
        <f>F1164</f>
        <v>160</v>
      </c>
      <c r="N1163" s="131"/>
      <c r="O1163" s="131"/>
      <c r="P1163" s="131"/>
      <c r="Q1163" s="131"/>
      <c r="R1163" s="134"/>
    </row>
    <row r="1164" spans="1:18" s="35" customFormat="1" ht="30.75" customHeight="1">
      <c r="A1164" s="16" t="s">
        <v>106</v>
      </c>
      <c r="B1164" s="20" t="s">
        <v>74</v>
      </c>
      <c r="C1164" s="20" t="s">
        <v>66</v>
      </c>
      <c r="D1164" s="51" t="s">
        <v>334</v>
      </c>
      <c r="E1164" s="20" t="s">
        <v>107</v>
      </c>
      <c r="F1164" s="21">
        <f>F1165</f>
        <v>160</v>
      </c>
      <c r="N1164" s="131"/>
      <c r="O1164" s="131"/>
      <c r="P1164" s="131"/>
      <c r="Q1164" s="131"/>
      <c r="R1164" s="134"/>
    </row>
    <row r="1165" spans="1:18" s="35" customFormat="1" ht="16.5" customHeight="1">
      <c r="A1165" s="16" t="s">
        <v>112</v>
      </c>
      <c r="B1165" s="20" t="s">
        <v>74</v>
      </c>
      <c r="C1165" s="20" t="s">
        <v>66</v>
      </c>
      <c r="D1165" s="51" t="s">
        <v>334</v>
      </c>
      <c r="E1165" s="20" t="s">
        <v>113</v>
      </c>
      <c r="F1165" s="21">
        <f>F1166</f>
        <v>160</v>
      </c>
      <c r="N1165" s="131"/>
      <c r="O1165" s="131"/>
      <c r="P1165" s="131"/>
      <c r="Q1165" s="131"/>
      <c r="R1165" s="134"/>
    </row>
    <row r="1166" spans="1:18" s="35" customFormat="1" ht="21" customHeight="1">
      <c r="A1166" s="16" t="s">
        <v>116</v>
      </c>
      <c r="B1166" s="20" t="s">
        <v>74</v>
      </c>
      <c r="C1166" s="20" t="s">
        <v>66</v>
      </c>
      <c r="D1166" s="51" t="s">
        <v>334</v>
      </c>
      <c r="E1166" s="20" t="s">
        <v>117</v>
      </c>
      <c r="F1166" s="21">
        <f>'пр.5 вед.стр.'!G1140</f>
        <v>160</v>
      </c>
      <c r="N1166" s="131"/>
      <c r="O1166" s="131"/>
      <c r="P1166" s="131"/>
      <c r="Q1166" s="131"/>
      <c r="R1166" s="134"/>
    </row>
    <row r="1167" spans="1:18" s="35" customFormat="1" ht="16.5" customHeight="1">
      <c r="A1167" s="32" t="s">
        <v>185</v>
      </c>
      <c r="B1167" s="20" t="s">
        <v>74</v>
      </c>
      <c r="C1167" s="20" t="s">
        <v>66</v>
      </c>
      <c r="D1167" s="51" t="s">
        <v>338</v>
      </c>
      <c r="E1167" s="20"/>
      <c r="F1167" s="21">
        <f>F1168</f>
        <v>130</v>
      </c>
      <c r="N1167" s="131"/>
      <c r="O1167" s="131"/>
      <c r="P1167" s="131"/>
      <c r="Q1167" s="131"/>
      <c r="R1167" s="134"/>
    </row>
    <row r="1168" spans="1:18" s="35" customFormat="1" ht="30.75" customHeight="1">
      <c r="A1168" s="16" t="s">
        <v>106</v>
      </c>
      <c r="B1168" s="20" t="s">
        <v>74</v>
      </c>
      <c r="C1168" s="20" t="s">
        <v>66</v>
      </c>
      <c r="D1168" s="51" t="s">
        <v>338</v>
      </c>
      <c r="E1168" s="20" t="s">
        <v>107</v>
      </c>
      <c r="F1168" s="21">
        <f>F1169</f>
        <v>130</v>
      </c>
      <c r="N1168" s="131"/>
      <c r="O1168" s="131"/>
      <c r="P1168" s="131"/>
      <c r="Q1168" s="131"/>
      <c r="R1168" s="134"/>
    </row>
    <row r="1169" spans="1:18" s="35" customFormat="1" ht="18" customHeight="1">
      <c r="A1169" s="16" t="s">
        <v>112</v>
      </c>
      <c r="B1169" s="20" t="s">
        <v>74</v>
      </c>
      <c r="C1169" s="20" t="s">
        <v>66</v>
      </c>
      <c r="D1169" s="51" t="s">
        <v>338</v>
      </c>
      <c r="E1169" s="20" t="s">
        <v>113</v>
      </c>
      <c r="F1169" s="21">
        <f>F1170</f>
        <v>130</v>
      </c>
      <c r="N1169" s="131"/>
      <c r="O1169" s="131"/>
      <c r="P1169" s="131"/>
      <c r="Q1169" s="131"/>
      <c r="R1169" s="134"/>
    </row>
    <row r="1170" spans="1:18" s="35" customFormat="1" ht="18" customHeight="1">
      <c r="A1170" s="16" t="s">
        <v>116</v>
      </c>
      <c r="B1170" s="20" t="s">
        <v>74</v>
      </c>
      <c r="C1170" s="20" t="s">
        <v>66</v>
      </c>
      <c r="D1170" s="51" t="s">
        <v>338</v>
      </c>
      <c r="E1170" s="20" t="s">
        <v>117</v>
      </c>
      <c r="F1170" s="21">
        <f>'пр.5 вед.стр.'!G1144</f>
        <v>130</v>
      </c>
      <c r="N1170" s="131"/>
      <c r="O1170" s="131"/>
      <c r="P1170" s="131"/>
      <c r="Q1170" s="131"/>
      <c r="R1170" s="134"/>
    </row>
    <row r="1171" spans="1:18" s="35" customFormat="1" ht="30.75" customHeight="1">
      <c r="A1171" s="32" t="s">
        <v>641</v>
      </c>
      <c r="B1171" s="20" t="s">
        <v>74</v>
      </c>
      <c r="C1171" s="20" t="s">
        <v>66</v>
      </c>
      <c r="D1171" s="51" t="s">
        <v>336</v>
      </c>
      <c r="E1171" s="20"/>
      <c r="F1171" s="21">
        <f>F1172</f>
        <v>44.2</v>
      </c>
      <c r="N1171" s="131"/>
      <c r="O1171" s="131"/>
      <c r="P1171" s="131"/>
      <c r="Q1171" s="131"/>
      <c r="R1171" s="134"/>
    </row>
    <row r="1172" spans="1:18" s="35" customFormat="1" ht="30.75" customHeight="1">
      <c r="A1172" s="16" t="s">
        <v>106</v>
      </c>
      <c r="B1172" s="20" t="s">
        <v>74</v>
      </c>
      <c r="C1172" s="20" t="s">
        <v>66</v>
      </c>
      <c r="D1172" s="51" t="s">
        <v>336</v>
      </c>
      <c r="E1172" s="20" t="s">
        <v>107</v>
      </c>
      <c r="F1172" s="21">
        <f>F1173</f>
        <v>44.2</v>
      </c>
      <c r="N1172" s="131"/>
      <c r="O1172" s="131"/>
      <c r="P1172" s="131"/>
      <c r="Q1172" s="131"/>
      <c r="R1172" s="134"/>
    </row>
    <row r="1173" spans="1:18" s="35" customFormat="1" ht="18" customHeight="1">
      <c r="A1173" s="16" t="s">
        <v>112</v>
      </c>
      <c r="B1173" s="20" t="s">
        <v>74</v>
      </c>
      <c r="C1173" s="20" t="s">
        <v>66</v>
      </c>
      <c r="D1173" s="51" t="s">
        <v>336</v>
      </c>
      <c r="E1173" s="20" t="s">
        <v>113</v>
      </c>
      <c r="F1173" s="21">
        <f>F1174</f>
        <v>44.2</v>
      </c>
      <c r="N1173" s="131"/>
      <c r="O1173" s="131"/>
      <c r="P1173" s="131"/>
      <c r="Q1173" s="131"/>
      <c r="R1173" s="134"/>
    </row>
    <row r="1174" spans="1:18" s="35" customFormat="1" ht="15" customHeight="1">
      <c r="A1174" s="16" t="s">
        <v>116</v>
      </c>
      <c r="B1174" s="20" t="s">
        <v>74</v>
      </c>
      <c r="C1174" s="20" t="s">
        <v>66</v>
      </c>
      <c r="D1174" s="51" t="s">
        <v>336</v>
      </c>
      <c r="E1174" s="20" t="s">
        <v>117</v>
      </c>
      <c r="F1174" s="21">
        <f>'пр.5 вед.стр.'!G1148</f>
        <v>44.2</v>
      </c>
      <c r="N1174" s="131"/>
      <c r="O1174" s="131"/>
      <c r="P1174" s="131"/>
      <c r="Q1174" s="131"/>
      <c r="R1174" s="134"/>
    </row>
    <row r="1175" spans="1:18" s="35" customFormat="1" ht="15" customHeight="1">
      <c r="A1175" s="16" t="s">
        <v>368</v>
      </c>
      <c r="B1175" s="20" t="s">
        <v>74</v>
      </c>
      <c r="C1175" s="20" t="s">
        <v>66</v>
      </c>
      <c r="D1175" s="20" t="s">
        <v>219</v>
      </c>
      <c r="E1175" s="20"/>
      <c r="F1175" s="21">
        <f>F1176</f>
        <v>311</v>
      </c>
      <c r="N1175" s="131"/>
      <c r="O1175" s="131"/>
      <c r="P1175" s="131"/>
      <c r="Q1175" s="131"/>
      <c r="R1175" s="134"/>
    </row>
    <row r="1176" spans="1:18" s="35" customFormat="1" ht="14.25" customHeight="1">
      <c r="A1176" s="16" t="s">
        <v>369</v>
      </c>
      <c r="B1176" s="20" t="s">
        <v>74</v>
      </c>
      <c r="C1176" s="20" t="s">
        <v>66</v>
      </c>
      <c r="D1176" s="20" t="s">
        <v>366</v>
      </c>
      <c r="E1176" s="20"/>
      <c r="F1176" s="21">
        <f>F1177+F1181</f>
        <v>311</v>
      </c>
      <c r="N1176" s="131"/>
      <c r="O1176" s="131"/>
      <c r="P1176" s="131"/>
      <c r="Q1176" s="131"/>
      <c r="R1176" s="134"/>
    </row>
    <row r="1177" spans="1:18" s="35" customFormat="1" ht="44.25" customHeight="1">
      <c r="A1177" s="16" t="s">
        <v>292</v>
      </c>
      <c r="B1177" s="20" t="s">
        <v>74</v>
      </c>
      <c r="C1177" s="20" t="s">
        <v>66</v>
      </c>
      <c r="D1177" s="20" t="s">
        <v>367</v>
      </c>
      <c r="E1177" s="20"/>
      <c r="F1177" s="21">
        <f>F1178</f>
        <v>300</v>
      </c>
      <c r="N1177" s="131"/>
      <c r="O1177" s="131"/>
      <c r="P1177" s="131"/>
      <c r="Q1177" s="131"/>
      <c r="R1177" s="134"/>
    </row>
    <row r="1178" spans="1:18" s="35" customFormat="1" ht="27" customHeight="1">
      <c r="A1178" s="33" t="s">
        <v>106</v>
      </c>
      <c r="B1178" s="20" t="s">
        <v>74</v>
      </c>
      <c r="C1178" s="20" t="s">
        <v>66</v>
      </c>
      <c r="D1178" s="20" t="s">
        <v>367</v>
      </c>
      <c r="E1178" s="20" t="s">
        <v>107</v>
      </c>
      <c r="F1178" s="21">
        <f>F1179</f>
        <v>300</v>
      </c>
      <c r="N1178" s="131"/>
      <c r="O1178" s="131"/>
      <c r="P1178" s="131"/>
      <c r="Q1178" s="131"/>
      <c r="R1178" s="134"/>
    </row>
    <row r="1179" spans="1:18" s="35" customFormat="1" ht="17.25" customHeight="1">
      <c r="A1179" s="33" t="s">
        <v>112</v>
      </c>
      <c r="B1179" s="20" t="s">
        <v>74</v>
      </c>
      <c r="C1179" s="20" t="s">
        <v>66</v>
      </c>
      <c r="D1179" s="20" t="s">
        <v>367</v>
      </c>
      <c r="E1179" s="20" t="s">
        <v>113</v>
      </c>
      <c r="F1179" s="21">
        <f>F1180</f>
        <v>300</v>
      </c>
      <c r="N1179" s="131"/>
      <c r="O1179" s="131"/>
      <c r="P1179" s="131"/>
      <c r="Q1179" s="131"/>
      <c r="R1179" s="134"/>
    </row>
    <row r="1180" spans="1:18" s="35" customFormat="1" ht="16.5" customHeight="1">
      <c r="A1180" s="16" t="s">
        <v>116</v>
      </c>
      <c r="B1180" s="20" t="s">
        <v>74</v>
      </c>
      <c r="C1180" s="20" t="s">
        <v>66</v>
      </c>
      <c r="D1180" s="20" t="s">
        <v>367</v>
      </c>
      <c r="E1180" s="20" t="s">
        <v>117</v>
      </c>
      <c r="F1180" s="21">
        <f>'пр.5 вед.стр.'!G1154</f>
        <v>300</v>
      </c>
      <c r="N1180" s="131"/>
      <c r="O1180" s="131"/>
      <c r="P1180" s="131"/>
      <c r="Q1180" s="131"/>
      <c r="R1180" s="134"/>
    </row>
    <row r="1181" spans="1:18" s="35" customFormat="1" ht="18" customHeight="1">
      <c r="A1181" s="16" t="s">
        <v>239</v>
      </c>
      <c r="B1181" s="20" t="s">
        <v>74</v>
      </c>
      <c r="C1181" s="20" t="s">
        <v>66</v>
      </c>
      <c r="D1181" s="20" t="s">
        <v>370</v>
      </c>
      <c r="E1181" s="20"/>
      <c r="F1181" s="21">
        <f>F1182</f>
        <v>11</v>
      </c>
      <c r="N1181" s="131"/>
      <c r="O1181" s="131"/>
      <c r="P1181" s="131"/>
      <c r="Q1181" s="131"/>
      <c r="R1181" s="134"/>
    </row>
    <row r="1182" spans="1:18" s="35" customFormat="1" ht="30.75" customHeight="1">
      <c r="A1182" s="33" t="s">
        <v>106</v>
      </c>
      <c r="B1182" s="20" t="s">
        <v>74</v>
      </c>
      <c r="C1182" s="20" t="s">
        <v>66</v>
      </c>
      <c r="D1182" s="20" t="s">
        <v>370</v>
      </c>
      <c r="E1182" s="20" t="s">
        <v>107</v>
      </c>
      <c r="F1182" s="21">
        <f>F1183</f>
        <v>11</v>
      </c>
      <c r="N1182" s="135"/>
      <c r="O1182" s="135"/>
      <c r="P1182" s="135"/>
      <c r="Q1182" s="135"/>
      <c r="R1182" s="134"/>
    </row>
    <row r="1183" spans="1:18" s="35" customFormat="1" ht="15" customHeight="1">
      <c r="A1183" s="33" t="s">
        <v>112</v>
      </c>
      <c r="B1183" s="20" t="s">
        <v>74</v>
      </c>
      <c r="C1183" s="20" t="s">
        <v>66</v>
      </c>
      <c r="D1183" s="20" t="s">
        <v>370</v>
      </c>
      <c r="E1183" s="20" t="s">
        <v>113</v>
      </c>
      <c r="F1183" s="21">
        <f>F1184</f>
        <v>11</v>
      </c>
      <c r="N1183" s="131"/>
      <c r="O1183" s="131"/>
      <c r="P1183" s="131"/>
      <c r="Q1183" s="131"/>
      <c r="R1183" s="134"/>
    </row>
    <row r="1184" spans="1:18" s="35" customFormat="1" ht="15" customHeight="1">
      <c r="A1184" s="16" t="s">
        <v>116</v>
      </c>
      <c r="B1184" s="20" t="s">
        <v>74</v>
      </c>
      <c r="C1184" s="20" t="s">
        <v>66</v>
      </c>
      <c r="D1184" s="20" t="s">
        <v>370</v>
      </c>
      <c r="E1184" s="20" t="s">
        <v>117</v>
      </c>
      <c r="F1184" s="21">
        <f>'пр.5 вед.стр.'!G1158</f>
        <v>11</v>
      </c>
      <c r="N1184" s="131"/>
      <c r="O1184" s="131"/>
      <c r="P1184" s="131"/>
      <c r="Q1184" s="131"/>
      <c r="R1184" s="134"/>
    </row>
    <row r="1185" spans="1:18" s="35" customFormat="1" ht="18" customHeight="1">
      <c r="A1185" s="28" t="s">
        <v>29</v>
      </c>
      <c r="B1185" s="41" t="s">
        <v>74</v>
      </c>
      <c r="C1185" s="41" t="s">
        <v>66</v>
      </c>
      <c r="D1185" s="41" t="s">
        <v>236</v>
      </c>
      <c r="E1185" s="41"/>
      <c r="F1185" s="71">
        <f>F1186</f>
        <v>22084.6</v>
      </c>
      <c r="N1185" s="131"/>
      <c r="O1185" s="131"/>
      <c r="P1185" s="131"/>
      <c r="Q1185" s="131"/>
      <c r="R1185" s="134"/>
    </row>
    <row r="1186" spans="1:18" s="35" customFormat="1" ht="30.75" customHeight="1">
      <c r="A1186" s="16" t="s">
        <v>492</v>
      </c>
      <c r="B1186" s="41" t="s">
        <v>74</v>
      </c>
      <c r="C1186" s="41" t="s">
        <v>66</v>
      </c>
      <c r="D1186" s="20" t="s">
        <v>393</v>
      </c>
      <c r="E1186" s="20"/>
      <c r="F1186" s="21">
        <f>F1187</f>
        <v>22084.6</v>
      </c>
      <c r="N1186" s="131"/>
      <c r="O1186" s="131"/>
      <c r="P1186" s="131"/>
      <c r="Q1186" s="131"/>
      <c r="R1186" s="134"/>
    </row>
    <row r="1187" spans="1:18" s="35" customFormat="1" ht="16.5" customHeight="1">
      <c r="A1187" s="33" t="s">
        <v>254</v>
      </c>
      <c r="B1187" s="41" t="s">
        <v>74</v>
      </c>
      <c r="C1187" s="41" t="s">
        <v>66</v>
      </c>
      <c r="D1187" s="20" t="s">
        <v>394</v>
      </c>
      <c r="E1187" s="20"/>
      <c r="F1187" s="21">
        <f>F1188</f>
        <v>22084.6</v>
      </c>
      <c r="N1187" s="131"/>
      <c r="O1187" s="131"/>
      <c r="P1187" s="131"/>
      <c r="Q1187" s="131"/>
      <c r="R1187" s="134"/>
    </row>
    <row r="1188" spans="1:18" s="35" customFormat="1" ht="30.75" customHeight="1">
      <c r="A1188" s="33" t="s">
        <v>106</v>
      </c>
      <c r="B1188" s="20" t="s">
        <v>74</v>
      </c>
      <c r="C1188" s="20" t="s">
        <v>66</v>
      </c>
      <c r="D1188" s="20" t="s">
        <v>394</v>
      </c>
      <c r="E1188" s="20" t="s">
        <v>107</v>
      </c>
      <c r="F1188" s="21">
        <f>F1189</f>
        <v>22084.6</v>
      </c>
      <c r="N1188" s="131"/>
      <c r="O1188" s="131"/>
      <c r="P1188" s="131"/>
      <c r="Q1188" s="131"/>
      <c r="R1188" s="134"/>
    </row>
    <row r="1189" spans="1:18" s="35" customFormat="1" ht="15" customHeight="1">
      <c r="A1189" s="33" t="s">
        <v>112</v>
      </c>
      <c r="B1189" s="20" t="s">
        <v>74</v>
      </c>
      <c r="C1189" s="20" t="s">
        <v>66</v>
      </c>
      <c r="D1189" s="20" t="s">
        <v>394</v>
      </c>
      <c r="E1189" s="20" t="s">
        <v>113</v>
      </c>
      <c r="F1189" s="21">
        <f>F1190+F1191</f>
        <v>22084.6</v>
      </c>
      <c r="N1189" s="131"/>
      <c r="O1189" s="131"/>
      <c r="P1189" s="131"/>
      <c r="Q1189" s="131"/>
      <c r="R1189" s="134"/>
    </row>
    <row r="1190" spans="1:18" s="35" customFormat="1" ht="30.75" customHeight="1">
      <c r="A1190" s="16" t="s">
        <v>114</v>
      </c>
      <c r="B1190" s="20" t="s">
        <v>74</v>
      </c>
      <c r="C1190" s="20" t="s">
        <v>66</v>
      </c>
      <c r="D1190" s="20" t="s">
        <v>394</v>
      </c>
      <c r="E1190" s="20" t="s">
        <v>115</v>
      </c>
      <c r="F1190" s="21">
        <f>'пр.5 вед.стр.'!G1164</f>
        <v>21599.6</v>
      </c>
      <c r="N1190" s="131"/>
      <c r="O1190" s="131"/>
      <c r="P1190" s="131"/>
      <c r="Q1190" s="131"/>
      <c r="R1190" s="134"/>
    </row>
    <row r="1191" spans="1:18" s="35" customFormat="1" ht="15.75" customHeight="1">
      <c r="A1191" s="16" t="s">
        <v>116</v>
      </c>
      <c r="B1191" s="20" t="s">
        <v>74</v>
      </c>
      <c r="C1191" s="20" t="s">
        <v>66</v>
      </c>
      <c r="D1191" s="20" t="s">
        <v>394</v>
      </c>
      <c r="E1191" s="20" t="s">
        <v>117</v>
      </c>
      <c r="F1191" s="21">
        <f>'пр.5 вед.стр.'!G1165</f>
        <v>485</v>
      </c>
      <c r="N1191" s="131"/>
      <c r="O1191" s="131"/>
      <c r="P1191" s="131"/>
      <c r="Q1191" s="131"/>
      <c r="R1191" s="134"/>
    </row>
    <row r="1192" spans="1:18" s="35" customFormat="1" ht="15" customHeight="1">
      <c r="A1192" s="16" t="s">
        <v>30</v>
      </c>
      <c r="B1192" s="41" t="s">
        <v>74</v>
      </c>
      <c r="C1192" s="20" t="s">
        <v>66</v>
      </c>
      <c r="D1192" s="41" t="s">
        <v>235</v>
      </c>
      <c r="E1192" s="20"/>
      <c r="F1192" s="21">
        <f>F1193</f>
        <v>100</v>
      </c>
      <c r="N1192" s="131"/>
      <c r="O1192" s="131"/>
      <c r="P1192" s="131"/>
      <c r="Q1192" s="131"/>
      <c r="R1192" s="134"/>
    </row>
    <row r="1193" spans="1:18" s="35" customFormat="1" ht="17.25" customHeight="1">
      <c r="A1193" s="16" t="s">
        <v>395</v>
      </c>
      <c r="B1193" s="41" t="s">
        <v>74</v>
      </c>
      <c r="C1193" s="20" t="s">
        <v>66</v>
      </c>
      <c r="D1193" s="41" t="s">
        <v>417</v>
      </c>
      <c r="E1193" s="20"/>
      <c r="F1193" s="21">
        <f>F1194</f>
        <v>100</v>
      </c>
      <c r="N1193" s="131"/>
      <c r="O1193" s="131"/>
      <c r="P1193" s="131"/>
      <c r="Q1193" s="131"/>
      <c r="R1193" s="134"/>
    </row>
    <row r="1194" spans="1:18" s="35" customFormat="1" ht="30.75" customHeight="1">
      <c r="A1194" s="33" t="s">
        <v>106</v>
      </c>
      <c r="B1194" s="41" t="s">
        <v>74</v>
      </c>
      <c r="C1194" s="20" t="s">
        <v>66</v>
      </c>
      <c r="D1194" s="41" t="s">
        <v>417</v>
      </c>
      <c r="E1194" s="20" t="s">
        <v>107</v>
      </c>
      <c r="F1194" s="21">
        <f>F1195</f>
        <v>100</v>
      </c>
      <c r="N1194" s="131"/>
      <c r="O1194" s="131"/>
      <c r="P1194" s="131"/>
      <c r="Q1194" s="131"/>
      <c r="R1194" s="134"/>
    </row>
    <row r="1195" spans="1:18" s="35" customFormat="1" ht="18" customHeight="1">
      <c r="A1195" s="33" t="s">
        <v>112</v>
      </c>
      <c r="B1195" s="41" t="s">
        <v>74</v>
      </c>
      <c r="C1195" s="20" t="s">
        <v>66</v>
      </c>
      <c r="D1195" s="41" t="s">
        <v>417</v>
      </c>
      <c r="E1195" s="20" t="s">
        <v>113</v>
      </c>
      <c r="F1195" s="21">
        <f>F1196</f>
        <v>100</v>
      </c>
      <c r="N1195" s="131"/>
      <c r="O1195" s="131"/>
      <c r="P1195" s="131"/>
      <c r="Q1195" s="131"/>
      <c r="R1195" s="134"/>
    </row>
    <row r="1196" spans="1:18" s="35" customFormat="1" ht="15" customHeight="1">
      <c r="A1196" s="16" t="s">
        <v>116</v>
      </c>
      <c r="B1196" s="41" t="s">
        <v>74</v>
      </c>
      <c r="C1196" s="20" t="s">
        <v>66</v>
      </c>
      <c r="D1196" s="41" t="s">
        <v>417</v>
      </c>
      <c r="E1196" s="20" t="s">
        <v>117</v>
      </c>
      <c r="F1196" s="21">
        <f>'пр.5 вед.стр.'!G1170</f>
        <v>100</v>
      </c>
      <c r="N1196" s="131"/>
      <c r="O1196" s="131"/>
      <c r="P1196" s="131"/>
      <c r="Q1196" s="131"/>
      <c r="R1196" s="134"/>
    </row>
    <row r="1197" spans="1:18" s="35" customFormat="1" ht="20.25" customHeight="1">
      <c r="A1197" s="15" t="s">
        <v>86</v>
      </c>
      <c r="B1197" s="39" t="s">
        <v>78</v>
      </c>
      <c r="C1197" s="39" t="s">
        <v>36</v>
      </c>
      <c r="D1197" s="20"/>
      <c r="E1197" s="20"/>
      <c r="F1197" s="40">
        <f>F1198</f>
        <v>5617</v>
      </c>
      <c r="N1197" s="131"/>
      <c r="O1197" s="131"/>
      <c r="P1197" s="131"/>
      <c r="Q1197" s="131"/>
      <c r="R1197" s="134"/>
    </row>
    <row r="1198" spans="1:18" s="35" customFormat="1" ht="19.5" customHeight="1">
      <c r="A1198" s="15" t="s">
        <v>13</v>
      </c>
      <c r="B1198" s="39" t="s">
        <v>78</v>
      </c>
      <c r="C1198" s="39" t="s">
        <v>67</v>
      </c>
      <c r="D1198" s="39"/>
      <c r="E1198" s="20"/>
      <c r="F1198" s="40">
        <f aca="true" t="shared" si="2" ref="F1198:F1203">F1199</f>
        <v>5617</v>
      </c>
      <c r="N1198" s="131"/>
      <c r="O1198" s="131"/>
      <c r="P1198" s="131"/>
      <c r="Q1198" s="131"/>
      <c r="R1198" s="134"/>
    </row>
    <row r="1199" spans="1:18" s="35" customFormat="1" ht="15" customHeight="1">
      <c r="A1199" s="16" t="s">
        <v>211</v>
      </c>
      <c r="B1199" s="20" t="s">
        <v>78</v>
      </c>
      <c r="C1199" s="20" t="s">
        <v>67</v>
      </c>
      <c r="D1199" s="20" t="s">
        <v>228</v>
      </c>
      <c r="E1199" s="20"/>
      <c r="F1199" s="21">
        <f t="shared" si="2"/>
        <v>5617</v>
      </c>
      <c r="N1199" s="131"/>
      <c r="O1199" s="131"/>
      <c r="P1199" s="131"/>
      <c r="Q1199" s="131"/>
      <c r="R1199" s="134"/>
    </row>
    <row r="1200" spans="1:18" s="35" customFormat="1" ht="30.75" customHeight="1">
      <c r="A1200" s="33" t="s">
        <v>255</v>
      </c>
      <c r="B1200" s="20" t="s">
        <v>78</v>
      </c>
      <c r="C1200" s="20" t="s">
        <v>67</v>
      </c>
      <c r="D1200" s="20" t="s">
        <v>375</v>
      </c>
      <c r="E1200" s="20"/>
      <c r="F1200" s="21">
        <f t="shared" si="2"/>
        <v>5617</v>
      </c>
      <c r="N1200" s="131"/>
      <c r="O1200" s="131"/>
      <c r="P1200" s="131"/>
      <c r="Q1200" s="131"/>
      <c r="R1200" s="134"/>
    </row>
    <row r="1201" spans="1:18" s="35" customFormat="1" ht="17.25" customHeight="1">
      <c r="A1201" s="33" t="s">
        <v>254</v>
      </c>
      <c r="B1201" s="20" t="s">
        <v>78</v>
      </c>
      <c r="C1201" s="20" t="s">
        <v>67</v>
      </c>
      <c r="D1201" s="20" t="s">
        <v>376</v>
      </c>
      <c r="E1201" s="20"/>
      <c r="F1201" s="21">
        <f t="shared" si="2"/>
        <v>5617</v>
      </c>
      <c r="N1201" s="131"/>
      <c r="O1201" s="131"/>
      <c r="P1201" s="131"/>
      <c r="Q1201" s="131"/>
      <c r="R1201" s="134"/>
    </row>
    <row r="1202" spans="1:18" s="35" customFormat="1" ht="30.75" customHeight="1">
      <c r="A1202" s="33" t="s">
        <v>106</v>
      </c>
      <c r="B1202" s="20" t="s">
        <v>78</v>
      </c>
      <c r="C1202" s="20" t="s">
        <v>67</v>
      </c>
      <c r="D1202" s="20" t="s">
        <v>376</v>
      </c>
      <c r="E1202" s="20" t="s">
        <v>107</v>
      </c>
      <c r="F1202" s="21">
        <f t="shared" si="2"/>
        <v>5617</v>
      </c>
      <c r="N1202" s="131"/>
      <c r="O1202" s="131"/>
      <c r="P1202" s="131"/>
      <c r="Q1202" s="131"/>
      <c r="R1202" s="134"/>
    </row>
    <row r="1203" spans="1:18" s="35" customFormat="1" ht="15" customHeight="1">
      <c r="A1203" s="33" t="s">
        <v>108</v>
      </c>
      <c r="B1203" s="20" t="s">
        <v>78</v>
      </c>
      <c r="C1203" s="20" t="s">
        <v>67</v>
      </c>
      <c r="D1203" s="20" t="s">
        <v>376</v>
      </c>
      <c r="E1203" s="20" t="s">
        <v>109</v>
      </c>
      <c r="F1203" s="21">
        <f t="shared" si="2"/>
        <v>5617</v>
      </c>
      <c r="N1203" s="131"/>
      <c r="O1203" s="131"/>
      <c r="P1203" s="131"/>
      <c r="Q1203" s="131"/>
      <c r="R1203" s="134"/>
    </row>
    <row r="1204" spans="1:18" s="35" customFormat="1" ht="27" customHeight="1">
      <c r="A1204" s="33" t="s">
        <v>110</v>
      </c>
      <c r="B1204" s="20" t="s">
        <v>78</v>
      </c>
      <c r="C1204" s="20" t="s">
        <v>67</v>
      </c>
      <c r="D1204" s="20" t="s">
        <v>376</v>
      </c>
      <c r="E1204" s="20" t="s">
        <v>111</v>
      </c>
      <c r="F1204" s="21">
        <f>'пр.5 вед.стр.'!G482</f>
        <v>5617</v>
      </c>
      <c r="N1204" s="131"/>
      <c r="O1204" s="131"/>
      <c r="P1204" s="131"/>
      <c r="Q1204" s="131"/>
      <c r="R1204" s="134"/>
    </row>
    <row r="1205" spans="1:18" s="35" customFormat="1" ht="12.75">
      <c r="A1205" s="15" t="s">
        <v>278</v>
      </c>
      <c r="B1205" s="39" t="s">
        <v>88</v>
      </c>
      <c r="C1205" s="39" t="s">
        <v>36</v>
      </c>
      <c r="D1205" s="39"/>
      <c r="E1205" s="39"/>
      <c r="F1205" s="40">
        <f>F1206</f>
        <v>36</v>
      </c>
      <c r="N1205" s="131"/>
      <c r="O1205" s="131"/>
      <c r="P1205" s="131"/>
      <c r="Q1205" s="131"/>
      <c r="R1205" s="134"/>
    </row>
    <row r="1206" spans="1:18" s="35" customFormat="1" ht="12.75">
      <c r="A1206" s="15" t="s">
        <v>92</v>
      </c>
      <c r="B1206" s="39" t="s">
        <v>88</v>
      </c>
      <c r="C1206" s="39" t="s">
        <v>66</v>
      </c>
      <c r="D1206" s="39"/>
      <c r="E1206" s="39"/>
      <c r="F1206" s="40">
        <f>F1207</f>
        <v>36</v>
      </c>
      <c r="N1206" s="131"/>
      <c r="O1206" s="131"/>
      <c r="P1206" s="131"/>
      <c r="Q1206" s="131"/>
      <c r="R1206" s="134"/>
    </row>
    <row r="1207" spans="1:18" s="35" customFormat="1" ht="12.75">
      <c r="A1207" s="16" t="s">
        <v>90</v>
      </c>
      <c r="B1207" s="20" t="s">
        <v>88</v>
      </c>
      <c r="C1207" s="20" t="s">
        <v>66</v>
      </c>
      <c r="D1207" s="20" t="s">
        <v>226</v>
      </c>
      <c r="E1207" s="20"/>
      <c r="F1207" s="21">
        <f>F1208</f>
        <v>36</v>
      </c>
      <c r="N1207" s="131"/>
      <c r="O1207" s="131"/>
      <c r="P1207" s="131"/>
      <c r="Q1207" s="131"/>
      <c r="R1207" s="134"/>
    </row>
    <row r="1208" spans="1:18" s="35" customFormat="1" ht="12.75">
      <c r="A1208" s="16" t="s">
        <v>91</v>
      </c>
      <c r="B1208" s="20" t="s">
        <v>88</v>
      </c>
      <c r="C1208" s="20" t="s">
        <v>66</v>
      </c>
      <c r="D1208" s="20" t="s">
        <v>408</v>
      </c>
      <c r="E1208" s="20"/>
      <c r="F1208" s="21">
        <f>F1209</f>
        <v>36</v>
      </c>
      <c r="N1208" s="131"/>
      <c r="O1208" s="131"/>
      <c r="P1208" s="131"/>
      <c r="Q1208" s="131"/>
      <c r="R1208" s="134"/>
    </row>
    <row r="1209" spans="1:18" s="35" customFormat="1" ht="12.75">
      <c r="A1209" s="16" t="s">
        <v>89</v>
      </c>
      <c r="B1209" s="20" t="s">
        <v>88</v>
      </c>
      <c r="C1209" s="20" t="s">
        <v>66</v>
      </c>
      <c r="D1209" s="20" t="s">
        <v>408</v>
      </c>
      <c r="E1209" s="20" t="s">
        <v>126</v>
      </c>
      <c r="F1209" s="21">
        <f>F1210</f>
        <v>36</v>
      </c>
      <c r="N1209" s="134"/>
      <c r="O1209" s="134"/>
      <c r="P1209" s="134"/>
      <c r="Q1209" s="134"/>
      <c r="R1209" s="134"/>
    </row>
    <row r="1210" spans="1:18" s="35" customFormat="1" ht="12.75">
      <c r="A1210" s="16" t="s">
        <v>127</v>
      </c>
      <c r="B1210" s="20" t="s">
        <v>88</v>
      </c>
      <c r="C1210" s="20" t="s">
        <v>66</v>
      </c>
      <c r="D1210" s="20" t="s">
        <v>408</v>
      </c>
      <c r="E1210" s="20" t="s">
        <v>128</v>
      </c>
      <c r="F1210" s="21">
        <f>'пр.5 вед.стр.'!G315</f>
        <v>36</v>
      </c>
      <c r="N1210" s="134"/>
      <c r="O1210" s="134"/>
      <c r="P1210" s="134"/>
      <c r="Q1210" s="134"/>
      <c r="R1210" s="134"/>
    </row>
    <row r="1211" spans="1:6" ht="12.75">
      <c r="A1211" s="38" t="s">
        <v>77</v>
      </c>
      <c r="B1211" s="39"/>
      <c r="C1211" s="39"/>
      <c r="D1211" s="39"/>
      <c r="E1211" s="39"/>
      <c r="F1211" s="79">
        <f>F8+F219+F228+F258+F337+F469+F500+F916+F1081+F1145+F1197+F1205</f>
        <v>682107.9999999999</v>
      </c>
    </row>
    <row r="1238" spans="14:17" ht="12.75">
      <c r="N1238" s="134"/>
      <c r="O1238" s="134"/>
      <c r="P1238" s="134"/>
      <c r="Q1238" s="134"/>
    </row>
    <row r="1239" spans="14:17" ht="12.75">
      <c r="N1239" s="134"/>
      <c r="O1239" s="134"/>
      <c r="P1239" s="134"/>
      <c r="Q1239" s="134"/>
    </row>
    <row r="1242" spans="14:17" ht="12.75">
      <c r="N1242" s="134"/>
      <c r="O1242" s="134"/>
      <c r="P1242" s="134"/>
      <c r="Q1242" s="134"/>
    </row>
    <row r="1243" spans="14:17" ht="12.75">
      <c r="N1243" s="134"/>
      <c r="O1243" s="134"/>
      <c r="P1243" s="134"/>
      <c r="Q1243" s="134"/>
    </row>
    <row r="1244" spans="14:17" ht="12.75">
      <c r="N1244" s="134"/>
      <c r="O1244" s="134"/>
      <c r="P1244" s="134"/>
      <c r="Q1244" s="134"/>
    </row>
    <row r="1245" spans="14:17" ht="12.75">
      <c r="N1245" s="134"/>
      <c r="O1245" s="134"/>
      <c r="P1245" s="134"/>
      <c r="Q1245" s="134"/>
    </row>
    <row r="1246" spans="14:17" ht="12.75">
      <c r="N1246" s="134"/>
      <c r="O1246" s="134"/>
      <c r="P1246" s="134"/>
      <c r="Q1246" s="134"/>
    </row>
    <row r="1247" spans="14:17" ht="12.75">
      <c r="N1247" s="134"/>
      <c r="O1247" s="134"/>
      <c r="P1247" s="134"/>
      <c r="Q1247" s="134"/>
    </row>
    <row r="1248" spans="14:17" ht="12.75">
      <c r="N1248" s="134"/>
      <c r="O1248" s="134"/>
      <c r="P1248" s="134"/>
      <c r="Q1248" s="134"/>
    </row>
    <row r="1249" spans="14:17" ht="12.75">
      <c r="N1249" s="134"/>
      <c r="O1249" s="134"/>
      <c r="P1249" s="134"/>
      <c r="Q1249" s="134"/>
    </row>
    <row r="1250" spans="14:17" ht="12.75">
      <c r="N1250" s="134"/>
      <c r="O1250" s="134"/>
      <c r="P1250" s="134"/>
      <c r="Q1250" s="134"/>
    </row>
    <row r="1251" spans="14:17" ht="12.75">
      <c r="N1251" s="134"/>
      <c r="O1251" s="134"/>
      <c r="P1251" s="134"/>
      <c r="Q1251" s="134"/>
    </row>
    <row r="1252" spans="14:17" ht="12.75">
      <c r="N1252" s="134"/>
      <c r="O1252" s="134"/>
      <c r="P1252" s="134"/>
      <c r="Q1252" s="134"/>
    </row>
    <row r="1253" spans="14:17" ht="12.75">
      <c r="N1253" s="134"/>
      <c r="O1253" s="134"/>
      <c r="P1253" s="134"/>
      <c r="Q1253" s="134"/>
    </row>
    <row r="1254" spans="14:17" ht="12.75">
      <c r="N1254" s="134"/>
      <c r="O1254" s="134"/>
      <c r="P1254" s="134"/>
      <c r="Q1254" s="134"/>
    </row>
    <row r="1255" spans="14:17" ht="12.75">
      <c r="N1255" s="134"/>
      <c r="O1255" s="134"/>
      <c r="P1255" s="134"/>
      <c r="Q1255" s="134"/>
    </row>
    <row r="1256" spans="14:17" ht="12.75">
      <c r="N1256" s="134"/>
      <c r="O1256" s="134"/>
      <c r="P1256" s="134"/>
      <c r="Q1256" s="134"/>
    </row>
    <row r="1257" spans="14:17" ht="12.75">
      <c r="N1257" s="134"/>
      <c r="O1257" s="134"/>
      <c r="P1257" s="134"/>
      <c r="Q1257" s="134"/>
    </row>
    <row r="1258" spans="14:17" ht="12.75">
      <c r="N1258" s="134"/>
      <c r="O1258" s="134"/>
      <c r="P1258" s="134"/>
      <c r="Q1258" s="134"/>
    </row>
    <row r="1259" spans="14:17" ht="12.75">
      <c r="N1259" s="134"/>
      <c r="O1259" s="134"/>
      <c r="P1259" s="134"/>
      <c r="Q1259" s="134"/>
    </row>
    <row r="1260" spans="14:17" ht="12.75">
      <c r="N1260" s="134"/>
      <c r="O1260" s="134"/>
      <c r="P1260" s="134"/>
      <c r="Q1260" s="134"/>
    </row>
    <row r="1261" spans="14:17" ht="12.75">
      <c r="N1261" s="134"/>
      <c r="O1261" s="134"/>
      <c r="P1261" s="134"/>
      <c r="Q1261" s="134"/>
    </row>
    <row r="1262" spans="14:17" ht="12.75">
      <c r="N1262" s="134"/>
      <c r="O1262" s="134"/>
      <c r="P1262" s="134"/>
      <c r="Q1262" s="134"/>
    </row>
    <row r="1263" spans="14:17" ht="12.75">
      <c r="N1263" s="134"/>
      <c r="O1263" s="134"/>
      <c r="P1263" s="134"/>
      <c r="Q1263" s="134"/>
    </row>
    <row r="1268" spans="14:17" ht="12.75">
      <c r="N1268" s="134"/>
      <c r="O1268" s="134"/>
      <c r="P1268" s="134"/>
      <c r="Q1268" s="134"/>
    </row>
    <row r="1269" spans="14:17" ht="12.75">
      <c r="N1269" s="134"/>
      <c r="O1269" s="134"/>
      <c r="P1269" s="134"/>
      <c r="Q1269" s="134"/>
    </row>
    <row r="1314" spans="14:17" ht="12.75">
      <c r="N1314" s="134"/>
      <c r="O1314" s="134"/>
      <c r="P1314" s="134"/>
      <c r="Q1314" s="134"/>
    </row>
    <row r="1315" spans="14:17" ht="12.75">
      <c r="N1315" s="134"/>
      <c r="O1315" s="134"/>
      <c r="P1315" s="134"/>
      <c r="Q1315" s="134"/>
    </row>
    <row r="1316" spans="14:17" ht="12.75">
      <c r="N1316" s="134"/>
      <c r="O1316" s="134"/>
      <c r="P1316" s="134"/>
      <c r="Q1316" s="134"/>
    </row>
    <row r="1317" spans="14:17" ht="12.75">
      <c r="N1317" s="134"/>
      <c r="O1317" s="134"/>
      <c r="P1317" s="134"/>
      <c r="Q1317" s="134"/>
    </row>
    <row r="1318" spans="14:17" ht="12.75">
      <c r="N1318" s="134"/>
      <c r="O1318" s="134"/>
      <c r="P1318" s="134"/>
      <c r="Q1318" s="134"/>
    </row>
    <row r="1319" spans="14:17" ht="12.75">
      <c r="N1319" s="134"/>
      <c r="O1319" s="134"/>
      <c r="P1319" s="134"/>
      <c r="Q1319" s="134"/>
    </row>
    <row r="1320" spans="14:17" ht="12.75">
      <c r="N1320" s="136"/>
      <c r="O1320" s="136"/>
      <c r="P1320" s="136"/>
      <c r="Q1320" s="136"/>
    </row>
    <row r="1321" spans="14:17" ht="12.75">
      <c r="N1321" s="136"/>
      <c r="O1321" s="136"/>
      <c r="P1321" s="136"/>
      <c r="Q1321" s="136"/>
    </row>
    <row r="1322" spans="14:17" ht="12.75">
      <c r="N1322" s="134"/>
      <c r="O1322" s="134"/>
      <c r="P1322" s="134"/>
      <c r="Q1322" s="134"/>
    </row>
    <row r="1323" spans="14:17" ht="12.75">
      <c r="N1323" s="134"/>
      <c r="O1323" s="134"/>
      <c r="P1323" s="134"/>
      <c r="Q1323" s="134"/>
    </row>
    <row r="1324" spans="14:17" ht="12.75">
      <c r="N1324" s="134"/>
      <c r="O1324" s="134"/>
      <c r="P1324" s="134"/>
      <c r="Q1324" s="134"/>
    </row>
    <row r="1325" spans="14:17" ht="12.75">
      <c r="N1325" s="134"/>
      <c r="O1325" s="134"/>
      <c r="P1325" s="134"/>
      <c r="Q1325" s="134"/>
    </row>
    <row r="1326" spans="14:17" ht="12.75">
      <c r="N1326" s="134"/>
      <c r="O1326" s="134"/>
      <c r="P1326" s="134"/>
      <c r="Q1326" s="134"/>
    </row>
    <row r="1327" spans="14:17" ht="12.75">
      <c r="N1327" s="134"/>
      <c r="O1327" s="134"/>
      <c r="P1327" s="134"/>
      <c r="Q1327" s="134"/>
    </row>
    <row r="1328" spans="14:17" ht="12.75">
      <c r="N1328" s="134"/>
      <c r="O1328" s="134"/>
      <c r="P1328" s="134"/>
      <c r="Q1328" s="134"/>
    </row>
    <row r="1329" spans="14:17" ht="12.75">
      <c r="N1329" s="134"/>
      <c r="O1329" s="134"/>
      <c r="P1329" s="134"/>
      <c r="Q1329" s="134"/>
    </row>
    <row r="1330" spans="14:17" ht="12.75">
      <c r="N1330" s="134"/>
      <c r="O1330" s="134"/>
      <c r="P1330" s="134"/>
      <c r="Q1330" s="134"/>
    </row>
    <row r="1331" spans="14:17" ht="12.75">
      <c r="N1331" s="134"/>
      <c r="O1331" s="134"/>
      <c r="P1331" s="134"/>
      <c r="Q1331" s="134"/>
    </row>
  </sheetData>
  <sheetProtection/>
  <mergeCells count="4">
    <mergeCell ref="A1:F1"/>
    <mergeCell ref="A2:F2"/>
    <mergeCell ref="A3:F3"/>
    <mergeCell ref="A4:F4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27"/>
  <sheetViews>
    <sheetView zoomScale="75" zoomScaleNormal="75" zoomScalePageLayoutView="0" workbookViewId="0" topLeftCell="A859">
      <selection activeCell="I11" sqref="I11"/>
    </sheetView>
  </sheetViews>
  <sheetFormatPr defaultColWidth="9.00390625" defaultRowHeight="12.75"/>
  <cols>
    <col min="1" max="1" width="74.25390625" style="11" customWidth="1"/>
    <col min="2" max="2" width="4.625" style="46" customWidth="1"/>
    <col min="3" max="3" width="3.875" style="46" customWidth="1"/>
    <col min="4" max="4" width="3.75390625" style="46" customWidth="1"/>
    <col min="5" max="5" width="15.00390625" style="46" customWidth="1"/>
    <col min="6" max="6" width="5.25390625" style="46" customWidth="1"/>
    <col min="7" max="7" width="10.875" style="46" customWidth="1"/>
    <col min="8" max="16384" width="9.125" style="11" customWidth="1"/>
  </cols>
  <sheetData>
    <row r="1" spans="1:7" ht="14.25" customHeight="1">
      <c r="A1" s="169" t="s">
        <v>677</v>
      </c>
      <c r="B1" s="169"/>
      <c r="C1" s="169"/>
      <c r="D1" s="169"/>
      <c r="E1" s="169"/>
      <c r="F1" s="169"/>
      <c r="G1" s="169"/>
    </row>
    <row r="2" spans="1:7" ht="14.25" customHeight="1">
      <c r="A2" s="169" t="str">
        <f>'пр.3 по разд'!A2:D2</f>
        <v>к  решению Собрания представителей Сусуманского городского округа</v>
      </c>
      <c r="B2" s="169"/>
      <c r="C2" s="169"/>
      <c r="D2" s="169"/>
      <c r="E2" s="169"/>
      <c r="F2" s="169"/>
      <c r="G2" s="169"/>
    </row>
    <row r="3" spans="1:7" ht="14.25" customHeight="1">
      <c r="A3" s="169" t="str">
        <f>'пр.3 по разд'!A3:D3</f>
        <v>от  19.05.2017 г. № 194</v>
      </c>
      <c r="B3" s="169"/>
      <c r="C3" s="169"/>
      <c r="D3" s="169"/>
      <c r="E3" s="169"/>
      <c r="F3" s="169"/>
      <c r="G3" s="169"/>
    </row>
    <row r="4" spans="1:7" ht="23.25" customHeight="1">
      <c r="A4" s="177" t="s">
        <v>705</v>
      </c>
      <c r="B4" s="177"/>
      <c r="C4" s="177"/>
      <c r="D4" s="177"/>
      <c r="E4" s="177"/>
      <c r="F4" s="177"/>
      <c r="G4" s="177"/>
    </row>
    <row r="5" ht="12.75">
      <c r="G5" s="46" t="s">
        <v>1</v>
      </c>
    </row>
    <row r="6" spans="1:7" ht="25.5">
      <c r="A6" s="25" t="s">
        <v>32</v>
      </c>
      <c r="B6" s="47" t="s">
        <v>0</v>
      </c>
      <c r="C6" s="47" t="s">
        <v>46</v>
      </c>
      <c r="D6" s="47" t="s">
        <v>45</v>
      </c>
      <c r="E6" s="47" t="s">
        <v>47</v>
      </c>
      <c r="F6" s="47" t="s">
        <v>48</v>
      </c>
      <c r="G6" s="69" t="s">
        <v>676</v>
      </c>
    </row>
    <row r="7" spans="1:7" ht="12.75">
      <c r="A7" s="25">
        <v>1</v>
      </c>
      <c r="B7" s="47">
        <v>2</v>
      </c>
      <c r="C7" s="47">
        <v>3</v>
      </c>
      <c r="D7" s="47">
        <v>4</v>
      </c>
      <c r="E7" s="47">
        <v>5</v>
      </c>
      <c r="F7" s="47">
        <v>6</v>
      </c>
      <c r="G7" s="47">
        <v>7</v>
      </c>
    </row>
    <row r="8" spans="1:7" ht="12.75">
      <c r="A8" s="142" t="s">
        <v>154</v>
      </c>
      <c r="B8" s="39" t="s">
        <v>418</v>
      </c>
      <c r="C8" s="39"/>
      <c r="D8" s="42"/>
      <c r="E8" s="42"/>
      <c r="F8" s="42"/>
      <c r="G8" s="40">
        <f>G9+G130+G216+G225+G160+G121+G188</f>
        <v>133444.19999999998</v>
      </c>
    </row>
    <row r="9" spans="1:7" ht="12.75">
      <c r="A9" s="15" t="s">
        <v>2</v>
      </c>
      <c r="B9" s="39" t="s">
        <v>418</v>
      </c>
      <c r="C9" s="39" t="s">
        <v>66</v>
      </c>
      <c r="D9" s="39" t="s">
        <v>36</v>
      </c>
      <c r="E9" s="20"/>
      <c r="F9" s="20"/>
      <c r="G9" s="40">
        <f>G10+G18+G49</f>
        <v>107483</v>
      </c>
    </row>
    <row r="10" spans="1:7" ht="25.5">
      <c r="A10" s="14" t="s">
        <v>15</v>
      </c>
      <c r="B10" s="39" t="s">
        <v>418</v>
      </c>
      <c r="C10" s="39" t="s">
        <v>66</v>
      </c>
      <c r="D10" s="39" t="s">
        <v>67</v>
      </c>
      <c r="E10" s="39"/>
      <c r="F10" s="39"/>
      <c r="G10" s="40">
        <f>G11</f>
        <v>3933.2</v>
      </c>
    </row>
    <row r="11" spans="1:7" ht="24.75" customHeight="1">
      <c r="A11" s="16" t="s">
        <v>425</v>
      </c>
      <c r="B11" s="20" t="s">
        <v>418</v>
      </c>
      <c r="C11" s="20" t="s">
        <v>66</v>
      </c>
      <c r="D11" s="20" t="s">
        <v>67</v>
      </c>
      <c r="E11" s="20" t="s">
        <v>218</v>
      </c>
      <c r="F11" s="20"/>
      <c r="G11" s="21">
        <f>G12</f>
        <v>3933.2</v>
      </c>
    </row>
    <row r="12" spans="1:7" ht="12.75">
      <c r="A12" s="16" t="s">
        <v>16</v>
      </c>
      <c r="B12" s="20" t="s">
        <v>418</v>
      </c>
      <c r="C12" s="20" t="s">
        <v>66</v>
      </c>
      <c r="D12" s="20" t="s">
        <v>67</v>
      </c>
      <c r="E12" s="20" t="s">
        <v>242</v>
      </c>
      <c r="F12" s="20"/>
      <c r="G12" s="21">
        <f>G13</f>
        <v>3933.2</v>
      </c>
    </row>
    <row r="13" spans="1:7" ht="12.75">
      <c r="A13" s="16" t="s">
        <v>240</v>
      </c>
      <c r="B13" s="20" t="s">
        <v>418</v>
      </c>
      <c r="C13" s="20" t="s">
        <v>66</v>
      </c>
      <c r="D13" s="20" t="s">
        <v>67</v>
      </c>
      <c r="E13" s="20" t="s">
        <v>243</v>
      </c>
      <c r="F13" s="20"/>
      <c r="G13" s="21">
        <f>G14</f>
        <v>3933.2</v>
      </c>
    </row>
    <row r="14" spans="1:7" ht="47.25" customHeight="1">
      <c r="A14" s="16" t="s">
        <v>103</v>
      </c>
      <c r="B14" s="20" t="s">
        <v>418</v>
      </c>
      <c r="C14" s="20" t="s">
        <v>66</v>
      </c>
      <c r="D14" s="20" t="s">
        <v>67</v>
      </c>
      <c r="E14" s="20" t="s">
        <v>243</v>
      </c>
      <c r="F14" s="20" t="s">
        <v>104</v>
      </c>
      <c r="G14" s="21">
        <f>G15</f>
        <v>3933.2</v>
      </c>
    </row>
    <row r="15" spans="1:7" ht="12.75">
      <c r="A15" s="16" t="s">
        <v>94</v>
      </c>
      <c r="B15" s="20" t="s">
        <v>418</v>
      </c>
      <c r="C15" s="20" t="s">
        <v>66</v>
      </c>
      <c r="D15" s="20" t="s">
        <v>67</v>
      </c>
      <c r="E15" s="20" t="s">
        <v>243</v>
      </c>
      <c r="F15" s="20" t="s">
        <v>95</v>
      </c>
      <c r="G15" s="21">
        <f>G16+G17</f>
        <v>3933.2</v>
      </c>
    </row>
    <row r="16" spans="1:7" ht="12.75">
      <c r="A16" s="16" t="s">
        <v>159</v>
      </c>
      <c r="B16" s="20" t="s">
        <v>418</v>
      </c>
      <c r="C16" s="20" t="s">
        <v>66</v>
      </c>
      <c r="D16" s="20" t="s">
        <v>67</v>
      </c>
      <c r="E16" s="20" t="s">
        <v>243</v>
      </c>
      <c r="F16" s="20" t="s">
        <v>96</v>
      </c>
      <c r="G16" s="21">
        <v>3301.1</v>
      </c>
    </row>
    <row r="17" spans="1:7" ht="25.5">
      <c r="A17" s="16" t="s">
        <v>161</v>
      </c>
      <c r="B17" s="20" t="s">
        <v>418</v>
      </c>
      <c r="C17" s="20" t="s">
        <v>66</v>
      </c>
      <c r="D17" s="20" t="s">
        <v>67</v>
      </c>
      <c r="E17" s="20" t="s">
        <v>243</v>
      </c>
      <c r="F17" s="20" t="s">
        <v>160</v>
      </c>
      <c r="G17" s="21">
        <v>632.1</v>
      </c>
    </row>
    <row r="18" spans="1:7" ht="38.25">
      <c r="A18" s="15" t="s">
        <v>17</v>
      </c>
      <c r="B18" s="39" t="s">
        <v>418</v>
      </c>
      <c r="C18" s="39" t="s">
        <v>66</v>
      </c>
      <c r="D18" s="39" t="s">
        <v>68</v>
      </c>
      <c r="E18" s="39"/>
      <c r="F18" s="39"/>
      <c r="G18" s="40">
        <f>G20+G32</f>
        <v>84432.5</v>
      </c>
    </row>
    <row r="19" spans="1:7" ht="18.75" customHeight="1">
      <c r="A19" s="16" t="s">
        <v>368</v>
      </c>
      <c r="B19" s="20" t="s">
        <v>418</v>
      </c>
      <c r="C19" s="20" t="s">
        <v>66</v>
      </c>
      <c r="D19" s="20" t="s">
        <v>68</v>
      </c>
      <c r="E19" s="20" t="s">
        <v>219</v>
      </c>
      <c r="F19" s="39"/>
      <c r="G19" s="40">
        <f>G20</f>
        <v>2000</v>
      </c>
    </row>
    <row r="20" spans="1:7" ht="12.75">
      <c r="A20" s="16" t="s">
        <v>369</v>
      </c>
      <c r="B20" s="20" t="s">
        <v>418</v>
      </c>
      <c r="C20" s="20" t="s">
        <v>66</v>
      </c>
      <c r="D20" s="20" t="s">
        <v>68</v>
      </c>
      <c r="E20" s="20" t="s">
        <v>366</v>
      </c>
      <c r="F20" s="20"/>
      <c r="G20" s="21">
        <f>G21+G25</f>
        <v>2000</v>
      </c>
    </row>
    <row r="21" spans="1:7" ht="51">
      <c r="A21" s="16" t="s">
        <v>292</v>
      </c>
      <c r="B21" s="20" t="s">
        <v>418</v>
      </c>
      <c r="C21" s="20" t="s">
        <v>66</v>
      </c>
      <c r="D21" s="20" t="s">
        <v>68</v>
      </c>
      <c r="E21" s="20" t="s">
        <v>367</v>
      </c>
      <c r="F21" s="20"/>
      <c r="G21" s="21">
        <f>G22</f>
        <v>1800</v>
      </c>
    </row>
    <row r="22" spans="1:7" ht="38.25">
      <c r="A22" s="16" t="s">
        <v>103</v>
      </c>
      <c r="B22" s="20" t="s">
        <v>418</v>
      </c>
      <c r="C22" s="20" t="s">
        <v>66</v>
      </c>
      <c r="D22" s="20" t="s">
        <v>68</v>
      </c>
      <c r="E22" s="20" t="s">
        <v>367</v>
      </c>
      <c r="F22" s="20" t="s">
        <v>104</v>
      </c>
      <c r="G22" s="21">
        <f>G23</f>
        <v>1800</v>
      </c>
    </row>
    <row r="23" spans="1:7" ht="12.75">
      <c r="A23" s="16" t="s">
        <v>94</v>
      </c>
      <c r="B23" s="20" t="s">
        <v>418</v>
      </c>
      <c r="C23" s="20" t="s">
        <v>66</v>
      </c>
      <c r="D23" s="20" t="s">
        <v>68</v>
      </c>
      <c r="E23" s="20" t="s">
        <v>367</v>
      </c>
      <c r="F23" s="20" t="s">
        <v>95</v>
      </c>
      <c r="G23" s="21">
        <f>G24</f>
        <v>1800</v>
      </c>
    </row>
    <row r="24" spans="1:7" ht="25.5">
      <c r="A24" s="16" t="s">
        <v>97</v>
      </c>
      <c r="B24" s="20" t="s">
        <v>418</v>
      </c>
      <c r="C24" s="20" t="s">
        <v>66</v>
      </c>
      <c r="D24" s="20" t="s">
        <v>68</v>
      </c>
      <c r="E24" s="20" t="s">
        <v>367</v>
      </c>
      <c r="F24" s="20" t="s">
        <v>98</v>
      </c>
      <c r="G24" s="21">
        <f>1800</f>
        <v>1800</v>
      </c>
    </row>
    <row r="25" spans="1:7" ht="12.75">
      <c r="A25" s="16" t="s">
        <v>239</v>
      </c>
      <c r="B25" s="20" t="s">
        <v>418</v>
      </c>
      <c r="C25" s="20" t="s">
        <v>66</v>
      </c>
      <c r="D25" s="20" t="s">
        <v>68</v>
      </c>
      <c r="E25" s="20" t="s">
        <v>370</v>
      </c>
      <c r="F25" s="20"/>
      <c r="G25" s="21">
        <f>G26+G29</f>
        <v>200</v>
      </c>
    </row>
    <row r="26" spans="1:7" ht="21.75" customHeight="1">
      <c r="A26" s="16" t="s">
        <v>103</v>
      </c>
      <c r="B26" s="20" t="s">
        <v>418</v>
      </c>
      <c r="C26" s="20" t="s">
        <v>66</v>
      </c>
      <c r="D26" s="20" t="s">
        <v>68</v>
      </c>
      <c r="E26" s="20" t="s">
        <v>370</v>
      </c>
      <c r="F26" s="20" t="s">
        <v>104</v>
      </c>
      <c r="G26" s="21">
        <f>G27</f>
        <v>150</v>
      </c>
    </row>
    <row r="27" spans="1:7" ht="12.75">
      <c r="A27" s="16" t="s">
        <v>94</v>
      </c>
      <c r="B27" s="20" t="s">
        <v>418</v>
      </c>
      <c r="C27" s="20" t="s">
        <v>66</v>
      </c>
      <c r="D27" s="20" t="s">
        <v>68</v>
      </c>
      <c r="E27" s="20" t="s">
        <v>370</v>
      </c>
      <c r="F27" s="20" t="s">
        <v>95</v>
      </c>
      <c r="G27" s="21">
        <f>G28</f>
        <v>150</v>
      </c>
    </row>
    <row r="28" spans="1:7" ht="25.5">
      <c r="A28" s="16" t="s">
        <v>97</v>
      </c>
      <c r="B28" s="20" t="s">
        <v>418</v>
      </c>
      <c r="C28" s="20" t="s">
        <v>66</v>
      </c>
      <c r="D28" s="20" t="s">
        <v>68</v>
      </c>
      <c r="E28" s="20" t="s">
        <v>370</v>
      </c>
      <c r="F28" s="20" t="s">
        <v>98</v>
      </c>
      <c r="G28" s="21">
        <f>50+100</f>
        <v>150</v>
      </c>
    </row>
    <row r="29" spans="1:7" ht="12.75">
      <c r="A29" s="16" t="s">
        <v>118</v>
      </c>
      <c r="B29" s="20" t="s">
        <v>418</v>
      </c>
      <c r="C29" s="20" t="s">
        <v>66</v>
      </c>
      <c r="D29" s="20" t="s">
        <v>68</v>
      </c>
      <c r="E29" s="20" t="s">
        <v>370</v>
      </c>
      <c r="F29" s="20" t="s">
        <v>119</v>
      </c>
      <c r="G29" s="21">
        <f>G30</f>
        <v>50</v>
      </c>
    </row>
    <row r="30" spans="1:7" ht="12.75">
      <c r="A30" s="16" t="s">
        <v>138</v>
      </c>
      <c r="B30" s="20" t="s">
        <v>418</v>
      </c>
      <c r="C30" s="20" t="s">
        <v>66</v>
      </c>
      <c r="D30" s="20" t="s">
        <v>68</v>
      </c>
      <c r="E30" s="20" t="s">
        <v>370</v>
      </c>
      <c r="F30" s="20" t="s">
        <v>137</v>
      </c>
      <c r="G30" s="21">
        <f>G31</f>
        <v>50</v>
      </c>
    </row>
    <row r="31" spans="1:7" ht="25.5">
      <c r="A31" s="16" t="s">
        <v>798</v>
      </c>
      <c r="B31" s="20" t="s">
        <v>418</v>
      </c>
      <c r="C31" s="20" t="s">
        <v>66</v>
      </c>
      <c r="D31" s="20" t="s">
        <v>68</v>
      </c>
      <c r="E31" s="20" t="s">
        <v>370</v>
      </c>
      <c r="F31" s="20" t="s">
        <v>140</v>
      </c>
      <c r="G31" s="21">
        <v>50</v>
      </c>
    </row>
    <row r="32" spans="1:7" ht="25.5">
      <c r="A32" s="16" t="s">
        <v>425</v>
      </c>
      <c r="B32" s="20" t="s">
        <v>418</v>
      </c>
      <c r="C32" s="20" t="s">
        <v>66</v>
      </c>
      <c r="D32" s="20" t="s">
        <v>68</v>
      </c>
      <c r="E32" s="20" t="s">
        <v>218</v>
      </c>
      <c r="F32" s="20"/>
      <c r="G32" s="21">
        <f>G33</f>
        <v>82432.5</v>
      </c>
    </row>
    <row r="33" spans="1:7" ht="12.75">
      <c r="A33" s="16" t="s">
        <v>50</v>
      </c>
      <c r="B33" s="20" t="s">
        <v>418</v>
      </c>
      <c r="C33" s="20" t="s">
        <v>66</v>
      </c>
      <c r="D33" s="20" t="s">
        <v>68</v>
      </c>
      <c r="E33" s="20" t="s">
        <v>244</v>
      </c>
      <c r="F33" s="20"/>
      <c r="G33" s="21">
        <f>G34+G40</f>
        <v>82432.5</v>
      </c>
    </row>
    <row r="34" spans="1:7" ht="12.75">
      <c r="A34" s="16" t="s">
        <v>240</v>
      </c>
      <c r="B34" s="20" t="s">
        <v>418</v>
      </c>
      <c r="C34" s="20" t="s">
        <v>66</v>
      </c>
      <c r="D34" s="20" t="s">
        <v>68</v>
      </c>
      <c r="E34" s="20" t="s">
        <v>245</v>
      </c>
      <c r="F34" s="20"/>
      <c r="G34" s="21">
        <f>G35</f>
        <v>77200</v>
      </c>
    </row>
    <row r="35" spans="1:7" ht="38.25">
      <c r="A35" s="16" t="s">
        <v>103</v>
      </c>
      <c r="B35" s="20" t="s">
        <v>418</v>
      </c>
      <c r="C35" s="20" t="s">
        <v>66</v>
      </c>
      <c r="D35" s="20" t="s">
        <v>68</v>
      </c>
      <c r="E35" s="20" t="s">
        <v>245</v>
      </c>
      <c r="F35" s="20" t="s">
        <v>104</v>
      </c>
      <c r="G35" s="21">
        <f>G36</f>
        <v>77200</v>
      </c>
    </row>
    <row r="36" spans="1:7" ht="12" customHeight="1">
      <c r="A36" s="16" t="s">
        <v>94</v>
      </c>
      <c r="B36" s="20" t="s">
        <v>418</v>
      </c>
      <c r="C36" s="20" t="s">
        <v>66</v>
      </c>
      <c r="D36" s="20" t="s">
        <v>68</v>
      </c>
      <c r="E36" s="20" t="s">
        <v>245</v>
      </c>
      <c r="F36" s="20" t="s">
        <v>95</v>
      </c>
      <c r="G36" s="21">
        <f>G37+G38+G39</f>
        <v>77200</v>
      </c>
    </row>
    <row r="37" spans="1:7" ht="12.75">
      <c r="A37" s="16" t="s">
        <v>159</v>
      </c>
      <c r="B37" s="20" t="s">
        <v>418</v>
      </c>
      <c r="C37" s="20" t="s">
        <v>66</v>
      </c>
      <c r="D37" s="20" t="s">
        <v>68</v>
      </c>
      <c r="E37" s="20" t="s">
        <v>245</v>
      </c>
      <c r="F37" s="20" t="s">
        <v>96</v>
      </c>
      <c r="G37" s="21">
        <v>61806.9</v>
      </c>
    </row>
    <row r="38" spans="1:7" ht="25.5">
      <c r="A38" s="16" t="s">
        <v>97</v>
      </c>
      <c r="B38" s="20" t="s">
        <v>418</v>
      </c>
      <c r="C38" s="20" t="s">
        <v>66</v>
      </c>
      <c r="D38" s="20" t="s">
        <v>68</v>
      </c>
      <c r="E38" s="20" t="s">
        <v>245</v>
      </c>
      <c r="F38" s="20" t="s">
        <v>98</v>
      </c>
      <c r="G38" s="21">
        <f>565-50</f>
        <v>515</v>
      </c>
    </row>
    <row r="39" spans="1:7" ht="25.5">
      <c r="A39" s="16" t="s">
        <v>161</v>
      </c>
      <c r="B39" s="20" t="s">
        <v>418</v>
      </c>
      <c r="C39" s="20" t="s">
        <v>66</v>
      </c>
      <c r="D39" s="20" t="s">
        <v>68</v>
      </c>
      <c r="E39" s="20" t="s">
        <v>245</v>
      </c>
      <c r="F39" s="20" t="s">
        <v>160</v>
      </c>
      <c r="G39" s="21">
        <f>15209.3-95.6-235.6</f>
        <v>14878.099999999999</v>
      </c>
    </row>
    <row r="40" spans="1:7" ht="12.75">
      <c r="A40" s="16" t="s">
        <v>241</v>
      </c>
      <c r="B40" s="20" t="s">
        <v>418</v>
      </c>
      <c r="C40" s="20" t="s">
        <v>66</v>
      </c>
      <c r="D40" s="20" t="s">
        <v>68</v>
      </c>
      <c r="E40" s="20" t="s">
        <v>246</v>
      </c>
      <c r="F40" s="20"/>
      <c r="G40" s="21">
        <f>G41+G44</f>
        <v>5232.5</v>
      </c>
    </row>
    <row r="41" spans="1:7" ht="25.5">
      <c r="A41" s="16" t="s">
        <v>640</v>
      </c>
      <c r="B41" s="20" t="s">
        <v>418</v>
      </c>
      <c r="C41" s="20" t="s">
        <v>66</v>
      </c>
      <c r="D41" s="20" t="s">
        <v>68</v>
      </c>
      <c r="E41" s="20" t="s">
        <v>246</v>
      </c>
      <c r="F41" s="20" t="s">
        <v>105</v>
      </c>
      <c r="G41" s="21">
        <f>G42</f>
        <v>4318.1</v>
      </c>
    </row>
    <row r="42" spans="1:7" ht="25.5">
      <c r="A42" s="16" t="s">
        <v>99</v>
      </c>
      <c r="B42" s="20" t="s">
        <v>418</v>
      </c>
      <c r="C42" s="20" t="s">
        <v>66</v>
      </c>
      <c r="D42" s="20" t="s">
        <v>68</v>
      </c>
      <c r="E42" s="20" t="s">
        <v>246</v>
      </c>
      <c r="F42" s="20" t="s">
        <v>100</v>
      </c>
      <c r="G42" s="21">
        <f>G43</f>
        <v>4318.1</v>
      </c>
    </row>
    <row r="43" spans="1:7" ht="25.5" customHeight="1">
      <c r="A43" s="16" t="s">
        <v>101</v>
      </c>
      <c r="B43" s="20" t="s">
        <v>418</v>
      </c>
      <c r="C43" s="20" t="s">
        <v>66</v>
      </c>
      <c r="D43" s="20" t="s">
        <v>68</v>
      </c>
      <c r="E43" s="20" t="s">
        <v>246</v>
      </c>
      <c r="F43" s="20" t="s">
        <v>102</v>
      </c>
      <c r="G43" s="21">
        <f>4224+94.1</f>
        <v>4318.1</v>
      </c>
    </row>
    <row r="44" spans="1:7" ht="12.75">
      <c r="A44" s="16" t="s">
        <v>129</v>
      </c>
      <c r="B44" s="20" t="s">
        <v>418</v>
      </c>
      <c r="C44" s="20" t="s">
        <v>66</v>
      </c>
      <c r="D44" s="20" t="s">
        <v>68</v>
      </c>
      <c r="E44" s="20" t="s">
        <v>246</v>
      </c>
      <c r="F44" s="20" t="s">
        <v>130</v>
      </c>
      <c r="G44" s="21">
        <f>G45</f>
        <v>914.4</v>
      </c>
    </row>
    <row r="45" spans="1:7" ht="12.75">
      <c r="A45" s="16" t="s">
        <v>132</v>
      </c>
      <c r="B45" s="20" t="s">
        <v>418</v>
      </c>
      <c r="C45" s="20" t="s">
        <v>66</v>
      </c>
      <c r="D45" s="20" t="s">
        <v>68</v>
      </c>
      <c r="E45" s="20" t="s">
        <v>246</v>
      </c>
      <c r="F45" s="20" t="s">
        <v>133</v>
      </c>
      <c r="G45" s="21">
        <f>G46+G47+G48</f>
        <v>914.4</v>
      </c>
    </row>
    <row r="46" spans="1:7" ht="12.75">
      <c r="A46" s="16" t="s">
        <v>134</v>
      </c>
      <c r="B46" s="20" t="s">
        <v>418</v>
      </c>
      <c r="C46" s="20" t="s">
        <v>66</v>
      </c>
      <c r="D46" s="20" t="s">
        <v>68</v>
      </c>
      <c r="E46" s="20" t="s">
        <v>246</v>
      </c>
      <c r="F46" s="20" t="s">
        <v>135</v>
      </c>
      <c r="G46" s="21">
        <f>210-60</f>
        <v>150</v>
      </c>
    </row>
    <row r="47" spans="1:7" ht="12.75">
      <c r="A47" s="16" t="s">
        <v>162</v>
      </c>
      <c r="B47" s="20" t="s">
        <v>418</v>
      </c>
      <c r="C47" s="20" t="s">
        <v>66</v>
      </c>
      <c r="D47" s="20" t="s">
        <v>68</v>
      </c>
      <c r="E47" s="20" t="s">
        <v>246</v>
      </c>
      <c r="F47" s="20" t="s">
        <v>136</v>
      </c>
      <c r="G47" s="21">
        <v>65</v>
      </c>
    </row>
    <row r="48" spans="1:7" ht="15.75" customHeight="1">
      <c r="A48" s="16" t="s">
        <v>163</v>
      </c>
      <c r="B48" s="20" t="s">
        <v>418</v>
      </c>
      <c r="C48" s="20" t="s">
        <v>66</v>
      </c>
      <c r="D48" s="20" t="s">
        <v>68</v>
      </c>
      <c r="E48" s="20" t="s">
        <v>246</v>
      </c>
      <c r="F48" s="20" t="s">
        <v>164</v>
      </c>
      <c r="G48" s="21">
        <f>60+95.6+483.8+60</f>
        <v>699.4</v>
      </c>
    </row>
    <row r="49" spans="1:7" ht="12.75">
      <c r="A49" s="15" t="s">
        <v>63</v>
      </c>
      <c r="B49" s="39" t="s">
        <v>418</v>
      </c>
      <c r="C49" s="39" t="s">
        <v>66</v>
      </c>
      <c r="D49" s="39" t="s">
        <v>88</v>
      </c>
      <c r="E49" s="39"/>
      <c r="F49" s="39"/>
      <c r="G49" s="40">
        <f>G50+G67+G78+G92+G98+G104+G116</f>
        <v>19117.3</v>
      </c>
    </row>
    <row r="50" spans="1:7" ht="24" customHeight="1">
      <c r="A50" s="16" t="s">
        <v>291</v>
      </c>
      <c r="B50" s="20" t="s">
        <v>418</v>
      </c>
      <c r="C50" s="20" t="s">
        <v>66</v>
      </c>
      <c r="D50" s="20" t="s">
        <v>88</v>
      </c>
      <c r="E50" s="20" t="s">
        <v>268</v>
      </c>
      <c r="F50" s="20"/>
      <c r="G50" s="21">
        <f>G51+G57</f>
        <v>2418</v>
      </c>
    </row>
    <row r="51" spans="1:7" ht="25.5">
      <c r="A51" s="16" t="s">
        <v>280</v>
      </c>
      <c r="B51" s="20" t="s">
        <v>418</v>
      </c>
      <c r="C51" s="20" t="s">
        <v>66</v>
      </c>
      <c r="D51" s="20" t="s">
        <v>88</v>
      </c>
      <c r="E51" s="20" t="s">
        <v>281</v>
      </c>
      <c r="F51" s="20"/>
      <c r="G51" s="21">
        <f>G52</f>
        <v>1390.7</v>
      </c>
    </row>
    <row r="52" spans="1:7" ht="51">
      <c r="A52" s="16" t="s">
        <v>426</v>
      </c>
      <c r="B52" s="20" t="s">
        <v>418</v>
      </c>
      <c r="C52" s="20" t="s">
        <v>66</v>
      </c>
      <c r="D52" s="20" t="s">
        <v>88</v>
      </c>
      <c r="E52" s="20" t="s">
        <v>269</v>
      </c>
      <c r="F52" s="20"/>
      <c r="G52" s="21">
        <f>G53</f>
        <v>1390.7</v>
      </c>
    </row>
    <row r="53" spans="1:7" ht="38.25">
      <c r="A53" s="16" t="s">
        <v>103</v>
      </c>
      <c r="B53" s="20" t="s">
        <v>418</v>
      </c>
      <c r="C53" s="20" t="s">
        <v>66</v>
      </c>
      <c r="D53" s="20" t="s">
        <v>88</v>
      </c>
      <c r="E53" s="20" t="s">
        <v>269</v>
      </c>
      <c r="F53" s="20" t="s">
        <v>104</v>
      </c>
      <c r="G53" s="21">
        <f>G54</f>
        <v>1390.7</v>
      </c>
    </row>
    <row r="54" spans="1:7" ht="20.25" customHeight="1">
      <c r="A54" s="16" t="s">
        <v>94</v>
      </c>
      <c r="B54" s="20" t="s">
        <v>418</v>
      </c>
      <c r="C54" s="20" t="s">
        <v>66</v>
      </c>
      <c r="D54" s="20" t="s">
        <v>88</v>
      </c>
      <c r="E54" s="20" t="s">
        <v>269</v>
      </c>
      <c r="F54" s="20" t="s">
        <v>95</v>
      </c>
      <c r="G54" s="21">
        <f>G55+G56</f>
        <v>1390.7</v>
      </c>
    </row>
    <row r="55" spans="1:7" ht="19.5" customHeight="1">
      <c r="A55" s="16" t="s">
        <v>159</v>
      </c>
      <c r="B55" s="20" t="s">
        <v>418</v>
      </c>
      <c r="C55" s="20" t="s">
        <v>66</v>
      </c>
      <c r="D55" s="20" t="s">
        <v>88</v>
      </c>
      <c r="E55" s="20" t="s">
        <v>269</v>
      </c>
      <c r="F55" s="20" t="s">
        <v>96</v>
      </c>
      <c r="G55" s="21">
        <v>1095</v>
      </c>
    </row>
    <row r="56" spans="1:7" ht="25.5">
      <c r="A56" s="16" t="s">
        <v>161</v>
      </c>
      <c r="B56" s="20" t="s">
        <v>418</v>
      </c>
      <c r="C56" s="20" t="s">
        <v>66</v>
      </c>
      <c r="D56" s="20" t="s">
        <v>88</v>
      </c>
      <c r="E56" s="20" t="s">
        <v>269</v>
      </c>
      <c r="F56" s="20" t="s">
        <v>160</v>
      </c>
      <c r="G56" s="21">
        <v>295.7</v>
      </c>
    </row>
    <row r="57" spans="1:7" ht="25.5">
      <c r="A57" s="16" t="s">
        <v>282</v>
      </c>
      <c r="B57" s="20" t="s">
        <v>418</v>
      </c>
      <c r="C57" s="20" t="s">
        <v>66</v>
      </c>
      <c r="D57" s="20" t="s">
        <v>88</v>
      </c>
      <c r="E57" s="20" t="s">
        <v>283</v>
      </c>
      <c r="F57" s="20"/>
      <c r="G57" s="21">
        <f>G58</f>
        <v>1027.3</v>
      </c>
    </row>
    <row r="58" spans="1:7" ht="25.5">
      <c r="A58" s="16" t="s">
        <v>298</v>
      </c>
      <c r="B58" s="20" t="s">
        <v>418</v>
      </c>
      <c r="C58" s="20" t="s">
        <v>66</v>
      </c>
      <c r="D58" s="20" t="s">
        <v>88</v>
      </c>
      <c r="E58" s="20" t="s">
        <v>270</v>
      </c>
      <c r="F58" s="20"/>
      <c r="G58" s="21">
        <f>G59+G64</f>
        <v>1027.3</v>
      </c>
    </row>
    <row r="59" spans="1:7" ht="46.5" customHeight="1">
      <c r="A59" s="16" t="s">
        <v>103</v>
      </c>
      <c r="B59" s="20" t="s">
        <v>418</v>
      </c>
      <c r="C59" s="20" t="s">
        <v>66</v>
      </c>
      <c r="D59" s="20" t="s">
        <v>88</v>
      </c>
      <c r="E59" s="20" t="s">
        <v>270</v>
      </c>
      <c r="F59" s="20" t="s">
        <v>104</v>
      </c>
      <c r="G59" s="21">
        <f>G60</f>
        <v>987</v>
      </c>
    </row>
    <row r="60" spans="1:7" ht="15" customHeight="1">
      <c r="A60" s="16" t="s">
        <v>94</v>
      </c>
      <c r="B60" s="20" t="s">
        <v>418</v>
      </c>
      <c r="C60" s="20" t="s">
        <v>66</v>
      </c>
      <c r="D60" s="20" t="s">
        <v>88</v>
      </c>
      <c r="E60" s="20" t="s">
        <v>270</v>
      </c>
      <c r="F60" s="20" t="s">
        <v>95</v>
      </c>
      <c r="G60" s="21">
        <f>G61+G63+G62</f>
        <v>987</v>
      </c>
    </row>
    <row r="61" spans="1:7" ht="18" customHeight="1">
      <c r="A61" s="16" t="s">
        <v>159</v>
      </c>
      <c r="B61" s="20" t="s">
        <v>418</v>
      </c>
      <c r="C61" s="20" t="s">
        <v>66</v>
      </c>
      <c r="D61" s="20" t="s">
        <v>88</v>
      </c>
      <c r="E61" s="20" t="s">
        <v>270</v>
      </c>
      <c r="F61" s="20" t="s">
        <v>96</v>
      </c>
      <c r="G61" s="21">
        <v>742</v>
      </c>
    </row>
    <row r="62" spans="1:7" ht="26.25" customHeight="1">
      <c r="A62" s="16" t="s">
        <v>97</v>
      </c>
      <c r="B62" s="20" t="s">
        <v>418</v>
      </c>
      <c r="C62" s="20" t="s">
        <v>66</v>
      </c>
      <c r="D62" s="20" t="s">
        <v>88</v>
      </c>
      <c r="E62" s="20" t="s">
        <v>270</v>
      </c>
      <c r="F62" s="20" t="s">
        <v>98</v>
      </c>
      <c r="G62" s="21">
        <v>15</v>
      </c>
    </row>
    <row r="63" spans="1:7" ht="26.25" customHeight="1">
      <c r="A63" s="16" t="s">
        <v>161</v>
      </c>
      <c r="B63" s="20" t="s">
        <v>418</v>
      </c>
      <c r="C63" s="20" t="s">
        <v>66</v>
      </c>
      <c r="D63" s="20" t="s">
        <v>88</v>
      </c>
      <c r="E63" s="20" t="s">
        <v>270</v>
      </c>
      <c r="F63" s="20" t="s">
        <v>160</v>
      </c>
      <c r="G63" s="21">
        <v>230</v>
      </c>
    </row>
    <row r="64" spans="1:7" ht="26.25" customHeight="1">
      <c r="A64" s="16" t="s">
        <v>640</v>
      </c>
      <c r="B64" s="20" t="s">
        <v>418</v>
      </c>
      <c r="C64" s="20" t="s">
        <v>66</v>
      </c>
      <c r="D64" s="20" t="s">
        <v>88</v>
      </c>
      <c r="E64" s="20" t="s">
        <v>270</v>
      </c>
      <c r="F64" s="20" t="s">
        <v>105</v>
      </c>
      <c r="G64" s="21">
        <f>G65</f>
        <v>40.3</v>
      </c>
    </row>
    <row r="65" spans="1:7" ht="26.25" customHeight="1">
      <c r="A65" s="16" t="s">
        <v>99</v>
      </c>
      <c r="B65" s="20" t="s">
        <v>418</v>
      </c>
      <c r="C65" s="20" t="s">
        <v>66</v>
      </c>
      <c r="D65" s="20" t="s">
        <v>88</v>
      </c>
      <c r="E65" s="20" t="s">
        <v>270</v>
      </c>
      <c r="F65" s="20" t="s">
        <v>100</v>
      </c>
      <c r="G65" s="21">
        <f>G66</f>
        <v>40.3</v>
      </c>
    </row>
    <row r="66" spans="1:7" ht="29.25" customHeight="1">
      <c r="A66" s="16" t="s">
        <v>101</v>
      </c>
      <c r="B66" s="20" t="s">
        <v>418</v>
      </c>
      <c r="C66" s="20" t="s">
        <v>66</v>
      </c>
      <c r="D66" s="20" t="s">
        <v>88</v>
      </c>
      <c r="E66" s="20" t="s">
        <v>270</v>
      </c>
      <c r="F66" s="20" t="s">
        <v>102</v>
      </c>
      <c r="G66" s="21">
        <v>40.3</v>
      </c>
    </row>
    <row r="67" spans="1:7" ht="12.75">
      <c r="A67" s="16" t="s">
        <v>427</v>
      </c>
      <c r="B67" s="20" t="s">
        <v>418</v>
      </c>
      <c r="C67" s="20" t="s">
        <v>66</v>
      </c>
      <c r="D67" s="20" t="s">
        <v>88</v>
      </c>
      <c r="E67" s="20" t="s">
        <v>428</v>
      </c>
      <c r="F67" s="20"/>
      <c r="G67" s="21">
        <f>G68</f>
        <v>1406.5</v>
      </c>
    </row>
    <row r="68" spans="1:7" ht="12.75">
      <c r="A68" s="16" t="s">
        <v>429</v>
      </c>
      <c r="B68" s="20" t="s">
        <v>418</v>
      </c>
      <c r="C68" s="20" t="s">
        <v>66</v>
      </c>
      <c r="D68" s="20" t="s">
        <v>88</v>
      </c>
      <c r="E68" s="20" t="s">
        <v>430</v>
      </c>
      <c r="F68" s="20"/>
      <c r="G68" s="21">
        <f>G69</f>
        <v>1406.5</v>
      </c>
    </row>
    <row r="69" spans="1:7" ht="89.25">
      <c r="A69" s="16" t="s">
        <v>431</v>
      </c>
      <c r="B69" s="20" t="s">
        <v>418</v>
      </c>
      <c r="C69" s="20" t="s">
        <v>66</v>
      </c>
      <c r="D69" s="20" t="s">
        <v>88</v>
      </c>
      <c r="E69" s="20" t="s">
        <v>271</v>
      </c>
      <c r="F69" s="20"/>
      <c r="G69" s="21">
        <f>G70+G75</f>
        <v>1406.5</v>
      </c>
    </row>
    <row r="70" spans="1:7" ht="38.25">
      <c r="A70" s="16" t="s">
        <v>103</v>
      </c>
      <c r="B70" s="20" t="s">
        <v>418</v>
      </c>
      <c r="C70" s="20" t="s">
        <v>66</v>
      </c>
      <c r="D70" s="20" t="s">
        <v>88</v>
      </c>
      <c r="E70" s="20" t="s">
        <v>271</v>
      </c>
      <c r="F70" s="20" t="s">
        <v>104</v>
      </c>
      <c r="G70" s="21">
        <f>G71</f>
        <v>1320.2</v>
      </c>
    </row>
    <row r="71" spans="1:7" ht="21" customHeight="1">
      <c r="A71" s="16" t="s">
        <v>94</v>
      </c>
      <c r="B71" s="20" t="s">
        <v>418</v>
      </c>
      <c r="C71" s="20" t="s">
        <v>66</v>
      </c>
      <c r="D71" s="20" t="s">
        <v>88</v>
      </c>
      <c r="E71" s="20" t="s">
        <v>271</v>
      </c>
      <c r="F71" s="20" t="s">
        <v>95</v>
      </c>
      <c r="G71" s="21">
        <f>G72+G73+G74</f>
        <v>1320.2</v>
      </c>
    </row>
    <row r="72" spans="1:7" ht="12.75">
      <c r="A72" s="16" t="s">
        <v>159</v>
      </c>
      <c r="B72" s="20" t="s">
        <v>418</v>
      </c>
      <c r="C72" s="20" t="s">
        <v>66</v>
      </c>
      <c r="D72" s="20" t="s">
        <v>88</v>
      </c>
      <c r="E72" s="20" t="s">
        <v>271</v>
      </c>
      <c r="F72" s="20" t="s">
        <v>96</v>
      </c>
      <c r="G72" s="21">
        <v>990</v>
      </c>
    </row>
    <row r="73" spans="1:7" ht="25.5">
      <c r="A73" s="16" t="s">
        <v>97</v>
      </c>
      <c r="B73" s="20" t="s">
        <v>418</v>
      </c>
      <c r="C73" s="20" t="s">
        <v>66</v>
      </c>
      <c r="D73" s="20" t="s">
        <v>88</v>
      </c>
      <c r="E73" s="20" t="s">
        <v>271</v>
      </c>
      <c r="F73" s="20" t="s">
        <v>98</v>
      </c>
      <c r="G73" s="21">
        <v>31.2</v>
      </c>
    </row>
    <row r="74" spans="1:7" ht="25.5">
      <c r="A74" s="16" t="s">
        <v>161</v>
      </c>
      <c r="B74" s="20" t="s">
        <v>418</v>
      </c>
      <c r="C74" s="20" t="s">
        <v>66</v>
      </c>
      <c r="D74" s="20" t="s">
        <v>88</v>
      </c>
      <c r="E74" s="20" t="s">
        <v>271</v>
      </c>
      <c r="F74" s="20" t="s">
        <v>160</v>
      </c>
      <c r="G74" s="21">
        <v>299</v>
      </c>
    </row>
    <row r="75" spans="1:7" ht="25.5">
      <c r="A75" s="16" t="s">
        <v>640</v>
      </c>
      <c r="B75" s="20" t="s">
        <v>418</v>
      </c>
      <c r="C75" s="20" t="s">
        <v>66</v>
      </c>
      <c r="D75" s="20" t="s">
        <v>88</v>
      </c>
      <c r="E75" s="20" t="s">
        <v>271</v>
      </c>
      <c r="F75" s="20" t="s">
        <v>105</v>
      </c>
      <c r="G75" s="21">
        <f>G76</f>
        <v>86.3</v>
      </c>
    </row>
    <row r="76" spans="1:7" ht="25.5">
      <c r="A76" s="16" t="s">
        <v>99</v>
      </c>
      <c r="B76" s="20" t="s">
        <v>418</v>
      </c>
      <c r="C76" s="20" t="s">
        <v>66</v>
      </c>
      <c r="D76" s="20" t="s">
        <v>88</v>
      </c>
      <c r="E76" s="20" t="s">
        <v>271</v>
      </c>
      <c r="F76" s="20" t="s">
        <v>100</v>
      </c>
      <c r="G76" s="21">
        <f>G77</f>
        <v>86.3</v>
      </c>
    </row>
    <row r="77" spans="1:7" ht="25.5">
      <c r="A77" s="16" t="s">
        <v>101</v>
      </c>
      <c r="B77" s="20" t="s">
        <v>418</v>
      </c>
      <c r="C77" s="20" t="s">
        <v>66</v>
      </c>
      <c r="D77" s="20" t="s">
        <v>88</v>
      </c>
      <c r="E77" s="20" t="s">
        <v>271</v>
      </c>
      <c r="F77" s="20" t="s">
        <v>102</v>
      </c>
      <c r="G77" s="21">
        <v>86.3</v>
      </c>
    </row>
    <row r="78" spans="1:7" ht="25.5">
      <c r="A78" s="32" t="s">
        <v>432</v>
      </c>
      <c r="B78" s="20" t="s">
        <v>418</v>
      </c>
      <c r="C78" s="20" t="s">
        <v>66</v>
      </c>
      <c r="D78" s="20" t="s">
        <v>88</v>
      </c>
      <c r="E78" s="51" t="s">
        <v>192</v>
      </c>
      <c r="F78" s="48"/>
      <c r="G78" s="21">
        <f>G79+G87</f>
        <v>70</v>
      </c>
    </row>
    <row r="79" spans="1:7" ht="25.5">
      <c r="A79" s="32" t="s">
        <v>247</v>
      </c>
      <c r="B79" s="20" t="s">
        <v>418</v>
      </c>
      <c r="C79" s="20" t="s">
        <v>66</v>
      </c>
      <c r="D79" s="20" t="s">
        <v>88</v>
      </c>
      <c r="E79" s="51" t="s">
        <v>346</v>
      </c>
      <c r="F79" s="48"/>
      <c r="G79" s="21">
        <f>G80</f>
        <v>50</v>
      </c>
    </row>
    <row r="80" spans="1:7" ht="25.5">
      <c r="A80" s="32" t="s">
        <v>208</v>
      </c>
      <c r="B80" s="20" t="s">
        <v>418</v>
      </c>
      <c r="C80" s="20" t="s">
        <v>66</v>
      </c>
      <c r="D80" s="20" t="s">
        <v>88</v>
      </c>
      <c r="E80" s="51" t="s">
        <v>433</v>
      </c>
      <c r="F80" s="48"/>
      <c r="G80" s="21">
        <f>G84+G81</f>
        <v>50</v>
      </c>
    </row>
    <row r="81" spans="1:7" ht="38.25">
      <c r="A81" s="16" t="s">
        <v>103</v>
      </c>
      <c r="B81" s="20" t="s">
        <v>418</v>
      </c>
      <c r="C81" s="20" t="s">
        <v>66</v>
      </c>
      <c r="D81" s="20" t="s">
        <v>88</v>
      </c>
      <c r="E81" s="51" t="s">
        <v>433</v>
      </c>
      <c r="F81" s="48" t="s">
        <v>104</v>
      </c>
      <c r="G81" s="21">
        <f>G82</f>
        <v>40</v>
      </c>
    </row>
    <row r="82" spans="1:7" ht="12.75">
      <c r="A82" s="16" t="s">
        <v>94</v>
      </c>
      <c r="B82" s="20" t="s">
        <v>418</v>
      </c>
      <c r="C82" s="20" t="s">
        <v>66</v>
      </c>
      <c r="D82" s="20" t="s">
        <v>88</v>
      </c>
      <c r="E82" s="51" t="s">
        <v>433</v>
      </c>
      <c r="F82" s="48" t="s">
        <v>95</v>
      </c>
      <c r="G82" s="21">
        <f>G83</f>
        <v>40</v>
      </c>
    </row>
    <row r="83" spans="1:7" ht="38.25">
      <c r="A83" s="32" t="s">
        <v>673</v>
      </c>
      <c r="B83" s="20" t="s">
        <v>418</v>
      </c>
      <c r="C83" s="20" t="s">
        <v>66</v>
      </c>
      <c r="D83" s="20" t="s">
        <v>88</v>
      </c>
      <c r="E83" s="51" t="s">
        <v>433</v>
      </c>
      <c r="F83" s="48" t="s">
        <v>674</v>
      </c>
      <c r="G83" s="21">
        <f>'МП пр.6'!G627</f>
        <v>40</v>
      </c>
    </row>
    <row r="84" spans="1:7" ht="25.5">
      <c r="A84" s="16" t="s">
        <v>640</v>
      </c>
      <c r="B84" s="20" t="s">
        <v>418</v>
      </c>
      <c r="C84" s="20" t="s">
        <v>66</v>
      </c>
      <c r="D84" s="20" t="s">
        <v>88</v>
      </c>
      <c r="E84" s="51" t="s">
        <v>433</v>
      </c>
      <c r="F84" s="48" t="s">
        <v>105</v>
      </c>
      <c r="G84" s="21">
        <f>G85</f>
        <v>10</v>
      </c>
    </row>
    <row r="85" spans="1:7" ht="25.5">
      <c r="A85" s="16" t="s">
        <v>99</v>
      </c>
      <c r="B85" s="20" t="s">
        <v>418</v>
      </c>
      <c r="C85" s="20" t="s">
        <v>66</v>
      </c>
      <c r="D85" s="20" t="s">
        <v>88</v>
      </c>
      <c r="E85" s="51" t="s">
        <v>433</v>
      </c>
      <c r="F85" s="48" t="s">
        <v>100</v>
      </c>
      <c r="G85" s="21">
        <f>G86</f>
        <v>10</v>
      </c>
    </row>
    <row r="86" spans="1:7" ht="25.5">
      <c r="A86" s="16" t="s">
        <v>101</v>
      </c>
      <c r="B86" s="20" t="s">
        <v>418</v>
      </c>
      <c r="C86" s="20" t="s">
        <v>66</v>
      </c>
      <c r="D86" s="20" t="s">
        <v>88</v>
      </c>
      <c r="E86" s="51" t="s">
        <v>433</v>
      </c>
      <c r="F86" s="48" t="s">
        <v>102</v>
      </c>
      <c r="G86" s="21">
        <f>'МП пр.6'!G631</f>
        <v>10</v>
      </c>
    </row>
    <row r="87" spans="1:7" ht="25.5">
      <c r="A87" s="16" t="str">
        <f>'МП пр.6'!A632</f>
        <v>Основное мероприятие "Профилактика правонарушений по отдельным видам противоправной деятельности"</v>
      </c>
      <c r="B87" s="20" t="s">
        <v>418</v>
      </c>
      <c r="C87" s="20" t="s">
        <v>66</v>
      </c>
      <c r="D87" s="20" t="s">
        <v>88</v>
      </c>
      <c r="E87" s="51" t="str">
        <f>'МП пр.6'!B632</f>
        <v>7Т 0 05 00000 </v>
      </c>
      <c r="F87" s="48"/>
      <c r="G87" s="21">
        <f>G88</f>
        <v>20</v>
      </c>
    </row>
    <row r="88" spans="1:7" ht="27.75" customHeight="1">
      <c r="A88" s="16" t="str">
        <f>'МП пр.6'!A640</f>
        <v>Разработка сметы на оборудование мест массового пребывания людей системой видеонаблюдения</v>
      </c>
      <c r="B88" s="20" t="s">
        <v>418</v>
      </c>
      <c r="C88" s="20" t="s">
        <v>66</v>
      </c>
      <c r="D88" s="20" t="s">
        <v>88</v>
      </c>
      <c r="E88" s="51" t="str">
        <f>'МП пр.6'!B640</f>
        <v>7Т 0 05 95110 </v>
      </c>
      <c r="F88" s="48"/>
      <c r="G88" s="21">
        <f>G89</f>
        <v>20</v>
      </c>
    </row>
    <row r="89" spans="1:7" ht="25.5">
      <c r="A89" s="16" t="str">
        <f>'МП пр.6'!A643</f>
        <v>Закупка товаров, работ и услуг для обеспечения государственных (муниципальных) нужд</v>
      </c>
      <c r="B89" s="20" t="s">
        <v>418</v>
      </c>
      <c r="C89" s="20" t="s">
        <v>66</v>
      </c>
      <c r="D89" s="20" t="s">
        <v>88</v>
      </c>
      <c r="E89" s="51" t="str">
        <f>'МП пр.6'!B641</f>
        <v>7Т 0 05 95110 </v>
      </c>
      <c r="F89" s="120" t="str">
        <f>'МП пр.6'!E643</f>
        <v>200</v>
      </c>
      <c r="G89" s="21">
        <f>G90</f>
        <v>20</v>
      </c>
    </row>
    <row r="90" spans="1:7" ht="25.5">
      <c r="A90" s="16" t="str">
        <f>'МП пр.6'!A644</f>
        <v>Иные закупки товаров, работ и услуг для обеспечения государственных и муниципальных нужд</v>
      </c>
      <c r="B90" s="20" t="s">
        <v>418</v>
      </c>
      <c r="C90" s="20" t="s">
        <v>66</v>
      </c>
      <c r="D90" s="20" t="s">
        <v>88</v>
      </c>
      <c r="E90" s="51" t="str">
        <f>'МП пр.6'!B642</f>
        <v>7Т 0 05 95110 </v>
      </c>
      <c r="F90" s="120" t="str">
        <f>'МП пр.6'!E644</f>
        <v>240</v>
      </c>
      <c r="G90" s="21">
        <f>G91</f>
        <v>20</v>
      </c>
    </row>
    <row r="91" spans="1:7" ht="24.75" customHeight="1">
      <c r="A91" s="16" t="str">
        <f>'МП пр.6'!A645</f>
        <v>Прочая закупка товаров, работ и услуг для обеспечения государственных (муниципальных) нужд</v>
      </c>
      <c r="B91" s="20" t="s">
        <v>418</v>
      </c>
      <c r="C91" s="20" t="s">
        <v>66</v>
      </c>
      <c r="D91" s="20" t="s">
        <v>88</v>
      </c>
      <c r="E91" s="51" t="str">
        <f>'МП пр.6'!B643</f>
        <v>7Т 0 05 95110 </v>
      </c>
      <c r="F91" s="120" t="str">
        <f>'МП пр.6'!E645</f>
        <v>244</v>
      </c>
      <c r="G91" s="21">
        <f>'МП пр.6'!G646</f>
        <v>20</v>
      </c>
    </row>
    <row r="92" spans="1:7" ht="25.5">
      <c r="A92" s="16" t="s">
        <v>434</v>
      </c>
      <c r="B92" s="20" t="s">
        <v>418</v>
      </c>
      <c r="C92" s="20" t="s">
        <v>66</v>
      </c>
      <c r="D92" s="20" t="s">
        <v>88</v>
      </c>
      <c r="E92" s="51" t="s">
        <v>435</v>
      </c>
      <c r="F92" s="48"/>
      <c r="G92" s="21">
        <f>G93</f>
        <v>48</v>
      </c>
    </row>
    <row r="93" spans="1:7" ht="25.5">
      <c r="A93" s="16" t="s">
        <v>436</v>
      </c>
      <c r="B93" s="20" t="s">
        <v>418</v>
      </c>
      <c r="C93" s="20" t="s">
        <v>66</v>
      </c>
      <c r="D93" s="20" t="s">
        <v>88</v>
      </c>
      <c r="E93" s="51" t="s">
        <v>437</v>
      </c>
      <c r="F93" s="48"/>
      <c r="G93" s="21">
        <f>G94</f>
        <v>48</v>
      </c>
    </row>
    <row r="94" spans="1:7" ht="12.75">
      <c r="A94" s="16" t="s">
        <v>442</v>
      </c>
      <c r="B94" s="20" t="s">
        <v>418</v>
      </c>
      <c r="C94" s="20" t="s">
        <v>66</v>
      </c>
      <c r="D94" s="20" t="s">
        <v>88</v>
      </c>
      <c r="E94" s="51" t="s">
        <v>443</v>
      </c>
      <c r="F94" s="48"/>
      <c r="G94" s="21">
        <f>G95</f>
        <v>48</v>
      </c>
    </row>
    <row r="95" spans="1:7" ht="25.5">
      <c r="A95" s="16" t="s">
        <v>640</v>
      </c>
      <c r="B95" s="20" t="s">
        <v>418</v>
      </c>
      <c r="C95" s="20" t="s">
        <v>66</v>
      </c>
      <c r="D95" s="20" t="s">
        <v>88</v>
      </c>
      <c r="E95" s="51" t="s">
        <v>443</v>
      </c>
      <c r="F95" s="48" t="s">
        <v>105</v>
      </c>
      <c r="G95" s="21">
        <f>G96</f>
        <v>48</v>
      </c>
    </row>
    <row r="96" spans="1:7" ht="25.5">
      <c r="A96" s="16" t="s">
        <v>99</v>
      </c>
      <c r="B96" s="20" t="s">
        <v>418</v>
      </c>
      <c r="C96" s="20" t="s">
        <v>66</v>
      </c>
      <c r="D96" s="20" t="s">
        <v>88</v>
      </c>
      <c r="E96" s="51" t="s">
        <v>443</v>
      </c>
      <c r="F96" s="48" t="s">
        <v>100</v>
      </c>
      <c r="G96" s="21">
        <f>G97</f>
        <v>48</v>
      </c>
    </row>
    <row r="97" spans="1:7" ht="25.5">
      <c r="A97" s="16" t="s">
        <v>101</v>
      </c>
      <c r="B97" s="20" t="s">
        <v>418</v>
      </c>
      <c r="C97" s="20" t="s">
        <v>66</v>
      </c>
      <c r="D97" s="20" t="s">
        <v>88</v>
      </c>
      <c r="E97" s="51" t="s">
        <v>443</v>
      </c>
      <c r="F97" s="48" t="s">
        <v>102</v>
      </c>
      <c r="G97" s="21">
        <f>'МП пр.6'!G865</f>
        <v>48</v>
      </c>
    </row>
    <row r="98" spans="1:7" ht="18" customHeight="1">
      <c r="A98" s="16" t="s">
        <v>368</v>
      </c>
      <c r="B98" s="20" t="s">
        <v>418</v>
      </c>
      <c r="C98" s="20" t="s">
        <v>66</v>
      </c>
      <c r="D98" s="20" t="s">
        <v>88</v>
      </c>
      <c r="E98" s="20" t="s">
        <v>219</v>
      </c>
      <c r="F98" s="20"/>
      <c r="G98" s="21">
        <f>G99</f>
        <v>50</v>
      </c>
    </row>
    <row r="99" spans="1:7" ht="20.25" customHeight="1">
      <c r="A99" s="16" t="s">
        <v>369</v>
      </c>
      <c r="B99" s="20" t="s">
        <v>418</v>
      </c>
      <c r="C99" s="20" t="s">
        <v>66</v>
      </c>
      <c r="D99" s="20" t="s">
        <v>88</v>
      </c>
      <c r="E99" s="20" t="s">
        <v>366</v>
      </c>
      <c r="F99" s="20"/>
      <c r="G99" s="21">
        <f>G100</f>
        <v>50</v>
      </c>
    </row>
    <row r="100" spans="1:7" ht="48" customHeight="1">
      <c r="A100" s="16" t="s">
        <v>292</v>
      </c>
      <c r="B100" s="20" t="s">
        <v>418</v>
      </c>
      <c r="C100" s="20" t="s">
        <v>66</v>
      </c>
      <c r="D100" s="20" t="s">
        <v>88</v>
      </c>
      <c r="E100" s="20" t="s">
        <v>367</v>
      </c>
      <c r="F100" s="20"/>
      <c r="G100" s="21">
        <f>G101</f>
        <v>50</v>
      </c>
    </row>
    <row r="101" spans="1:7" ht="27" customHeight="1">
      <c r="A101" s="16" t="s">
        <v>103</v>
      </c>
      <c r="B101" s="20" t="s">
        <v>418</v>
      </c>
      <c r="C101" s="20" t="s">
        <v>66</v>
      </c>
      <c r="D101" s="20" t="s">
        <v>88</v>
      </c>
      <c r="E101" s="20" t="s">
        <v>367</v>
      </c>
      <c r="F101" s="20" t="s">
        <v>104</v>
      </c>
      <c r="G101" s="21">
        <f>G102</f>
        <v>50</v>
      </c>
    </row>
    <row r="102" spans="1:7" ht="15.75" customHeight="1">
      <c r="A102" s="16" t="s">
        <v>94</v>
      </c>
      <c r="B102" s="20" t="s">
        <v>418</v>
      </c>
      <c r="C102" s="20" t="s">
        <v>66</v>
      </c>
      <c r="D102" s="20" t="s">
        <v>88</v>
      </c>
      <c r="E102" s="20" t="s">
        <v>367</v>
      </c>
      <c r="F102" s="20" t="s">
        <v>95</v>
      </c>
      <c r="G102" s="21">
        <f>G103</f>
        <v>50</v>
      </c>
    </row>
    <row r="103" spans="1:7" ht="25.5" customHeight="1">
      <c r="A103" s="16" t="s">
        <v>97</v>
      </c>
      <c r="B103" s="20" t="s">
        <v>418</v>
      </c>
      <c r="C103" s="20" t="s">
        <v>66</v>
      </c>
      <c r="D103" s="20" t="s">
        <v>88</v>
      </c>
      <c r="E103" s="20" t="s">
        <v>367</v>
      </c>
      <c r="F103" s="20" t="s">
        <v>98</v>
      </c>
      <c r="G103" s="21">
        <v>50</v>
      </c>
    </row>
    <row r="104" spans="1:7" ht="28.5" customHeight="1">
      <c r="A104" s="16" t="s">
        <v>425</v>
      </c>
      <c r="B104" s="20" t="s">
        <v>418</v>
      </c>
      <c r="C104" s="20" t="s">
        <v>66</v>
      </c>
      <c r="D104" s="20" t="s">
        <v>88</v>
      </c>
      <c r="E104" s="20" t="s">
        <v>218</v>
      </c>
      <c r="F104" s="20"/>
      <c r="G104" s="21">
        <f>G105</f>
        <v>962.9</v>
      </c>
    </row>
    <row r="105" spans="1:7" ht="27" customHeight="1">
      <c r="A105" s="16" t="s">
        <v>734</v>
      </c>
      <c r="B105" s="20" t="s">
        <v>418</v>
      </c>
      <c r="C105" s="20" t="s">
        <v>66</v>
      </c>
      <c r="D105" s="20" t="s">
        <v>88</v>
      </c>
      <c r="E105" s="20" t="s">
        <v>735</v>
      </c>
      <c r="F105" s="20"/>
      <c r="G105" s="21">
        <f>G106+G112</f>
        <v>962.9</v>
      </c>
    </row>
    <row r="106" spans="1:7" ht="12.75">
      <c r="A106" s="16" t="s">
        <v>240</v>
      </c>
      <c r="B106" s="20" t="s">
        <v>418</v>
      </c>
      <c r="C106" s="20" t="s">
        <v>66</v>
      </c>
      <c r="D106" s="20" t="s">
        <v>88</v>
      </c>
      <c r="E106" s="20" t="s">
        <v>736</v>
      </c>
      <c r="F106" s="20"/>
      <c r="G106" s="21">
        <f>G107</f>
        <v>854.9</v>
      </c>
    </row>
    <row r="107" spans="1:7" ht="38.25">
      <c r="A107" s="16" t="s">
        <v>103</v>
      </c>
      <c r="B107" s="20" t="s">
        <v>418</v>
      </c>
      <c r="C107" s="20" t="s">
        <v>66</v>
      </c>
      <c r="D107" s="20" t="s">
        <v>88</v>
      </c>
      <c r="E107" s="20" t="s">
        <v>736</v>
      </c>
      <c r="F107" s="20" t="s">
        <v>104</v>
      </c>
      <c r="G107" s="21">
        <f>G108</f>
        <v>854.9</v>
      </c>
    </row>
    <row r="108" spans="1:7" ht="12.75">
      <c r="A108" s="16" t="s">
        <v>94</v>
      </c>
      <c r="B108" s="20" t="s">
        <v>418</v>
      </c>
      <c r="C108" s="20" t="s">
        <v>66</v>
      </c>
      <c r="D108" s="20" t="s">
        <v>88</v>
      </c>
      <c r="E108" s="20" t="s">
        <v>736</v>
      </c>
      <c r="F108" s="20" t="s">
        <v>95</v>
      </c>
      <c r="G108" s="21">
        <f>G109+G110+G111</f>
        <v>854.9</v>
      </c>
    </row>
    <row r="109" spans="1:7" s="70" customFormat="1" ht="15.75" customHeight="1">
      <c r="A109" s="16" t="s">
        <v>159</v>
      </c>
      <c r="B109" s="20" t="s">
        <v>418</v>
      </c>
      <c r="C109" s="20" t="s">
        <v>66</v>
      </c>
      <c r="D109" s="20" t="s">
        <v>88</v>
      </c>
      <c r="E109" s="20" t="s">
        <v>736</v>
      </c>
      <c r="F109" s="20" t="s">
        <v>96</v>
      </c>
      <c r="G109" s="21">
        <v>650</v>
      </c>
    </row>
    <row r="110" spans="1:7" ht="25.5">
      <c r="A110" s="16" t="s">
        <v>97</v>
      </c>
      <c r="B110" s="20" t="s">
        <v>418</v>
      </c>
      <c r="C110" s="20" t="s">
        <v>66</v>
      </c>
      <c r="D110" s="20" t="s">
        <v>88</v>
      </c>
      <c r="E110" s="20" t="s">
        <v>736</v>
      </c>
      <c r="F110" s="20" t="s">
        <v>98</v>
      </c>
      <c r="G110" s="21">
        <v>8</v>
      </c>
    </row>
    <row r="111" spans="1:7" ht="25.5">
      <c r="A111" s="16" t="s">
        <v>161</v>
      </c>
      <c r="B111" s="20" t="s">
        <v>418</v>
      </c>
      <c r="C111" s="20" t="s">
        <v>66</v>
      </c>
      <c r="D111" s="20" t="s">
        <v>88</v>
      </c>
      <c r="E111" s="20" t="s">
        <v>736</v>
      </c>
      <c r="F111" s="20" t="s">
        <v>160</v>
      </c>
      <c r="G111" s="21">
        <v>196.9</v>
      </c>
    </row>
    <row r="112" spans="1:7" ht="12.75">
      <c r="A112" s="16" t="s">
        <v>241</v>
      </c>
      <c r="B112" s="20" t="s">
        <v>418</v>
      </c>
      <c r="C112" s="20" t="s">
        <v>66</v>
      </c>
      <c r="D112" s="20" t="s">
        <v>88</v>
      </c>
      <c r="E112" s="20" t="s">
        <v>737</v>
      </c>
      <c r="F112" s="20"/>
      <c r="G112" s="21">
        <f>G113</f>
        <v>108</v>
      </c>
    </row>
    <row r="113" spans="1:7" ht="25.5">
      <c r="A113" s="16" t="s">
        <v>640</v>
      </c>
      <c r="B113" s="20" t="s">
        <v>418</v>
      </c>
      <c r="C113" s="20" t="s">
        <v>66</v>
      </c>
      <c r="D113" s="20" t="s">
        <v>88</v>
      </c>
      <c r="E113" s="20" t="s">
        <v>737</v>
      </c>
      <c r="F113" s="20" t="s">
        <v>105</v>
      </c>
      <c r="G113" s="21">
        <f>G114</f>
        <v>108</v>
      </c>
    </row>
    <row r="114" spans="1:7" ht="25.5">
      <c r="A114" s="16" t="s">
        <v>99</v>
      </c>
      <c r="B114" s="20" t="s">
        <v>418</v>
      </c>
      <c r="C114" s="20" t="s">
        <v>66</v>
      </c>
      <c r="D114" s="20" t="s">
        <v>88</v>
      </c>
      <c r="E114" s="20" t="s">
        <v>737</v>
      </c>
      <c r="F114" s="20" t="s">
        <v>100</v>
      </c>
      <c r="G114" s="21">
        <f>G115</f>
        <v>108</v>
      </c>
    </row>
    <row r="115" spans="1:7" ht="25.5">
      <c r="A115" s="16" t="s">
        <v>101</v>
      </c>
      <c r="B115" s="20" t="s">
        <v>418</v>
      </c>
      <c r="C115" s="20" t="s">
        <v>66</v>
      </c>
      <c r="D115" s="20" t="s">
        <v>88</v>
      </c>
      <c r="E115" s="20" t="s">
        <v>737</v>
      </c>
      <c r="F115" s="20" t="s">
        <v>102</v>
      </c>
      <c r="G115" s="21">
        <v>108</v>
      </c>
    </row>
    <row r="116" spans="1:7" ht="12.75">
      <c r="A116" s="86" t="s">
        <v>665</v>
      </c>
      <c r="B116" s="20" t="s">
        <v>418</v>
      </c>
      <c r="C116" s="20" t="s">
        <v>66</v>
      </c>
      <c r="D116" s="20" t="s">
        <v>88</v>
      </c>
      <c r="E116" s="20" t="s">
        <v>666</v>
      </c>
      <c r="F116" s="20"/>
      <c r="G116" s="21">
        <f>G117</f>
        <v>14161.9</v>
      </c>
    </row>
    <row r="117" spans="1:7" ht="25.5">
      <c r="A117" s="86" t="s">
        <v>667</v>
      </c>
      <c r="B117" s="20" t="s">
        <v>418</v>
      </c>
      <c r="C117" s="20" t="s">
        <v>66</v>
      </c>
      <c r="D117" s="20" t="s">
        <v>88</v>
      </c>
      <c r="E117" s="20" t="s">
        <v>668</v>
      </c>
      <c r="F117" s="20"/>
      <c r="G117" s="21">
        <f>G118</f>
        <v>14161.9</v>
      </c>
    </row>
    <row r="118" spans="1:7" ht="12.75">
      <c r="A118" s="16" t="s">
        <v>129</v>
      </c>
      <c r="B118" s="20" t="s">
        <v>418</v>
      </c>
      <c r="C118" s="20" t="s">
        <v>66</v>
      </c>
      <c r="D118" s="20" t="s">
        <v>88</v>
      </c>
      <c r="E118" s="20" t="s">
        <v>668</v>
      </c>
      <c r="F118" s="20" t="s">
        <v>130</v>
      </c>
      <c r="G118" s="21">
        <f>G119</f>
        <v>14161.9</v>
      </c>
    </row>
    <row r="119" spans="1:7" ht="12.75">
      <c r="A119" s="16" t="s">
        <v>669</v>
      </c>
      <c r="B119" s="20" t="s">
        <v>418</v>
      </c>
      <c r="C119" s="20" t="s">
        <v>66</v>
      </c>
      <c r="D119" s="20" t="s">
        <v>88</v>
      </c>
      <c r="E119" s="20" t="s">
        <v>668</v>
      </c>
      <c r="F119" s="20" t="s">
        <v>670</v>
      </c>
      <c r="G119" s="21">
        <f>G120</f>
        <v>14161.9</v>
      </c>
    </row>
    <row r="120" spans="1:7" ht="29.25" customHeight="1">
      <c r="A120" s="53" t="s">
        <v>671</v>
      </c>
      <c r="B120" s="20" t="s">
        <v>418</v>
      </c>
      <c r="C120" s="20" t="s">
        <v>66</v>
      </c>
      <c r="D120" s="20" t="s">
        <v>88</v>
      </c>
      <c r="E120" s="20" t="s">
        <v>668</v>
      </c>
      <c r="F120" s="20" t="s">
        <v>672</v>
      </c>
      <c r="G120" s="21">
        <v>14161.9</v>
      </c>
    </row>
    <row r="121" spans="1:7" ht="13.5" customHeight="1">
      <c r="A121" s="15" t="s">
        <v>277</v>
      </c>
      <c r="B121" s="39" t="s">
        <v>418</v>
      </c>
      <c r="C121" s="39" t="s">
        <v>67</v>
      </c>
      <c r="D121" s="39" t="s">
        <v>36</v>
      </c>
      <c r="E121" s="69"/>
      <c r="F121" s="50"/>
      <c r="G121" s="40">
        <f>G122</f>
        <v>375.5</v>
      </c>
    </row>
    <row r="122" spans="1:7" ht="13.5" customHeight="1">
      <c r="A122" s="15" t="s">
        <v>274</v>
      </c>
      <c r="B122" s="39" t="s">
        <v>418</v>
      </c>
      <c r="C122" s="39" t="s">
        <v>67</v>
      </c>
      <c r="D122" s="39" t="s">
        <v>70</v>
      </c>
      <c r="E122" s="69"/>
      <c r="F122" s="50"/>
      <c r="G122" s="40">
        <f>G123</f>
        <v>375.5</v>
      </c>
    </row>
    <row r="123" spans="1:7" ht="13.5" customHeight="1">
      <c r="A123" s="16" t="s">
        <v>427</v>
      </c>
      <c r="B123" s="20" t="s">
        <v>418</v>
      </c>
      <c r="C123" s="20" t="s">
        <v>67</v>
      </c>
      <c r="D123" s="20" t="s">
        <v>70</v>
      </c>
      <c r="E123" s="20" t="s">
        <v>428</v>
      </c>
      <c r="F123" s="50"/>
      <c r="G123" s="40">
        <f>G124</f>
        <v>375.5</v>
      </c>
    </row>
    <row r="124" spans="1:7" ht="13.5" customHeight="1">
      <c r="A124" s="16" t="s">
        <v>429</v>
      </c>
      <c r="B124" s="20" t="s">
        <v>418</v>
      </c>
      <c r="C124" s="20" t="s">
        <v>67</v>
      </c>
      <c r="D124" s="20" t="s">
        <v>70</v>
      </c>
      <c r="E124" s="20" t="s">
        <v>430</v>
      </c>
      <c r="F124" s="50"/>
      <c r="G124" s="40">
        <f>G125</f>
        <v>375.5</v>
      </c>
    </row>
    <row r="125" spans="1:7" ht="23.25" customHeight="1">
      <c r="A125" s="16" t="s">
        <v>272</v>
      </c>
      <c r="B125" s="20" t="s">
        <v>418</v>
      </c>
      <c r="C125" s="20" t="s">
        <v>67</v>
      </c>
      <c r="D125" s="20" t="s">
        <v>70</v>
      </c>
      <c r="E125" s="54" t="s">
        <v>273</v>
      </c>
      <c r="F125" s="48"/>
      <c r="G125" s="21">
        <f>G127</f>
        <v>375.5</v>
      </c>
    </row>
    <row r="126" spans="1:7" ht="23.25" customHeight="1">
      <c r="A126" s="16" t="s">
        <v>103</v>
      </c>
      <c r="B126" s="20" t="s">
        <v>418</v>
      </c>
      <c r="C126" s="20" t="s">
        <v>67</v>
      </c>
      <c r="D126" s="20" t="s">
        <v>70</v>
      </c>
      <c r="E126" s="54" t="s">
        <v>273</v>
      </c>
      <c r="F126" s="48" t="s">
        <v>104</v>
      </c>
      <c r="G126" s="21">
        <f>G127</f>
        <v>375.5</v>
      </c>
    </row>
    <row r="127" spans="1:7" ht="13.5" customHeight="1">
      <c r="A127" s="16" t="s">
        <v>94</v>
      </c>
      <c r="B127" s="20" t="s">
        <v>418</v>
      </c>
      <c r="C127" s="20" t="s">
        <v>67</v>
      </c>
      <c r="D127" s="20" t="s">
        <v>70</v>
      </c>
      <c r="E127" s="54" t="s">
        <v>273</v>
      </c>
      <c r="F127" s="20" t="s">
        <v>95</v>
      </c>
      <c r="G127" s="21">
        <f>G128+G129</f>
        <v>375.5</v>
      </c>
    </row>
    <row r="128" spans="1:7" ht="12.75">
      <c r="A128" s="16" t="s">
        <v>159</v>
      </c>
      <c r="B128" s="20" t="s">
        <v>418</v>
      </c>
      <c r="C128" s="20" t="s">
        <v>67</v>
      </c>
      <c r="D128" s="20" t="s">
        <v>70</v>
      </c>
      <c r="E128" s="54" t="s">
        <v>273</v>
      </c>
      <c r="F128" s="20" t="s">
        <v>96</v>
      </c>
      <c r="G128" s="21">
        <v>288.4</v>
      </c>
    </row>
    <row r="129" spans="1:7" ht="25.5">
      <c r="A129" s="16" t="s">
        <v>161</v>
      </c>
      <c r="B129" s="20" t="s">
        <v>418</v>
      </c>
      <c r="C129" s="20" t="s">
        <v>67</v>
      </c>
      <c r="D129" s="20" t="s">
        <v>70</v>
      </c>
      <c r="E129" s="54" t="s">
        <v>273</v>
      </c>
      <c r="F129" s="20" t="s">
        <v>160</v>
      </c>
      <c r="G129" s="21">
        <v>87.1</v>
      </c>
    </row>
    <row r="130" spans="1:7" ht="25.5">
      <c r="A130" s="15" t="s">
        <v>4</v>
      </c>
      <c r="B130" s="39" t="s">
        <v>418</v>
      </c>
      <c r="C130" s="39" t="s">
        <v>70</v>
      </c>
      <c r="D130" s="39" t="s">
        <v>36</v>
      </c>
      <c r="E130" s="20"/>
      <c r="F130" s="20"/>
      <c r="G130" s="40">
        <f>G131</f>
        <v>3867.4</v>
      </c>
    </row>
    <row r="131" spans="1:7" ht="25.5">
      <c r="A131" s="15" t="s">
        <v>81</v>
      </c>
      <c r="B131" s="39" t="s">
        <v>418</v>
      </c>
      <c r="C131" s="39" t="s">
        <v>70</v>
      </c>
      <c r="D131" s="39" t="s">
        <v>75</v>
      </c>
      <c r="E131" s="20"/>
      <c r="F131" s="20"/>
      <c r="G131" s="40">
        <f>G132+G150+G138+G144</f>
        <v>3867.4</v>
      </c>
    </row>
    <row r="132" spans="1:7" ht="25.5">
      <c r="A132" s="16" t="s">
        <v>444</v>
      </c>
      <c r="B132" s="20" t="s">
        <v>418</v>
      </c>
      <c r="C132" s="48" t="s">
        <v>70</v>
      </c>
      <c r="D132" s="48" t="s">
        <v>75</v>
      </c>
      <c r="E132" s="51" t="s">
        <v>172</v>
      </c>
      <c r="F132" s="48"/>
      <c r="G132" s="21">
        <f>G133</f>
        <v>300</v>
      </c>
    </row>
    <row r="133" spans="1:7" ht="38.25">
      <c r="A133" s="16" t="s">
        <v>445</v>
      </c>
      <c r="B133" s="20" t="s">
        <v>418</v>
      </c>
      <c r="C133" s="48" t="s">
        <v>70</v>
      </c>
      <c r="D133" s="48" t="s">
        <v>75</v>
      </c>
      <c r="E133" s="51" t="s">
        <v>324</v>
      </c>
      <c r="F133" s="48"/>
      <c r="G133" s="21">
        <f>G134</f>
        <v>300</v>
      </c>
    </row>
    <row r="134" spans="1:7" ht="25.5">
      <c r="A134" s="16" t="s">
        <v>171</v>
      </c>
      <c r="B134" s="20" t="s">
        <v>418</v>
      </c>
      <c r="C134" s="48" t="s">
        <v>70</v>
      </c>
      <c r="D134" s="48" t="s">
        <v>75</v>
      </c>
      <c r="E134" s="51" t="s">
        <v>325</v>
      </c>
      <c r="F134" s="48"/>
      <c r="G134" s="21">
        <f>G135</f>
        <v>300</v>
      </c>
    </row>
    <row r="135" spans="1:7" ht="25.5">
      <c r="A135" s="16" t="s">
        <v>640</v>
      </c>
      <c r="B135" s="20" t="s">
        <v>418</v>
      </c>
      <c r="C135" s="48" t="s">
        <v>70</v>
      </c>
      <c r="D135" s="48" t="s">
        <v>75</v>
      </c>
      <c r="E135" s="51" t="s">
        <v>325</v>
      </c>
      <c r="F135" s="48" t="s">
        <v>105</v>
      </c>
      <c r="G135" s="21">
        <f>G136</f>
        <v>300</v>
      </c>
    </row>
    <row r="136" spans="1:7" ht="27" customHeight="1">
      <c r="A136" s="16" t="s">
        <v>99</v>
      </c>
      <c r="B136" s="20" t="s">
        <v>418</v>
      </c>
      <c r="C136" s="48" t="s">
        <v>70</v>
      </c>
      <c r="D136" s="48" t="s">
        <v>75</v>
      </c>
      <c r="E136" s="51" t="s">
        <v>325</v>
      </c>
      <c r="F136" s="48" t="s">
        <v>100</v>
      </c>
      <c r="G136" s="21">
        <f>G137</f>
        <v>300</v>
      </c>
    </row>
    <row r="137" spans="1:7" ht="25.5">
      <c r="A137" s="16" t="s">
        <v>101</v>
      </c>
      <c r="B137" s="20" t="s">
        <v>418</v>
      </c>
      <c r="C137" s="48" t="s">
        <v>70</v>
      </c>
      <c r="D137" s="48" t="s">
        <v>75</v>
      </c>
      <c r="E137" s="51" t="s">
        <v>325</v>
      </c>
      <c r="F137" s="48" t="s">
        <v>102</v>
      </c>
      <c r="G137" s="21">
        <f>'МП пр.6'!G774</f>
        <v>300</v>
      </c>
    </row>
    <row r="138" spans="1:7" ht="12.75">
      <c r="A138" s="53" t="s">
        <v>368</v>
      </c>
      <c r="B138" s="19" t="s">
        <v>418</v>
      </c>
      <c r="C138" s="20" t="s">
        <v>70</v>
      </c>
      <c r="D138" s="20" t="s">
        <v>75</v>
      </c>
      <c r="E138" s="20" t="s">
        <v>219</v>
      </c>
      <c r="F138" s="20"/>
      <c r="G138" s="21">
        <f>G139</f>
        <v>200</v>
      </c>
    </row>
    <row r="139" spans="1:7" ht="12.75">
      <c r="A139" s="53" t="s">
        <v>369</v>
      </c>
      <c r="B139" s="19" t="s">
        <v>418</v>
      </c>
      <c r="C139" s="20" t="s">
        <v>70</v>
      </c>
      <c r="D139" s="20" t="s">
        <v>75</v>
      </c>
      <c r="E139" s="20" t="s">
        <v>366</v>
      </c>
      <c r="F139" s="20"/>
      <c r="G139" s="21">
        <f>G140</f>
        <v>200</v>
      </c>
    </row>
    <row r="140" spans="1:7" ht="51">
      <c r="A140" s="16" t="s">
        <v>446</v>
      </c>
      <c r="B140" s="19" t="s">
        <v>418</v>
      </c>
      <c r="C140" s="20" t="s">
        <v>70</v>
      </c>
      <c r="D140" s="20" t="s">
        <v>75</v>
      </c>
      <c r="E140" s="20" t="s">
        <v>367</v>
      </c>
      <c r="F140" s="20"/>
      <c r="G140" s="21">
        <f>G141</f>
        <v>200</v>
      </c>
    </row>
    <row r="141" spans="1:7" ht="38.25">
      <c r="A141" s="16" t="s">
        <v>103</v>
      </c>
      <c r="B141" s="19" t="s">
        <v>418</v>
      </c>
      <c r="C141" s="20" t="s">
        <v>70</v>
      </c>
      <c r="D141" s="20" t="s">
        <v>75</v>
      </c>
      <c r="E141" s="20" t="s">
        <v>367</v>
      </c>
      <c r="F141" s="20" t="s">
        <v>104</v>
      </c>
      <c r="G141" s="21">
        <f>G142</f>
        <v>200</v>
      </c>
    </row>
    <row r="142" spans="1:7" ht="12.75">
      <c r="A142" s="16" t="s">
        <v>300</v>
      </c>
      <c r="B142" s="19" t="s">
        <v>418</v>
      </c>
      <c r="C142" s="20" t="s">
        <v>70</v>
      </c>
      <c r="D142" s="20" t="s">
        <v>75</v>
      </c>
      <c r="E142" s="20" t="s">
        <v>367</v>
      </c>
      <c r="F142" s="20" t="s">
        <v>302</v>
      </c>
      <c r="G142" s="21">
        <f>G143</f>
        <v>200</v>
      </c>
    </row>
    <row r="143" spans="1:7" ht="12.75">
      <c r="A143" s="16" t="s">
        <v>447</v>
      </c>
      <c r="B143" s="19" t="s">
        <v>418</v>
      </c>
      <c r="C143" s="20" t="s">
        <v>70</v>
      </c>
      <c r="D143" s="20" t="s">
        <v>75</v>
      </c>
      <c r="E143" s="20" t="s">
        <v>367</v>
      </c>
      <c r="F143" s="20" t="s">
        <v>301</v>
      </c>
      <c r="G143" s="21">
        <v>200</v>
      </c>
    </row>
    <row r="144" spans="1:7" ht="25.5">
      <c r="A144" s="16" t="s">
        <v>738</v>
      </c>
      <c r="B144" s="20" t="s">
        <v>418</v>
      </c>
      <c r="C144" s="20" t="s">
        <v>70</v>
      </c>
      <c r="D144" s="20" t="s">
        <v>75</v>
      </c>
      <c r="E144" s="20" t="s">
        <v>739</v>
      </c>
      <c r="F144" s="20"/>
      <c r="G144" s="21">
        <f>G145</f>
        <v>181.9</v>
      </c>
    </row>
    <row r="145" spans="1:7" ht="25.5">
      <c r="A145" s="16" t="s">
        <v>255</v>
      </c>
      <c r="B145" s="20" t="s">
        <v>418</v>
      </c>
      <c r="C145" s="20" t="s">
        <v>70</v>
      </c>
      <c r="D145" s="20" t="s">
        <v>75</v>
      </c>
      <c r="E145" s="20" t="s">
        <v>740</v>
      </c>
      <c r="F145" s="20"/>
      <c r="G145" s="21">
        <f>G146</f>
        <v>181.9</v>
      </c>
    </row>
    <row r="146" spans="1:7" ht="25.5">
      <c r="A146" s="16" t="s">
        <v>741</v>
      </c>
      <c r="B146" s="20" t="s">
        <v>418</v>
      </c>
      <c r="C146" s="20" t="s">
        <v>70</v>
      </c>
      <c r="D146" s="20" t="s">
        <v>75</v>
      </c>
      <c r="E146" s="20" t="s">
        <v>742</v>
      </c>
      <c r="F146" s="20"/>
      <c r="G146" s="21">
        <f>G147</f>
        <v>181.9</v>
      </c>
    </row>
    <row r="147" spans="1:7" ht="12.75">
      <c r="A147" s="16" t="s">
        <v>129</v>
      </c>
      <c r="B147" s="20" t="s">
        <v>418</v>
      </c>
      <c r="C147" s="20" t="s">
        <v>70</v>
      </c>
      <c r="D147" s="20" t="s">
        <v>75</v>
      </c>
      <c r="E147" s="20" t="s">
        <v>742</v>
      </c>
      <c r="F147" s="20" t="s">
        <v>130</v>
      </c>
      <c r="G147" s="21">
        <f>G148</f>
        <v>181.9</v>
      </c>
    </row>
    <row r="148" spans="1:7" ht="12.75">
      <c r="A148" s="16" t="s">
        <v>669</v>
      </c>
      <c r="B148" s="20" t="s">
        <v>418</v>
      </c>
      <c r="C148" s="20" t="s">
        <v>70</v>
      </c>
      <c r="D148" s="20" t="s">
        <v>75</v>
      </c>
      <c r="E148" s="20" t="s">
        <v>742</v>
      </c>
      <c r="F148" s="20" t="s">
        <v>670</v>
      </c>
      <c r="G148" s="21">
        <f>G149</f>
        <v>181.9</v>
      </c>
    </row>
    <row r="149" spans="1:7" ht="27" customHeight="1">
      <c r="A149" s="53" t="s">
        <v>671</v>
      </c>
      <c r="B149" s="20" t="s">
        <v>418</v>
      </c>
      <c r="C149" s="20" t="s">
        <v>70</v>
      </c>
      <c r="D149" s="20" t="s">
        <v>75</v>
      </c>
      <c r="E149" s="20" t="s">
        <v>742</v>
      </c>
      <c r="F149" s="20" t="s">
        <v>672</v>
      </c>
      <c r="G149" s="21">
        <v>181.9</v>
      </c>
    </row>
    <row r="150" spans="1:7" ht="25.5">
      <c r="A150" s="16" t="s">
        <v>448</v>
      </c>
      <c r="B150" s="20" t="s">
        <v>418</v>
      </c>
      <c r="C150" s="20" t="s">
        <v>70</v>
      </c>
      <c r="D150" s="20" t="s">
        <v>75</v>
      </c>
      <c r="E150" s="51" t="s">
        <v>223</v>
      </c>
      <c r="F150" s="20"/>
      <c r="G150" s="21">
        <f>G151</f>
        <v>3185.5</v>
      </c>
    </row>
    <row r="151" spans="1:7" ht="25.5">
      <c r="A151" s="53" t="s">
        <v>449</v>
      </c>
      <c r="B151" s="20" t="s">
        <v>418</v>
      </c>
      <c r="C151" s="20" t="s">
        <v>70</v>
      </c>
      <c r="D151" s="20" t="s">
        <v>75</v>
      </c>
      <c r="E151" s="51" t="s">
        <v>404</v>
      </c>
      <c r="F151" s="20"/>
      <c r="G151" s="21">
        <f>G152</f>
        <v>3185.5</v>
      </c>
    </row>
    <row r="152" spans="1:7" ht="12.75">
      <c r="A152" s="16" t="s">
        <v>403</v>
      </c>
      <c r="B152" s="20" t="s">
        <v>418</v>
      </c>
      <c r="C152" s="20" t="s">
        <v>70</v>
      </c>
      <c r="D152" s="20" t="s">
        <v>75</v>
      </c>
      <c r="E152" s="51" t="s">
        <v>409</v>
      </c>
      <c r="F152" s="20"/>
      <c r="G152" s="21">
        <f>G153+G157</f>
        <v>3185.5</v>
      </c>
    </row>
    <row r="153" spans="1:7" ht="38.25">
      <c r="A153" s="16" t="s">
        <v>103</v>
      </c>
      <c r="B153" s="20" t="s">
        <v>418</v>
      </c>
      <c r="C153" s="20" t="s">
        <v>70</v>
      </c>
      <c r="D153" s="20" t="s">
        <v>75</v>
      </c>
      <c r="E153" s="51" t="s">
        <v>409</v>
      </c>
      <c r="F153" s="20" t="s">
        <v>104</v>
      </c>
      <c r="G153" s="21">
        <f>G154</f>
        <v>2997.2</v>
      </c>
    </row>
    <row r="154" spans="1:7" ht="12.75">
      <c r="A154" s="16" t="s">
        <v>300</v>
      </c>
      <c r="B154" s="20" t="s">
        <v>418</v>
      </c>
      <c r="C154" s="20" t="s">
        <v>70</v>
      </c>
      <c r="D154" s="20" t="s">
        <v>75</v>
      </c>
      <c r="E154" s="51" t="s">
        <v>409</v>
      </c>
      <c r="F154" s="20" t="s">
        <v>302</v>
      </c>
      <c r="G154" s="21">
        <f>G155+G156</f>
        <v>2997.2</v>
      </c>
    </row>
    <row r="155" spans="1:7" ht="12.75">
      <c r="A155" s="16" t="s">
        <v>450</v>
      </c>
      <c r="B155" s="20" t="s">
        <v>418</v>
      </c>
      <c r="C155" s="20" t="s">
        <v>70</v>
      </c>
      <c r="D155" s="20" t="s">
        <v>75</v>
      </c>
      <c r="E155" s="51" t="s">
        <v>409</v>
      </c>
      <c r="F155" s="20" t="s">
        <v>303</v>
      </c>
      <c r="G155" s="21">
        <v>2302</v>
      </c>
    </row>
    <row r="156" spans="1:7" ht="25.5">
      <c r="A156" s="16" t="s">
        <v>451</v>
      </c>
      <c r="B156" s="20" t="s">
        <v>418</v>
      </c>
      <c r="C156" s="20" t="s">
        <v>70</v>
      </c>
      <c r="D156" s="20" t="s">
        <v>75</v>
      </c>
      <c r="E156" s="51" t="s">
        <v>409</v>
      </c>
      <c r="F156" s="20" t="s">
        <v>304</v>
      </c>
      <c r="G156" s="21">
        <f>695.2</f>
        <v>695.2</v>
      </c>
    </row>
    <row r="157" spans="1:7" ht="25.5">
      <c r="A157" s="16" t="s">
        <v>640</v>
      </c>
      <c r="B157" s="20" t="s">
        <v>418</v>
      </c>
      <c r="C157" s="20" t="s">
        <v>70</v>
      </c>
      <c r="D157" s="20" t="s">
        <v>75</v>
      </c>
      <c r="E157" s="51" t="s">
        <v>409</v>
      </c>
      <c r="F157" s="20" t="s">
        <v>105</v>
      </c>
      <c r="G157" s="21">
        <f>G158</f>
        <v>188.3</v>
      </c>
    </row>
    <row r="158" spans="1:7" ht="25.5">
      <c r="A158" s="16" t="s">
        <v>99</v>
      </c>
      <c r="B158" s="20" t="s">
        <v>418</v>
      </c>
      <c r="C158" s="20" t="s">
        <v>70</v>
      </c>
      <c r="D158" s="20" t="s">
        <v>75</v>
      </c>
      <c r="E158" s="51" t="s">
        <v>409</v>
      </c>
      <c r="F158" s="20" t="s">
        <v>100</v>
      </c>
      <c r="G158" s="21">
        <f>G159</f>
        <v>188.3</v>
      </c>
    </row>
    <row r="159" spans="1:7" ht="25.5">
      <c r="A159" s="16" t="s">
        <v>101</v>
      </c>
      <c r="B159" s="20" t="s">
        <v>418</v>
      </c>
      <c r="C159" s="20" t="s">
        <v>70</v>
      </c>
      <c r="D159" s="20" t="s">
        <v>75</v>
      </c>
      <c r="E159" s="51" t="s">
        <v>409</v>
      </c>
      <c r="F159" s="20" t="s">
        <v>102</v>
      </c>
      <c r="G159" s="21">
        <v>188.3</v>
      </c>
    </row>
    <row r="160" spans="1:7" ht="12.75">
      <c r="A160" s="14" t="s">
        <v>5</v>
      </c>
      <c r="B160" s="45" t="s">
        <v>418</v>
      </c>
      <c r="C160" s="45" t="s">
        <v>68</v>
      </c>
      <c r="D160" s="45" t="s">
        <v>36</v>
      </c>
      <c r="E160" s="39"/>
      <c r="F160" s="39"/>
      <c r="G160" s="40">
        <f>G167+G161</f>
        <v>6316.5</v>
      </c>
    </row>
    <row r="161" spans="1:7" s="35" customFormat="1" ht="12.75">
      <c r="A161" s="15" t="s">
        <v>593</v>
      </c>
      <c r="B161" s="45" t="s">
        <v>418</v>
      </c>
      <c r="C161" s="45" t="s">
        <v>68</v>
      </c>
      <c r="D161" s="45" t="s">
        <v>76</v>
      </c>
      <c r="E161" s="39"/>
      <c r="F161" s="39"/>
      <c r="G161" s="40">
        <f>G162</f>
        <v>5762.5</v>
      </c>
    </row>
    <row r="162" spans="1:7" s="35" customFormat="1" ht="12.75">
      <c r="A162" s="16" t="s">
        <v>774</v>
      </c>
      <c r="B162" s="20" t="s">
        <v>418</v>
      </c>
      <c r="C162" s="19" t="s">
        <v>68</v>
      </c>
      <c r="D162" s="19" t="s">
        <v>76</v>
      </c>
      <c r="E162" s="51" t="s">
        <v>775</v>
      </c>
      <c r="F162" s="39"/>
      <c r="G162" s="21">
        <f>G163</f>
        <v>5762.5</v>
      </c>
    </row>
    <row r="163" spans="1:7" s="35" customFormat="1" ht="25.5">
      <c r="A163" s="16" t="s">
        <v>776</v>
      </c>
      <c r="B163" s="19" t="s">
        <v>418</v>
      </c>
      <c r="C163" s="19" t="s">
        <v>68</v>
      </c>
      <c r="D163" s="19" t="s">
        <v>76</v>
      </c>
      <c r="E163" s="20" t="s">
        <v>777</v>
      </c>
      <c r="F163" s="39"/>
      <c r="G163" s="21">
        <f>G164</f>
        <v>5762.5</v>
      </c>
    </row>
    <row r="164" spans="1:7" s="35" customFormat="1" ht="12.75">
      <c r="A164" s="16" t="s">
        <v>518</v>
      </c>
      <c r="B164" s="20" t="s">
        <v>418</v>
      </c>
      <c r="C164" s="19" t="s">
        <v>68</v>
      </c>
      <c r="D164" s="19" t="s">
        <v>76</v>
      </c>
      <c r="E164" s="20" t="s">
        <v>777</v>
      </c>
      <c r="F164" s="20" t="s">
        <v>519</v>
      </c>
      <c r="G164" s="21">
        <f>G165</f>
        <v>5762.5</v>
      </c>
    </row>
    <row r="165" spans="1:7" s="35" customFormat="1" ht="12.75">
      <c r="A165" s="16" t="s">
        <v>520</v>
      </c>
      <c r="B165" s="20" t="s">
        <v>418</v>
      </c>
      <c r="C165" s="19" t="s">
        <v>68</v>
      </c>
      <c r="D165" s="19" t="s">
        <v>76</v>
      </c>
      <c r="E165" s="20" t="s">
        <v>777</v>
      </c>
      <c r="F165" s="20" t="s">
        <v>521</v>
      </c>
      <c r="G165" s="21">
        <f>G166</f>
        <v>5762.5</v>
      </c>
    </row>
    <row r="166" spans="1:7" s="35" customFormat="1" ht="25.5">
      <c r="A166" s="16" t="s">
        <v>778</v>
      </c>
      <c r="B166" s="20" t="s">
        <v>418</v>
      </c>
      <c r="C166" s="19" t="s">
        <v>68</v>
      </c>
      <c r="D166" s="19" t="s">
        <v>76</v>
      </c>
      <c r="E166" s="20" t="s">
        <v>777</v>
      </c>
      <c r="F166" s="20" t="s">
        <v>779</v>
      </c>
      <c r="G166" s="21">
        <v>5762.5</v>
      </c>
    </row>
    <row r="167" spans="1:7" ht="18" customHeight="1">
      <c r="A167" s="15" t="s">
        <v>7</v>
      </c>
      <c r="B167" s="45" t="s">
        <v>418</v>
      </c>
      <c r="C167" s="39" t="s">
        <v>68</v>
      </c>
      <c r="D167" s="39" t="s">
        <v>78</v>
      </c>
      <c r="E167" s="51"/>
      <c r="F167" s="20"/>
      <c r="G167" s="40">
        <f>G168+G174</f>
        <v>554</v>
      </c>
    </row>
    <row r="168" spans="1:7" ht="24.75" customHeight="1">
      <c r="A168" s="32" t="s">
        <v>452</v>
      </c>
      <c r="B168" s="19" t="s">
        <v>418</v>
      </c>
      <c r="C168" s="20" t="s">
        <v>68</v>
      </c>
      <c r="D168" s="20" t="s">
        <v>78</v>
      </c>
      <c r="E168" s="51" t="s">
        <v>176</v>
      </c>
      <c r="F168" s="20"/>
      <c r="G168" s="21">
        <f>G169</f>
        <v>100</v>
      </c>
    </row>
    <row r="169" spans="1:7" ht="44.25" customHeight="1">
      <c r="A169" s="32" t="s">
        <v>267</v>
      </c>
      <c r="B169" s="19" t="s">
        <v>418</v>
      </c>
      <c r="C169" s="20" t="s">
        <v>68</v>
      </c>
      <c r="D169" s="20" t="s">
        <v>78</v>
      </c>
      <c r="E169" s="51" t="s">
        <v>329</v>
      </c>
      <c r="F169" s="20"/>
      <c r="G169" s="21">
        <f>G170</f>
        <v>100</v>
      </c>
    </row>
    <row r="170" spans="1:7" ht="28.5" customHeight="1">
      <c r="A170" s="32" t="s">
        <v>453</v>
      </c>
      <c r="B170" s="19" t="s">
        <v>418</v>
      </c>
      <c r="C170" s="20" t="s">
        <v>68</v>
      </c>
      <c r="D170" s="20" t="s">
        <v>78</v>
      </c>
      <c r="E170" s="51" t="s">
        <v>454</v>
      </c>
      <c r="F170" s="20"/>
      <c r="G170" s="21">
        <f>G171</f>
        <v>100</v>
      </c>
    </row>
    <row r="171" spans="1:7" ht="12.75">
      <c r="A171" s="16" t="s">
        <v>129</v>
      </c>
      <c r="B171" s="19" t="s">
        <v>418</v>
      </c>
      <c r="C171" s="20" t="s">
        <v>68</v>
      </c>
      <c r="D171" s="20" t="s">
        <v>78</v>
      </c>
      <c r="E171" s="51" t="s">
        <v>454</v>
      </c>
      <c r="F171" s="20" t="s">
        <v>130</v>
      </c>
      <c r="G171" s="21">
        <f>G172</f>
        <v>100</v>
      </c>
    </row>
    <row r="172" spans="1:7" s="35" customFormat="1" ht="25.5">
      <c r="A172" s="16" t="s">
        <v>165</v>
      </c>
      <c r="B172" s="19" t="s">
        <v>418</v>
      </c>
      <c r="C172" s="20" t="s">
        <v>68</v>
      </c>
      <c r="D172" s="20" t="s">
        <v>78</v>
      </c>
      <c r="E172" s="51" t="s">
        <v>454</v>
      </c>
      <c r="F172" s="20" t="s">
        <v>131</v>
      </c>
      <c r="G172" s="21">
        <f>G173</f>
        <v>100</v>
      </c>
    </row>
    <row r="173" spans="1:7" s="35" customFormat="1" ht="25.5" customHeight="1">
      <c r="A173" s="16" t="s">
        <v>639</v>
      </c>
      <c r="B173" s="19" t="s">
        <v>418</v>
      </c>
      <c r="C173" s="20" t="s">
        <v>68</v>
      </c>
      <c r="D173" s="20" t="s">
        <v>78</v>
      </c>
      <c r="E173" s="51" t="s">
        <v>454</v>
      </c>
      <c r="F173" s="20" t="s">
        <v>638</v>
      </c>
      <c r="G173" s="21">
        <f>'МП пр.6'!G472</f>
        <v>100</v>
      </c>
    </row>
    <row r="174" spans="1:7" ht="25.5">
      <c r="A174" s="16" t="s">
        <v>455</v>
      </c>
      <c r="B174" s="19" t="s">
        <v>418</v>
      </c>
      <c r="C174" s="20" t="s">
        <v>68</v>
      </c>
      <c r="D174" s="20" t="s">
        <v>78</v>
      </c>
      <c r="E174" s="51" t="s">
        <v>177</v>
      </c>
      <c r="F174" s="20"/>
      <c r="G174" s="21">
        <f>G175</f>
        <v>454</v>
      </c>
    </row>
    <row r="175" spans="1:7" ht="38.25">
      <c r="A175" s="16" t="s">
        <v>253</v>
      </c>
      <c r="B175" s="19" t="s">
        <v>418</v>
      </c>
      <c r="C175" s="20" t="s">
        <v>68</v>
      </c>
      <c r="D175" s="20" t="s">
        <v>78</v>
      </c>
      <c r="E175" s="51" t="s">
        <v>330</v>
      </c>
      <c r="F175" s="20"/>
      <c r="G175" s="21">
        <f>G176+G180+G184</f>
        <v>454</v>
      </c>
    </row>
    <row r="176" spans="1:7" ht="25.5">
      <c r="A176" s="32" t="s">
        <v>456</v>
      </c>
      <c r="B176" s="19" t="s">
        <v>418</v>
      </c>
      <c r="C176" s="20" t="s">
        <v>68</v>
      </c>
      <c r="D176" s="20" t="s">
        <v>78</v>
      </c>
      <c r="E176" s="51" t="s">
        <v>457</v>
      </c>
      <c r="F176" s="20"/>
      <c r="G176" s="21">
        <f>G177</f>
        <v>404</v>
      </c>
    </row>
    <row r="177" spans="1:7" ht="25.5">
      <c r="A177" s="16" t="s">
        <v>640</v>
      </c>
      <c r="B177" s="19" t="s">
        <v>418</v>
      </c>
      <c r="C177" s="20" t="s">
        <v>68</v>
      </c>
      <c r="D177" s="20" t="s">
        <v>78</v>
      </c>
      <c r="E177" s="51" t="s">
        <v>457</v>
      </c>
      <c r="F177" s="20" t="s">
        <v>105</v>
      </c>
      <c r="G177" s="21">
        <f>G178</f>
        <v>404</v>
      </c>
    </row>
    <row r="178" spans="1:7" ht="25.5">
      <c r="A178" s="16" t="s">
        <v>99</v>
      </c>
      <c r="B178" s="19" t="s">
        <v>418</v>
      </c>
      <c r="C178" s="20" t="s">
        <v>68</v>
      </c>
      <c r="D178" s="20" t="s">
        <v>78</v>
      </c>
      <c r="E178" s="51" t="s">
        <v>457</v>
      </c>
      <c r="F178" s="20" t="s">
        <v>100</v>
      </c>
      <c r="G178" s="21">
        <f>G179</f>
        <v>404</v>
      </c>
    </row>
    <row r="179" spans="1:7" ht="25.5">
      <c r="A179" s="16" t="s">
        <v>101</v>
      </c>
      <c r="B179" s="19" t="s">
        <v>418</v>
      </c>
      <c r="C179" s="20" t="s">
        <v>68</v>
      </c>
      <c r="D179" s="20" t="s">
        <v>78</v>
      </c>
      <c r="E179" s="51" t="s">
        <v>457</v>
      </c>
      <c r="F179" s="20" t="s">
        <v>102</v>
      </c>
      <c r="G179" s="21">
        <f>'МП пр.6'!G751</f>
        <v>404</v>
      </c>
    </row>
    <row r="180" spans="1:7" ht="25.5">
      <c r="A180" s="32" t="s">
        <v>458</v>
      </c>
      <c r="B180" s="19" t="s">
        <v>418</v>
      </c>
      <c r="C180" s="20" t="s">
        <v>68</v>
      </c>
      <c r="D180" s="20" t="s">
        <v>78</v>
      </c>
      <c r="E180" s="51" t="s">
        <v>459</v>
      </c>
      <c r="F180" s="20"/>
      <c r="G180" s="21">
        <f>G181</f>
        <v>20</v>
      </c>
    </row>
    <row r="181" spans="1:7" ht="25.5">
      <c r="A181" s="16" t="s">
        <v>640</v>
      </c>
      <c r="B181" s="19" t="s">
        <v>418</v>
      </c>
      <c r="C181" s="20" t="s">
        <v>68</v>
      </c>
      <c r="D181" s="20" t="s">
        <v>78</v>
      </c>
      <c r="E181" s="51" t="s">
        <v>459</v>
      </c>
      <c r="F181" s="20" t="s">
        <v>105</v>
      </c>
      <c r="G181" s="21">
        <f>G182</f>
        <v>20</v>
      </c>
    </row>
    <row r="182" spans="1:7" ht="25.5">
      <c r="A182" s="16" t="s">
        <v>99</v>
      </c>
      <c r="B182" s="19" t="s">
        <v>418</v>
      </c>
      <c r="C182" s="20" t="s">
        <v>68</v>
      </c>
      <c r="D182" s="20" t="s">
        <v>78</v>
      </c>
      <c r="E182" s="51" t="s">
        <v>459</v>
      </c>
      <c r="F182" s="20" t="s">
        <v>100</v>
      </c>
      <c r="G182" s="21">
        <f>G183</f>
        <v>20</v>
      </c>
    </row>
    <row r="183" spans="1:7" ht="25.5">
      <c r="A183" s="16" t="s">
        <v>101</v>
      </c>
      <c r="B183" s="19" t="s">
        <v>418</v>
      </c>
      <c r="C183" s="20" t="s">
        <v>68</v>
      </c>
      <c r="D183" s="20" t="s">
        <v>78</v>
      </c>
      <c r="E183" s="51" t="s">
        <v>459</v>
      </c>
      <c r="F183" s="20" t="s">
        <v>102</v>
      </c>
      <c r="G183" s="21">
        <f>'МП пр.6'!G758</f>
        <v>20</v>
      </c>
    </row>
    <row r="184" spans="1:7" ht="42" customHeight="1">
      <c r="A184" s="16" t="s">
        <v>460</v>
      </c>
      <c r="B184" s="19" t="s">
        <v>418</v>
      </c>
      <c r="C184" s="20" t="s">
        <v>68</v>
      </c>
      <c r="D184" s="20" t="s">
        <v>78</v>
      </c>
      <c r="E184" s="51" t="s">
        <v>331</v>
      </c>
      <c r="F184" s="48"/>
      <c r="G184" s="21">
        <f>G185</f>
        <v>30</v>
      </c>
    </row>
    <row r="185" spans="1:7" ht="12" customHeight="1">
      <c r="A185" s="16" t="s">
        <v>129</v>
      </c>
      <c r="B185" s="19" t="s">
        <v>418</v>
      </c>
      <c r="C185" s="20" t="s">
        <v>68</v>
      </c>
      <c r="D185" s="20" t="s">
        <v>78</v>
      </c>
      <c r="E185" s="51" t="s">
        <v>331</v>
      </c>
      <c r="F185" s="20" t="s">
        <v>130</v>
      </c>
      <c r="G185" s="21">
        <f>G186</f>
        <v>30</v>
      </c>
    </row>
    <row r="186" spans="1:7" s="35" customFormat="1" ht="25.5">
      <c r="A186" s="16" t="s">
        <v>165</v>
      </c>
      <c r="B186" s="19" t="s">
        <v>418</v>
      </c>
      <c r="C186" s="20" t="s">
        <v>68</v>
      </c>
      <c r="D186" s="20" t="s">
        <v>78</v>
      </c>
      <c r="E186" s="51" t="s">
        <v>331</v>
      </c>
      <c r="F186" s="20" t="s">
        <v>131</v>
      </c>
      <c r="G186" s="21">
        <f>G187</f>
        <v>30</v>
      </c>
    </row>
    <row r="187" spans="1:7" s="35" customFormat="1" ht="24" customHeight="1">
      <c r="A187" s="16" t="s">
        <v>639</v>
      </c>
      <c r="B187" s="19" t="s">
        <v>418</v>
      </c>
      <c r="C187" s="20" t="s">
        <v>68</v>
      </c>
      <c r="D187" s="20" t="s">
        <v>78</v>
      </c>
      <c r="E187" s="51" t="s">
        <v>331</v>
      </c>
      <c r="F187" s="20" t="s">
        <v>638</v>
      </c>
      <c r="G187" s="21">
        <f>'МП пр.6'!G765</f>
        <v>30</v>
      </c>
    </row>
    <row r="188" spans="1:7" s="35" customFormat="1" ht="18" customHeight="1">
      <c r="A188" s="14" t="s">
        <v>662</v>
      </c>
      <c r="B188" s="45" t="s">
        <v>418</v>
      </c>
      <c r="C188" s="45" t="s">
        <v>72</v>
      </c>
      <c r="D188" s="45" t="s">
        <v>36</v>
      </c>
      <c r="E188" s="69"/>
      <c r="F188" s="39"/>
      <c r="G188" s="40">
        <f>G189+G205</f>
        <v>6242.900000000001</v>
      </c>
    </row>
    <row r="189" spans="1:7" s="35" customFormat="1" ht="14.25" customHeight="1">
      <c r="A189" s="14" t="s">
        <v>151</v>
      </c>
      <c r="B189" s="45" t="s">
        <v>418</v>
      </c>
      <c r="C189" s="45" t="s">
        <v>72</v>
      </c>
      <c r="D189" s="45" t="s">
        <v>66</v>
      </c>
      <c r="E189" s="51"/>
      <c r="F189" s="20"/>
      <c r="G189" s="40">
        <f aca="true" t="shared" si="0" ref="G189:G194">G190</f>
        <v>343.09999999999997</v>
      </c>
    </row>
    <row r="190" spans="1:7" s="35" customFormat="1" ht="16.5" customHeight="1">
      <c r="A190" s="37" t="s">
        <v>210</v>
      </c>
      <c r="B190" s="19" t="s">
        <v>418</v>
      </c>
      <c r="C190" s="19" t="s">
        <v>72</v>
      </c>
      <c r="D190" s="19" t="s">
        <v>66</v>
      </c>
      <c r="E190" s="20" t="s">
        <v>221</v>
      </c>
      <c r="F190" s="20"/>
      <c r="G190" s="21">
        <f>G191+G196</f>
        <v>343.09999999999997</v>
      </c>
    </row>
    <row r="191" spans="1:7" s="35" customFormat="1" ht="15.75" customHeight="1">
      <c r="A191" s="16" t="s">
        <v>287</v>
      </c>
      <c r="B191" s="19" t="s">
        <v>418</v>
      </c>
      <c r="C191" s="19" t="s">
        <v>72</v>
      </c>
      <c r="D191" s="19" t="s">
        <v>66</v>
      </c>
      <c r="E191" s="20" t="s">
        <v>373</v>
      </c>
      <c r="F191" s="20"/>
      <c r="G191" s="21">
        <f t="shared" si="0"/>
        <v>15</v>
      </c>
    </row>
    <row r="192" spans="1:7" s="35" customFormat="1" ht="13.5" customHeight="1">
      <c r="A192" s="16" t="s">
        <v>288</v>
      </c>
      <c r="B192" s="19" t="s">
        <v>418</v>
      </c>
      <c r="C192" s="19" t="s">
        <v>72</v>
      </c>
      <c r="D192" s="19" t="s">
        <v>66</v>
      </c>
      <c r="E192" s="20" t="s">
        <v>374</v>
      </c>
      <c r="F192" s="20"/>
      <c r="G192" s="21">
        <f t="shared" si="0"/>
        <v>15</v>
      </c>
    </row>
    <row r="193" spans="1:7" s="35" customFormat="1" ht="31.5" customHeight="1">
      <c r="A193" s="16" t="s">
        <v>640</v>
      </c>
      <c r="B193" s="19" t="s">
        <v>418</v>
      </c>
      <c r="C193" s="19" t="s">
        <v>72</v>
      </c>
      <c r="D193" s="19" t="s">
        <v>66</v>
      </c>
      <c r="E193" s="20" t="s">
        <v>374</v>
      </c>
      <c r="F193" s="20" t="s">
        <v>105</v>
      </c>
      <c r="G193" s="21">
        <f t="shared" si="0"/>
        <v>15</v>
      </c>
    </row>
    <row r="194" spans="1:7" s="35" customFormat="1" ht="24" customHeight="1">
      <c r="A194" s="16" t="s">
        <v>99</v>
      </c>
      <c r="B194" s="19" t="s">
        <v>418</v>
      </c>
      <c r="C194" s="19" t="s">
        <v>72</v>
      </c>
      <c r="D194" s="19" t="s">
        <v>66</v>
      </c>
      <c r="E194" s="20" t="s">
        <v>374</v>
      </c>
      <c r="F194" s="20" t="s">
        <v>100</v>
      </c>
      <c r="G194" s="21">
        <f t="shared" si="0"/>
        <v>15</v>
      </c>
    </row>
    <row r="195" spans="1:7" s="35" customFormat="1" ht="24" customHeight="1">
      <c r="A195" s="16" t="s">
        <v>101</v>
      </c>
      <c r="B195" s="19" t="s">
        <v>418</v>
      </c>
      <c r="C195" s="19" t="s">
        <v>72</v>
      </c>
      <c r="D195" s="19" t="s">
        <v>66</v>
      </c>
      <c r="E195" s="20" t="s">
        <v>374</v>
      </c>
      <c r="F195" s="20" t="s">
        <v>102</v>
      </c>
      <c r="G195" s="21">
        <v>15</v>
      </c>
    </row>
    <row r="196" spans="1:7" s="35" customFormat="1" ht="24" customHeight="1">
      <c r="A196" s="16" t="s">
        <v>743</v>
      </c>
      <c r="B196" s="19" t="s">
        <v>418</v>
      </c>
      <c r="C196" s="19" t="s">
        <v>72</v>
      </c>
      <c r="D196" s="19" t="s">
        <v>66</v>
      </c>
      <c r="E196" s="20" t="s">
        <v>745</v>
      </c>
      <c r="F196" s="20"/>
      <c r="G196" s="21">
        <f>G197+G201</f>
        <v>328.09999999999997</v>
      </c>
    </row>
    <row r="197" spans="1:7" s="35" customFormat="1" ht="24" customHeight="1">
      <c r="A197" s="16" t="s">
        <v>744</v>
      </c>
      <c r="B197" s="19" t="s">
        <v>418</v>
      </c>
      <c r="C197" s="19" t="s">
        <v>72</v>
      </c>
      <c r="D197" s="19" t="s">
        <v>66</v>
      </c>
      <c r="E197" s="20" t="s">
        <v>746</v>
      </c>
      <c r="F197" s="20"/>
      <c r="G197" s="21">
        <f>G198</f>
        <v>318.7</v>
      </c>
    </row>
    <row r="198" spans="1:7" s="35" customFormat="1" ht="24" customHeight="1">
      <c r="A198" s="16" t="s">
        <v>129</v>
      </c>
      <c r="B198" s="19" t="s">
        <v>418</v>
      </c>
      <c r="C198" s="19" t="s">
        <v>72</v>
      </c>
      <c r="D198" s="19" t="s">
        <v>66</v>
      </c>
      <c r="E198" s="20" t="s">
        <v>746</v>
      </c>
      <c r="F198" s="20" t="s">
        <v>130</v>
      </c>
      <c r="G198" s="21">
        <f>G199</f>
        <v>318.7</v>
      </c>
    </row>
    <row r="199" spans="1:7" s="35" customFormat="1" ht="24" customHeight="1">
      <c r="A199" s="16" t="s">
        <v>669</v>
      </c>
      <c r="B199" s="19" t="s">
        <v>418</v>
      </c>
      <c r="C199" s="19" t="s">
        <v>72</v>
      </c>
      <c r="D199" s="19" t="s">
        <v>66</v>
      </c>
      <c r="E199" s="20" t="s">
        <v>746</v>
      </c>
      <c r="F199" s="20" t="s">
        <v>670</v>
      </c>
      <c r="G199" s="21">
        <f>G200</f>
        <v>318.7</v>
      </c>
    </row>
    <row r="200" spans="1:7" s="35" customFormat="1" ht="24" customHeight="1">
      <c r="A200" s="55" t="s">
        <v>671</v>
      </c>
      <c r="B200" s="19" t="s">
        <v>418</v>
      </c>
      <c r="C200" s="19" t="s">
        <v>72</v>
      </c>
      <c r="D200" s="19" t="s">
        <v>66</v>
      </c>
      <c r="E200" s="20" t="s">
        <v>746</v>
      </c>
      <c r="F200" s="20" t="s">
        <v>672</v>
      </c>
      <c r="G200" s="21">
        <v>318.7</v>
      </c>
    </row>
    <row r="201" spans="1:7" s="35" customFormat="1" ht="24" customHeight="1">
      <c r="A201" s="16" t="s">
        <v>741</v>
      </c>
      <c r="B201" s="20" t="s">
        <v>418</v>
      </c>
      <c r="C201" s="19" t="s">
        <v>72</v>
      </c>
      <c r="D201" s="19" t="s">
        <v>66</v>
      </c>
      <c r="E201" s="20" t="s">
        <v>747</v>
      </c>
      <c r="F201" s="20"/>
      <c r="G201" s="21">
        <f>G202</f>
        <v>9.4</v>
      </c>
    </row>
    <row r="202" spans="1:7" s="35" customFormat="1" ht="24" customHeight="1">
      <c r="A202" s="16" t="s">
        <v>129</v>
      </c>
      <c r="B202" s="20" t="s">
        <v>418</v>
      </c>
      <c r="C202" s="19" t="s">
        <v>72</v>
      </c>
      <c r="D202" s="19" t="s">
        <v>66</v>
      </c>
      <c r="E202" s="20" t="s">
        <v>747</v>
      </c>
      <c r="F202" s="20" t="s">
        <v>130</v>
      </c>
      <c r="G202" s="21">
        <f>G203</f>
        <v>9.4</v>
      </c>
    </row>
    <row r="203" spans="1:7" s="35" customFormat="1" ht="24" customHeight="1">
      <c r="A203" s="16" t="s">
        <v>669</v>
      </c>
      <c r="B203" s="20" t="s">
        <v>418</v>
      </c>
      <c r="C203" s="19" t="s">
        <v>72</v>
      </c>
      <c r="D203" s="19" t="s">
        <v>66</v>
      </c>
      <c r="E203" s="20" t="s">
        <v>747</v>
      </c>
      <c r="F203" s="20" t="s">
        <v>670</v>
      </c>
      <c r="G203" s="21">
        <f>G204</f>
        <v>9.4</v>
      </c>
    </row>
    <row r="204" spans="1:7" s="35" customFormat="1" ht="24" customHeight="1">
      <c r="A204" s="55" t="s">
        <v>671</v>
      </c>
      <c r="B204" s="20" t="s">
        <v>418</v>
      </c>
      <c r="C204" s="19" t="s">
        <v>72</v>
      </c>
      <c r="D204" s="19" t="s">
        <v>66</v>
      </c>
      <c r="E204" s="20" t="s">
        <v>747</v>
      </c>
      <c r="F204" s="20" t="s">
        <v>672</v>
      </c>
      <c r="G204" s="21">
        <v>9.4</v>
      </c>
    </row>
    <row r="205" spans="1:7" s="35" customFormat="1" ht="15.75" customHeight="1">
      <c r="A205" s="15" t="s">
        <v>212</v>
      </c>
      <c r="B205" s="45" t="s">
        <v>418</v>
      </c>
      <c r="C205" s="45" t="s">
        <v>72</v>
      </c>
      <c r="D205" s="45" t="s">
        <v>67</v>
      </c>
      <c r="E205" s="39"/>
      <c r="F205" s="39"/>
      <c r="G205" s="40">
        <f aca="true" t="shared" si="1" ref="G205:G210">G206</f>
        <v>5899.8</v>
      </c>
    </row>
    <row r="206" spans="1:7" s="35" customFormat="1" ht="12" customHeight="1">
      <c r="A206" s="16" t="s">
        <v>427</v>
      </c>
      <c r="B206" s="19" t="s">
        <v>418</v>
      </c>
      <c r="C206" s="19" t="s">
        <v>72</v>
      </c>
      <c r="D206" s="19" t="s">
        <v>67</v>
      </c>
      <c r="E206" s="20" t="s">
        <v>428</v>
      </c>
      <c r="F206" s="20"/>
      <c r="G206" s="21">
        <f t="shared" si="1"/>
        <v>5899.8</v>
      </c>
    </row>
    <row r="207" spans="1:7" s="35" customFormat="1" ht="24" customHeight="1">
      <c r="A207" s="16" t="s">
        <v>748</v>
      </c>
      <c r="B207" s="19" t="s">
        <v>418</v>
      </c>
      <c r="C207" s="19" t="s">
        <v>72</v>
      </c>
      <c r="D207" s="19" t="s">
        <v>67</v>
      </c>
      <c r="E207" s="20" t="s">
        <v>749</v>
      </c>
      <c r="F207" s="20"/>
      <c r="G207" s="21">
        <f>G208+G212</f>
        <v>5899.8</v>
      </c>
    </row>
    <row r="208" spans="1:7" s="35" customFormat="1" ht="24" customHeight="1">
      <c r="A208" s="16" t="s">
        <v>750</v>
      </c>
      <c r="B208" s="19" t="s">
        <v>418</v>
      </c>
      <c r="C208" s="19" t="s">
        <v>72</v>
      </c>
      <c r="D208" s="19" t="s">
        <v>67</v>
      </c>
      <c r="E208" s="20" t="s">
        <v>751</v>
      </c>
      <c r="F208" s="20"/>
      <c r="G208" s="21">
        <f t="shared" si="1"/>
        <v>5749.5</v>
      </c>
    </row>
    <row r="209" spans="1:7" s="35" customFormat="1" ht="15" customHeight="1">
      <c r="A209" s="16" t="s">
        <v>129</v>
      </c>
      <c r="B209" s="19" t="s">
        <v>418</v>
      </c>
      <c r="C209" s="19" t="s">
        <v>72</v>
      </c>
      <c r="D209" s="19" t="s">
        <v>67</v>
      </c>
      <c r="E209" s="20" t="s">
        <v>751</v>
      </c>
      <c r="F209" s="20" t="s">
        <v>130</v>
      </c>
      <c r="G209" s="21">
        <f t="shared" si="1"/>
        <v>5749.5</v>
      </c>
    </row>
    <row r="210" spans="1:7" s="35" customFormat="1" ht="24" customHeight="1">
      <c r="A210" s="16" t="s">
        <v>165</v>
      </c>
      <c r="B210" s="19" t="s">
        <v>418</v>
      </c>
      <c r="C210" s="19" t="s">
        <v>72</v>
      </c>
      <c r="D210" s="19" t="s">
        <v>67</v>
      </c>
      <c r="E210" s="20" t="s">
        <v>751</v>
      </c>
      <c r="F210" s="20" t="s">
        <v>131</v>
      </c>
      <c r="G210" s="21">
        <f t="shared" si="1"/>
        <v>5749.5</v>
      </c>
    </row>
    <row r="211" spans="1:7" s="35" customFormat="1" ht="24" customHeight="1">
      <c r="A211" s="16" t="s">
        <v>639</v>
      </c>
      <c r="B211" s="19" t="s">
        <v>418</v>
      </c>
      <c r="C211" s="19" t="s">
        <v>72</v>
      </c>
      <c r="D211" s="19" t="s">
        <v>67</v>
      </c>
      <c r="E211" s="20" t="s">
        <v>751</v>
      </c>
      <c r="F211" s="20" t="s">
        <v>638</v>
      </c>
      <c r="G211" s="21">
        <v>5749.5</v>
      </c>
    </row>
    <row r="212" spans="1:7" s="35" customFormat="1" ht="14.25" customHeight="1">
      <c r="A212" s="16" t="s">
        <v>741</v>
      </c>
      <c r="B212" s="20" t="s">
        <v>418</v>
      </c>
      <c r="C212" s="19" t="s">
        <v>72</v>
      </c>
      <c r="D212" s="19" t="s">
        <v>67</v>
      </c>
      <c r="E212" s="20" t="s">
        <v>752</v>
      </c>
      <c r="F212" s="20"/>
      <c r="G212" s="21">
        <f>G213</f>
        <v>150.3</v>
      </c>
    </row>
    <row r="213" spans="1:7" s="35" customFormat="1" ht="14.25" customHeight="1">
      <c r="A213" s="16" t="s">
        <v>129</v>
      </c>
      <c r="B213" s="20" t="s">
        <v>418</v>
      </c>
      <c r="C213" s="19" t="s">
        <v>72</v>
      </c>
      <c r="D213" s="19" t="s">
        <v>67</v>
      </c>
      <c r="E213" s="20" t="s">
        <v>752</v>
      </c>
      <c r="F213" s="20" t="s">
        <v>130</v>
      </c>
      <c r="G213" s="21">
        <f>G214</f>
        <v>150.3</v>
      </c>
    </row>
    <row r="214" spans="1:7" s="35" customFormat="1" ht="14.25" customHeight="1">
      <c r="A214" s="16" t="s">
        <v>669</v>
      </c>
      <c r="B214" s="20" t="s">
        <v>418</v>
      </c>
      <c r="C214" s="19" t="s">
        <v>72</v>
      </c>
      <c r="D214" s="19" t="s">
        <v>67</v>
      </c>
      <c r="E214" s="20" t="s">
        <v>752</v>
      </c>
      <c r="F214" s="20" t="s">
        <v>670</v>
      </c>
      <c r="G214" s="21">
        <f>G215</f>
        <v>150.3</v>
      </c>
    </row>
    <row r="215" spans="1:7" s="35" customFormat="1" ht="24" customHeight="1">
      <c r="A215" s="55" t="s">
        <v>671</v>
      </c>
      <c r="B215" s="20" t="s">
        <v>418</v>
      </c>
      <c r="C215" s="19" t="s">
        <v>72</v>
      </c>
      <c r="D215" s="19" t="s">
        <v>67</v>
      </c>
      <c r="E215" s="20" t="s">
        <v>752</v>
      </c>
      <c r="F215" s="20" t="s">
        <v>672</v>
      </c>
      <c r="G215" s="21">
        <v>150.3</v>
      </c>
    </row>
    <row r="216" spans="1:7" ht="12.75">
      <c r="A216" s="15" t="s">
        <v>8</v>
      </c>
      <c r="B216" s="39" t="s">
        <v>418</v>
      </c>
      <c r="C216" s="50" t="s">
        <v>69</v>
      </c>
      <c r="D216" s="50" t="s">
        <v>36</v>
      </c>
      <c r="E216" s="69"/>
      <c r="F216" s="50"/>
      <c r="G216" s="40">
        <f aca="true" t="shared" si="2" ref="G216:G221">G217</f>
        <v>1752.9</v>
      </c>
    </row>
    <row r="217" spans="1:7" ht="12.75">
      <c r="A217" s="15" t="s">
        <v>11</v>
      </c>
      <c r="B217" s="39" t="s">
        <v>418</v>
      </c>
      <c r="C217" s="50" t="s">
        <v>69</v>
      </c>
      <c r="D217" s="50" t="s">
        <v>75</v>
      </c>
      <c r="E217" s="69"/>
      <c r="F217" s="50"/>
      <c r="G217" s="40">
        <f t="shared" si="2"/>
        <v>1752.9</v>
      </c>
    </row>
    <row r="218" spans="1:7" ht="25.5">
      <c r="A218" s="32" t="s">
        <v>461</v>
      </c>
      <c r="B218" s="20" t="s">
        <v>418</v>
      </c>
      <c r="C218" s="20" t="s">
        <v>69</v>
      </c>
      <c r="D218" s="20" t="s">
        <v>75</v>
      </c>
      <c r="E218" s="20" t="s">
        <v>462</v>
      </c>
      <c r="F218" s="20"/>
      <c r="G218" s="21">
        <f t="shared" si="2"/>
        <v>1752.9</v>
      </c>
    </row>
    <row r="219" spans="1:7" ht="25.5">
      <c r="A219" s="16" t="s">
        <v>463</v>
      </c>
      <c r="B219" s="20" t="s">
        <v>418</v>
      </c>
      <c r="C219" s="20" t="s">
        <v>69</v>
      </c>
      <c r="D219" s="20" t="s">
        <v>75</v>
      </c>
      <c r="E219" s="20" t="s">
        <v>525</v>
      </c>
      <c r="F219" s="20"/>
      <c r="G219" s="21">
        <f t="shared" si="2"/>
        <v>1752.9</v>
      </c>
    </row>
    <row r="220" spans="1:7" ht="38.25">
      <c r="A220" s="16" t="s">
        <v>464</v>
      </c>
      <c r="B220" s="20" t="s">
        <v>418</v>
      </c>
      <c r="C220" s="20" t="s">
        <v>69</v>
      </c>
      <c r="D220" s="20" t="s">
        <v>75</v>
      </c>
      <c r="E220" s="20" t="s">
        <v>644</v>
      </c>
      <c r="F220" s="20"/>
      <c r="G220" s="21">
        <f t="shared" si="2"/>
        <v>1752.9</v>
      </c>
    </row>
    <row r="221" spans="1:7" ht="45.75" customHeight="1">
      <c r="A221" s="16" t="s">
        <v>103</v>
      </c>
      <c r="B221" s="20" t="s">
        <v>418</v>
      </c>
      <c r="C221" s="20" t="s">
        <v>69</v>
      </c>
      <c r="D221" s="20" t="s">
        <v>75</v>
      </c>
      <c r="E221" s="20" t="s">
        <v>644</v>
      </c>
      <c r="F221" s="20" t="s">
        <v>104</v>
      </c>
      <c r="G221" s="21">
        <f t="shared" si="2"/>
        <v>1752.9</v>
      </c>
    </row>
    <row r="222" spans="1:7" ht="12.75">
      <c r="A222" s="16" t="s">
        <v>94</v>
      </c>
      <c r="B222" s="20" t="s">
        <v>418</v>
      </c>
      <c r="C222" s="20" t="s">
        <v>69</v>
      </c>
      <c r="D222" s="20" t="s">
        <v>75</v>
      </c>
      <c r="E222" s="20" t="s">
        <v>644</v>
      </c>
      <c r="F222" s="20" t="s">
        <v>95</v>
      </c>
      <c r="G222" s="21">
        <f>G223+G224</f>
        <v>1752.9</v>
      </c>
    </row>
    <row r="223" spans="1:7" ht="12.75">
      <c r="A223" s="16" t="s">
        <v>159</v>
      </c>
      <c r="B223" s="20" t="s">
        <v>418</v>
      </c>
      <c r="C223" s="20" t="s">
        <v>69</v>
      </c>
      <c r="D223" s="20" t="s">
        <v>75</v>
      </c>
      <c r="E223" s="20" t="s">
        <v>644</v>
      </c>
      <c r="F223" s="20" t="s">
        <v>96</v>
      </c>
      <c r="G223" s="21">
        <f>'МП пр.6'!G233</f>
        <v>1346.3</v>
      </c>
    </row>
    <row r="224" spans="1:7" ht="25.5">
      <c r="A224" s="16" t="s">
        <v>161</v>
      </c>
      <c r="B224" s="20" t="s">
        <v>418</v>
      </c>
      <c r="C224" s="20" t="s">
        <v>69</v>
      </c>
      <c r="D224" s="20" t="s">
        <v>75</v>
      </c>
      <c r="E224" s="20" t="s">
        <v>644</v>
      </c>
      <c r="F224" s="20" t="s">
        <v>160</v>
      </c>
      <c r="G224" s="21">
        <f>'МП пр.6'!G235</f>
        <v>406.6</v>
      </c>
    </row>
    <row r="225" spans="1:7" ht="12.75">
      <c r="A225" s="15" t="s">
        <v>62</v>
      </c>
      <c r="B225" s="39" t="s">
        <v>418</v>
      </c>
      <c r="C225" s="39" t="s">
        <v>71</v>
      </c>
      <c r="D225" s="39" t="s">
        <v>36</v>
      </c>
      <c r="E225" s="20"/>
      <c r="F225" s="20"/>
      <c r="G225" s="40">
        <f>G227+G232+G244</f>
        <v>7406</v>
      </c>
    </row>
    <row r="226" spans="1:7" ht="13.5" customHeight="1">
      <c r="A226" s="15" t="s">
        <v>58</v>
      </c>
      <c r="B226" s="39" t="s">
        <v>418</v>
      </c>
      <c r="C226" s="39" t="s">
        <v>71</v>
      </c>
      <c r="D226" s="39" t="s">
        <v>66</v>
      </c>
      <c r="E226" s="20"/>
      <c r="F226" s="20"/>
      <c r="G226" s="40">
        <f>G227</f>
        <v>3500</v>
      </c>
    </row>
    <row r="227" spans="1:7" ht="18" customHeight="1">
      <c r="A227" s="16" t="s">
        <v>18</v>
      </c>
      <c r="B227" s="20" t="s">
        <v>418</v>
      </c>
      <c r="C227" s="20" t="s">
        <v>71</v>
      </c>
      <c r="D227" s="20" t="s">
        <v>66</v>
      </c>
      <c r="E227" s="20" t="s">
        <v>220</v>
      </c>
      <c r="F227" s="20"/>
      <c r="G227" s="21">
        <f>G228</f>
        <v>3500</v>
      </c>
    </row>
    <row r="228" spans="1:7" ht="12.75">
      <c r="A228" s="16" t="s">
        <v>407</v>
      </c>
      <c r="B228" s="20" t="s">
        <v>418</v>
      </c>
      <c r="C228" s="20" t="s">
        <v>71</v>
      </c>
      <c r="D228" s="20" t="s">
        <v>66</v>
      </c>
      <c r="E228" s="20" t="s">
        <v>410</v>
      </c>
      <c r="F228" s="20"/>
      <c r="G228" s="21">
        <f>G229</f>
        <v>3500</v>
      </c>
    </row>
    <row r="229" spans="1:7" ht="12.75">
      <c r="A229" s="16" t="s">
        <v>118</v>
      </c>
      <c r="B229" s="20" t="s">
        <v>418</v>
      </c>
      <c r="C229" s="20" t="s">
        <v>71</v>
      </c>
      <c r="D229" s="20" t="s">
        <v>66</v>
      </c>
      <c r="E229" s="20" t="s">
        <v>410</v>
      </c>
      <c r="F229" s="20" t="s">
        <v>119</v>
      </c>
      <c r="G229" s="21">
        <f>G230</f>
        <v>3500</v>
      </c>
    </row>
    <row r="230" spans="1:7" ht="12.75">
      <c r="A230" s="16" t="s">
        <v>120</v>
      </c>
      <c r="B230" s="20" t="s">
        <v>418</v>
      </c>
      <c r="C230" s="20" t="s">
        <v>71</v>
      </c>
      <c r="D230" s="20" t="s">
        <v>66</v>
      </c>
      <c r="E230" s="20" t="s">
        <v>410</v>
      </c>
      <c r="F230" s="20" t="s">
        <v>121</v>
      </c>
      <c r="G230" s="21">
        <f>G231</f>
        <v>3500</v>
      </c>
    </row>
    <row r="231" spans="1:7" ht="19.5" customHeight="1">
      <c r="A231" s="16" t="s">
        <v>122</v>
      </c>
      <c r="B231" s="20" t="s">
        <v>418</v>
      </c>
      <c r="C231" s="20" t="s">
        <v>71</v>
      </c>
      <c r="D231" s="20" t="s">
        <v>66</v>
      </c>
      <c r="E231" s="20" t="s">
        <v>410</v>
      </c>
      <c r="F231" s="20" t="s">
        <v>123</v>
      </c>
      <c r="G231" s="21">
        <v>3500</v>
      </c>
    </row>
    <row r="232" spans="1:7" ht="12.75">
      <c r="A232" s="24" t="s">
        <v>61</v>
      </c>
      <c r="B232" s="39" t="s">
        <v>418</v>
      </c>
      <c r="C232" s="45" t="s">
        <v>71</v>
      </c>
      <c r="D232" s="45" t="s">
        <v>70</v>
      </c>
      <c r="E232" s="19"/>
      <c r="F232" s="19"/>
      <c r="G232" s="17">
        <f>G233</f>
        <v>615.1999999999999</v>
      </c>
    </row>
    <row r="233" spans="1:7" ht="25.5">
      <c r="A233" s="16" t="s">
        <v>468</v>
      </c>
      <c r="B233" s="20" t="s">
        <v>418</v>
      </c>
      <c r="C233" s="20" t="s">
        <v>71</v>
      </c>
      <c r="D233" s="20" t="s">
        <v>70</v>
      </c>
      <c r="E233" s="20" t="s">
        <v>469</v>
      </c>
      <c r="F233" s="20"/>
      <c r="G233" s="21">
        <f>G234</f>
        <v>615.1999999999999</v>
      </c>
    </row>
    <row r="234" spans="1:7" ht="29.25" customHeight="1">
      <c r="A234" s="32" t="s">
        <v>470</v>
      </c>
      <c r="B234" s="20" t="s">
        <v>418</v>
      </c>
      <c r="C234" s="20" t="s">
        <v>71</v>
      </c>
      <c r="D234" s="20" t="s">
        <v>70</v>
      </c>
      <c r="E234" s="20" t="s">
        <v>471</v>
      </c>
      <c r="F234" s="20"/>
      <c r="G234" s="21">
        <f>G235+G241+G238</f>
        <v>615.1999999999999</v>
      </c>
    </row>
    <row r="235" spans="1:7" ht="12.75">
      <c r="A235" s="32" t="s">
        <v>169</v>
      </c>
      <c r="B235" s="20" t="s">
        <v>418</v>
      </c>
      <c r="C235" s="20" t="s">
        <v>71</v>
      </c>
      <c r="D235" s="20" t="s">
        <v>70</v>
      </c>
      <c r="E235" s="20" t="s">
        <v>472</v>
      </c>
      <c r="F235" s="20"/>
      <c r="G235" s="18">
        <f>G236</f>
        <v>446.6</v>
      </c>
    </row>
    <row r="236" spans="1:7" ht="12.75">
      <c r="A236" s="16" t="s">
        <v>118</v>
      </c>
      <c r="B236" s="20" t="s">
        <v>418</v>
      </c>
      <c r="C236" s="20" t="s">
        <v>71</v>
      </c>
      <c r="D236" s="20" t="s">
        <v>70</v>
      </c>
      <c r="E236" s="20" t="s">
        <v>472</v>
      </c>
      <c r="F236" s="20" t="s">
        <v>119</v>
      </c>
      <c r="G236" s="18">
        <f>G237</f>
        <v>446.6</v>
      </c>
    </row>
    <row r="237" spans="1:7" ht="12.75">
      <c r="A237" s="16" t="s">
        <v>124</v>
      </c>
      <c r="B237" s="20" t="s">
        <v>418</v>
      </c>
      <c r="C237" s="20" t="s">
        <v>71</v>
      </c>
      <c r="D237" s="20" t="s">
        <v>70</v>
      </c>
      <c r="E237" s="20" t="s">
        <v>472</v>
      </c>
      <c r="F237" s="20" t="s">
        <v>125</v>
      </c>
      <c r="G237" s="18">
        <f>'МП пр.6'!G24</f>
        <v>446.6</v>
      </c>
    </row>
    <row r="238" spans="1:7" ht="12.75">
      <c r="A238" s="32" t="s">
        <v>473</v>
      </c>
      <c r="B238" s="20" t="s">
        <v>418</v>
      </c>
      <c r="C238" s="20" t="s">
        <v>71</v>
      </c>
      <c r="D238" s="20" t="s">
        <v>70</v>
      </c>
      <c r="E238" s="20" t="s">
        <v>474</v>
      </c>
      <c r="F238" s="20"/>
      <c r="G238" s="18">
        <f>G239</f>
        <v>8.4</v>
      </c>
    </row>
    <row r="239" spans="1:7" ht="12.75">
      <c r="A239" s="16" t="s">
        <v>118</v>
      </c>
      <c r="B239" s="20" t="s">
        <v>418</v>
      </c>
      <c r="C239" s="20" t="s">
        <v>71</v>
      </c>
      <c r="D239" s="20" t="s">
        <v>70</v>
      </c>
      <c r="E239" s="20" t="s">
        <v>474</v>
      </c>
      <c r="F239" s="20" t="s">
        <v>119</v>
      </c>
      <c r="G239" s="18">
        <f>G240</f>
        <v>8.4</v>
      </c>
    </row>
    <row r="240" spans="1:7" ht="12.75">
      <c r="A240" s="16" t="s">
        <v>124</v>
      </c>
      <c r="B240" s="20" t="s">
        <v>418</v>
      </c>
      <c r="C240" s="20" t="s">
        <v>71</v>
      </c>
      <c r="D240" s="20" t="s">
        <v>70</v>
      </c>
      <c r="E240" s="20" t="s">
        <v>474</v>
      </c>
      <c r="F240" s="20" t="s">
        <v>125</v>
      </c>
      <c r="G240" s="18">
        <f>'МП пр.6'!G30</f>
        <v>8.4</v>
      </c>
    </row>
    <row r="241" spans="1:7" ht="12.75">
      <c r="A241" s="32" t="s">
        <v>475</v>
      </c>
      <c r="B241" s="20" t="s">
        <v>418</v>
      </c>
      <c r="C241" s="20" t="s">
        <v>71</v>
      </c>
      <c r="D241" s="20" t="s">
        <v>70</v>
      </c>
      <c r="E241" s="20" t="s">
        <v>476</v>
      </c>
      <c r="F241" s="20"/>
      <c r="G241" s="18">
        <f>G242</f>
        <v>160.2</v>
      </c>
    </row>
    <row r="242" spans="1:7" ht="12.75">
      <c r="A242" s="16" t="s">
        <v>118</v>
      </c>
      <c r="B242" s="20" t="s">
        <v>418</v>
      </c>
      <c r="C242" s="20" t="s">
        <v>71</v>
      </c>
      <c r="D242" s="20" t="s">
        <v>70</v>
      </c>
      <c r="E242" s="20" t="s">
        <v>476</v>
      </c>
      <c r="F242" s="20" t="s">
        <v>119</v>
      </c>
      <c r="G242" s="18">
        <f>G243</f>
        <v>160.2</v>
      </c>
    </row>
    <row r="243" spans="1:7" ht="12.75">
      <c r="A243" s="16" t="s">
        <v>124</v>
      </c>
      <c r="B243" s="20" t="s">
        <v>418</v>
      </c>
      <c r="C243" s="20" t="s">
        <v>71</v>
      </c>
      <c r="D243" s="20" t="s">
        <v>70</v>
      </c>
      <c r="E243" s="20" t="s">
        <v>476</v>
      </c>
      <c r="F243" s="20" t="s">
        <v>125</v>
      </c>
      <c r="G243" s="18">
        <f>'МП пр.6'!G36</f>
        <v>160.2</v>
      </c>
    </row>
    <row r="244" spans="1:7" ht="12.75">
      <c r="A244" s="15" t="s">
        <v>153</v>
      </c>
      <c r="B244" s="39" t="s">
        <v>418</v>
      </c>
      <c r="C244" s="39" t="s">
        <v>71</v>
      </c>
      <c r="D244" s="39" t="s">
        <v>76</v>
      </c>
      <c r="E244" s="39"/>
      <c r="F244" s="39"/>
      <c r="G244" s="17">
        <f>G245+G256</f>
        <v>3290.8</v>
      </c>
    </row>
    <row r="245" spans="1:7" ht="25.5">
      <c r="A245" s="32" t="s">
        <v>461</v>
      </c>
      <c r="B245" s="20" t="s">
        <v>418</v>
      </c>
      <c r="C245" s="20" t="s">
        <v>71</v>
      </c>
      <c r="D245" s="20" t="s">
        <v>76</v>
      </c>
      <c r="E245" s="20" t="s">
        <v>462</v>
      </c>
      <c r="F245" s="20"/>
      <c r="G245" s="21">
        <f>G246</f>
        <v>2325</v>
      </c>
    </row>
    <row r="246" spans="1:7" ht="25.5">
      <c r="A246" s="16" t="s">
        <v>463</v>
      </c>
      <c r="B246" s="20" t="s">
        <v>418</v>
      </c>
      <c r="C246" s="20" t="s">
        <v>71</v>
      </c>
      <c r="D246" s="20" t="s">
        <v>76</v>
      </c>
      <c r="E246" s="20" t="s">
        <v>525</v>
      </c>
      <c r="F246" s="20"/>
      <c r="G246" s="21">
        <f>G247</f>
        <v>2325</v>
      </c>
    </row>
    <row r="247" spans="1:7" ht="25.5">
      <c r="A247" s="16" t="s">
        <v>477</v>
      </c>
      <c r="B247" s="20" t="s">
        <v>418</v>
      </c>
      <c r="C247" s="20" t="s">
        <v>71</v>
      </c>
      <c r="D247" s="20" t="s">
        <v>76</v>
      </c>
      <c r="E247" s="20" t="s">
        <v>652</v>
      </c>
      <c r="F247" s="20"/>
      <c r="G247" s="21">
        <f>G248+G253</f>
        <v>2325</v>
      </c>
    </row>
    <row r="248" spans="1:7" ht="38.25">
      <c r="A248" s="16" t="s">
        <v>103</v>
      </c>
      <c r="B248" s="20" t="s">
        <v>418</v>
      </c>
      <c r="C248" s="20" t="s">
        <v>71</v>
      </c>
      <c r="D248" s="20" t="s">
        <v>76</v>
      </c>
      <c r="E248" s="20" t="s">
        <v>652</v>
      </c>
      <c r="F248" s="20" t="s">
        <v>104</v>
      </c>
      <c r="G248" s="21">
        <f>G249</f>
        <v>2131.8</v>
      </c>
    </row>
    <row r="249" spans="1:7" ht="12.75">
      <c r="A249" s="16" t="s">
        <v>94</v>
      </c>
      <c r="B249" s="20" t="s">
        <v>418</v>
      </c>
      <c r="C249" s="20" t="s">
        <v>71</v>
      </c>
      <c r="D249" s="20" t="s">
        <v>76</v>
      </c>
      <c r="E249" s="20" t="s">
        <v>652</v>
      </c>
      <c r="F249" s="20" t="s">
        <v>95</v>
      </c>
      <c r="G249" s="21">
        <f>G250+G251+G252</f>
        <v>2131.8</v>
      </c>
    </row>
    <row r="250" spans="1:7" ht="12.75">
      <c r="A250" s="16" t="s">
        <v>159</v>
      </c>
      <c r="B250" s="20" t="s">
        <v>418</v>
      </c>
      <c r="C250" s="20" t="s">
        <v>71</v>
      </c>
      <c r="D250" s="20" t="s">
        <v>76</v>
      </c>
      <c r="E250" s="20" t="s">
        <v>652</v>
      </c>
      <c r="F250" s="20" t="s">
        <v>96</v>
      </c>
      <c r="G250" s="21">
        <f>'МП пр.6'!G242</f>
        <v>1517</v>
      </c>
    </row>
    <row r="251" spans="1:7" ht="25.5">
      <c r="A251" s="16" t="s">
        <v>97</v>
      </c>
      <c r="B251" s="20" t="s">
        <v>418</v>
      </c>
      <c r="C251" s="20" t="s">
        <v>71</v>
      </c>
      <c r="D251" s="20" t="s">
        <v>76</v>
      </c>
      <c r="E251" s="20" t="s">
        <v>652</v>
      </c>
      <c r="F251" s="20" t="s">
        <v>98</v>
      </c>
      <c r="G251" s="21">
        <f>'МП пр.6'!G244</f>
        <v>160</v>
      </c>
    </row>
    <row r="252" spans="1:7" ht="25.5">
      <c r="A252" s="16" t="s">
        <v>161</v>
      </c>
      <c r="B252" s="20" t="s">
        <v>418</v>
      </c>
      <c r="C252" s="20" t="s">
        <v>71</v>
      </c>
      <c r="D252" s="20" t="s">
        <v>76</v>
      </c>
      <c r="E252" s="20" t="s">
        <v>652</v>
      </c>
      <c r="F252" s="20" t="s">
        <v>160</v>
      </c>
      <c r="G252" s="21">
        <f>'МП пр.6'!G245</f>
        <v>454.8</v>
      </c>
    </row>
    <row r="253" spans="1:7" ht="25.5">
      <c r="A253" s="16" t="s">
        <v>640</v>
      </c>
      <c r="B253" s="20" t="s">
        <v>418</v>
      </c>
      <c r="C253" s="20" t="s">
        <v>71</v>
      </c>
      <c r="D253" s="20" t="s">
        <v>76</v>
      </c>
      <c r="E253" s="20" t="s">
        <v>652</v>
      </c>
      <c r="F253" s="20" t="s">
        <v>105</v>
      </c>
      <c r="G253" s="21">
        <f>G254</f>
        <v>193.2</v>
      </c>
    </row>
    <row r="254" spans="1:7" ht="25.5">
      <c r="A254" s="16" t="s">
        <v>99</v>
      </c>
      <c r="B254" s="20" t="s">
        <v>418</v>
      </c>
      <c r="C254" s="20" t="s">
        <v>71</v>
      </c>
      <c r="D254" s="20" t="s">
        <v>76</v>
      </c>
      <c r="E254" s="20" t="s">
        <v>652</v>
      </c>
      <c r="F254" s="20" t="s">
        <v>100</v>
      </c>
      <c r="G254" s="21">
        <f>G255</f>
        <v>193.2</v>
      </c>
    </row>
    <row r="255" spans="1:7" ht="25.5">
      <c r="A255" s="16" t="s">
        <v>101</v>
      </c>
      <c r="B255" s="20" t="s">
        <v>418</v>
      </c>
      <c r="C255" s="20" t="s">
        <v>71</v>
      </c>
      <c r="D255" s="20" t="s">
        <v>76</v>
      </c>
      <c r="E255" s="20" t="s">
        <v>652</v>
      </c>
      <c r="F255" s="20" t="s">
        <v>102</v>
      </c>
      <c r="G255" s="21">
        <f>'МП пр.6'!G250</f>
        <v>193.2</v>
      </c>
    </row>
    <row r="256" spans="1:7" ht="25.5">
      <c r="A256" s="16" t="s">
        <v>468</v>
      </c>
      <c r="B256" s="20" t="s">
        <v>418</v>
      </c>
      <c r="C256" s="20" t="s">
        <v>71</v>
      </c>
      <c r="D256" s="20" t="s">
        <v>76</v>
      </c>
      <c r="E256" s="20" t="s">
        <v>469</v>
      </c>
      <c r="F256" s="20"/>
      <c r="G256" s="18">
        <f>G257+G266+G271</f>
        <v>965.8</v>
      </c>
    </row>
    <row r="257" spans="1:7" ht="25.5">
      <c r="A257" s="16" t="s">
        <v>463</v>
      </c>
      <c r="B257" s="20" t="s">
        <v>418</v>
      </c>
      <c r="C257" s="20" t="s">
        <v>71</v>
      </c>
      <c r="D257" s="20" t="s">
        <v>76</v>
      </c>
      <c r="E257" s="20" t="s">
        <v>478</v>
      </c>
      <c r="F257" s="20"/>
      <c r="G257" s="18">
        <f>G258</f>
        <v>660.8</v>
      </c>
    </row>
    <row r="258" spans="1:7" ht="25.5">
      <c r="A258" s="16" t="s">
        <v>477</v>
      </c>
      <c r="B258" s="20" t="s">
        <v>418</v>
      </c>
      <c r="C258" s="20" t="s">
        <v>71</v>
      </c>
      <c r="D258" s="20" t="s">
        <v>76</v>
      </c>
      <c r="E258" s="20" t="s">
        <v>479</v>
      </c>
      <c r="F258" s="20"/>
      <c r="G258" s="18">
        <f>G259+G263</f>
        <v>660.8</v>
      </c>
    </row>
    <row r="259" spans="1:7" ht="25.5" customHeight="1">
      <c r="A259" s="16" t="s">
        <v>103</v>
      </c>
      <c r="B259" s="20" t="s">
        <v>418</v>
      </c>
      <c r="C259" s="20" t="s">
        <v>71</v>
      </c>
      <c r="D259" s="20" t="s">
        <v>76</v>
      </c>
      <c r="E259" s="20" t="s">
        <v>479</v>
      </c>
      <c r="F259" s="20" t="s">
        <v>104</v>
      </c>
      <c r="G259" s="21">
        <f>G260</f>
        <v>537.9</v>
      </c>
    </row>
    <row r="260" spans="1:7" ht="12.75">
      <c r="A260" s="16" t="s">
        <v>94</v>
      </c>
      <c r="B260" s="20" t="s">
        <v>418</v>
      </c>
      <c r="C260" s="20" t="s">
        <v>71</v>
      </c>
      <c r="D260" s="20" t="s">
        <v>76</v>
      </c>
      <c r="E260" s="20" t="s">
        <v>479</v>
      </c>
      <c r="F260" s="20" t="s">
        <v>95</v>
      </c>
      <c r="G260" s="21">
        <f>G261+G262</f>
        <v>537.9</v>
      </c>
    </row>
    <row r="261" spans="1:7" ht="17.25" customHeight="1">
      <c r="A261" s="16" t="s">
        <v>159</v>
      </c>
      <c r="B261" s="20" t="s">
        <v>418</v>
      </c>
      <c r="C261" s="20" t="s">
        <v>71</v>
      </c>
      <c r="D261" s="20" t="s">
        <v>76</v>
      </c>
      <c r="E261" s="20" t="s">
        <v>479</v>
      </c>
      <c r="F261" s="20" t="s">
        <v>96</v>
      </c>
      <c r="G261" s="21">
        <f>'МП пр.6'!G44</f>
        <v>413.1</v>
      </c>
    </row>
    <row r="262" spans="1:7" ht="30" customHeight="1">
      <c r="A262" s="16" t="s">
        <v>161</v>
      </c>
      <c r="B262" s="20" t="s">
        <v>418</v>
      </c>
      <c r="C262" s="20" t="s">
        <v>71</v>
      </c>
      <c r="D262" s="20" t="s">
        <v>76</v>
      </c>
      <c r="E262" s="20" t="s">
        <v>479</v>
      </c>
      <c r="F262" s="20" t="s">
        <v>160</v>
      </c>
      <c r="G262" s="21">
        <f>'МП пр.6'!G46</f>
        <v>124.8</v>
      </c>
    </row>
    <row r="263" spans="1:7" ht="36" customHeight="1">
      <c r="A263" s="16" t="s">
        <v>640</v>
      </c>
      <c r="B263" s="20" t="s">
        <v>418</v>
      </c>
      <c r="C263" s="20" t="s">
        <v>71</v>
      </c>
      <c r="D263" s="20" t="s">
        <v>76</v>
      </c>
      <c r="E263" s="20" t="s">
        <v>479</v>
      </c>
      <c r="F263" s="20" t="s">
        <v>105</v>
      </c>
      <c r="G263" s="21">
        <f>G264</f>
        <v>122.9</v>
      </c>
    </row>
    <row r="264" spans="1:7" ht="28.5" customHeight="1">
      <c r="A264" s="16" t="s">
        <v>99</v>
      </c>
      <c r="B264" s="20" t="s">
        <v>418</v>
      </c>
      <c r="C264" s="20" t="s">
        <v>71</v>
      </c>
      <c r="D264" s="20" t="s">
        <v>76</v>
      </c>
      <c r="E264" s="20" t="s">
        <v>479</v>
      </c>
      <c r="F264" s="20" t="s">
        <v>100</v>
      </c>
      <c r="G264" s="21">
        <f>G265</f>
        <v>122.9</v>
      </c>
    </row>
    <row r="265" spans="1:7" ht="30" customHeight="1">
      <c r="A265" s="16" t="s">
        <v>101</v>
      </c>
      <c r="B265" s="20" t="s">
        <v>418</v>
      </c>
      <c r="C265" s="20" t="s">
        <v>71</v>
      </c>
      <c r="D265" s="20" t="s">
        <v>76</v>
      </c>
      <c r="E265" s="20" t="s">
        <v>479</v>
      </c>
      <c r="F265" s="20" t="s">
        <v>102</v>
      </c>
      <c r="G265" s="21">
        <f>'МП пр.6'!G50</f>
        <v>122.9</v>
      </c>
    </row>
    <row r="266" spans="1:7" ht="30" customHeight="1">
      <c r="A266" s="16" t="s">
        <v>480</v>
      </c>
      <c r="B266" s="20" t="s">
        <v>418</v>
      </c>
      <c r="C266" s="20" t="s">
        <v>71</v>
      </c>
      <c r="D266" s="20" t="s">
        <v>76</v>
      </c>
      <c r="E266" s="20" t="s">
        <v>481</v>
      </c>
      <c r="F266" s="20"/>
      <c r="G266" s="18">
        <f>G267</f>
        <v>275</v>
      </c>
    </row>
    <row r="267" spans="1:7" ht="30.75" customHeight="1">
      <c r="A267" s="16" t="s">
        <v>482</v>
      </c>
      <c r="B267" s="20" t="s">
        <v>418</v>
      </c>
      <c r="C267" s="20" t="s">
        <v>71</v>
      </c>
      <c r="D267" s="20" t="s">
        <v>76</v>
      </c>
      <c r="E267" s="20" t="s">
        <v>483</v>
      </c>
      <c r="F267" s="20"/>
      <c r="G267" s="21">
        <f>G268</f>
        <v>275</v>
      </c>
    </row>
    <row r="268" spans="1:7" ht="25.5" customHeight="1">
      <c r="A268" s="16" t="s">
        <v>640</v>
      </c>
      <c r="B268" s="20" t="s">
        <v>418</v>
      </c>
      <c r="C268" s="20" t="s">
        <v>71</v>
      </c>
      <c r="D268" s="20" t="s">
        <v>76</v>
      </c>
      <c r="E268" s="20" t="s">
        <v>483</v>
      </c>
      <c r="F268" s="20" t="s">
        <v>105</v>
      </c>
      <c r="G268" s="21">
        <f>G269</f>
        <v>275</v>
      </c>
    </row>
    <row r="269" spans="1:7" ht="30.75" customHeight="1">
      <c r="A269" s="16" t="s">
        <v>99</v>
      </c>
      <c r="B269" s="20" t="s">
        <v>418</v>
      </c>
      <c r="C269" s="20" t="s">
        <v>71</v>
      </c>
      <c r="D269" s="20" t="s">
        <v>76</v>
      </c>
      <c r="E269" s="20" t="s">
        <v>483</v>
      </c>
      <c r="F269" s="20" t="s">
        <v>100</v>
      </c>
      <c r="G269" s="21">
        <f>G270</f>
        <v>275</v>
      </c>
    </row>
    <row r="270" spans="1:7" ht="29.25" customHeight="1">
      <c r="A270" s="16" t="s">
        <v>101</v>
      </c>
      <c r="B270" s="20" t="s">
        <v>418</v>
      </c>
      <c r="C270" s="20" t="s">
        <v>71</v>
      </c>
      <c r="D270" s="20" t="s">
        <v>76</v>
      </c>
      <c r="E270" s="20" t="s">
        <v>483</v>
      </c>
      <c r="F270" s="20" t="s">
        <v>102</v>
      </c>
      <c r="G270" s="21">
        <f>'МП пр.6'!G81</f>
        <v>275</v>
      </c>
    </row>
    <row r="271" spans="1:7" ht="30" customHeight="1">
      <c r="A271" s="32" t="s">
        <v>484</v>
      </c>
      <c r="B271" s="20" t="s">
        <v>418</v>
      </c>
      <c r="C271" s="20" t="s">
        <v>71</v>
      </c>
      <c r="D271" s="20" t="s">
        <v>76</v>
      </c>
      <c r="E271" s="20" t="s">
        <v>485</v>
      </c>
      <c r="F271" s="20"/>
      <c r="G271" s="21">
        <f>G272</f>
        <v>30</v>
      </c>
    </row>
    <row r="272" spans="1:7" ht="25.5">
      <c r="A272" s="16" t="s">
        <v>486</v>
      </c>
      <c r="B272" s="19" t="s">
        <v>418</v>
      </c>
      <c r="C272" s="20" t="s">
        <v>71</v>
      </c>
      <c r="D272" s="20" t="s">
        <v>76</v>
      </c>
      <c r="E272" s="20" t="s">
        <v>487</v>
      </c>
      <c r="F272" s="20"/>
      <c r="G272" s="21">
        <f>G273</f>
        <v>30</v>
      </c>
    </row>
    <row r="273" spans="1:7" ht="25.5">
      <c r="A273" s="16" t="s">
        <v>106</v>
      </c>
      <c r="B273" s="19" t="s">
        <v>418</v>
      </c>
      <c r="C273" s="20" t="s">
        <v>71</v>
      </c>
      <c r="D273" s="20" t="s">
        <v>76</v>
      </c>
      <c r="E273" s="20" t="s">
        <v>487</v>
      </c>
      <c r="F273" s="20" t="s">
        <v>107</v>
      </c>
      <c r="G273" s="21">
        <f>G274</f>
        <v>30</v>
      </c>
    </row>
    <row r="274" spans="1:7" ht="25.5">
      <c r="A274" s="16" t="s">
        <v>488</v>
      </c>
      <c r="B274" s="19" t="s">
        <v>418</v>
      </c>
      <c r="C274" s="20" t="s">
        <v>71</v>
      </c>
      <c r="D274" s="20" t="s">
        <v>76</v>
      </c>
      <c r="E274" s="20" t="s">
        <v>487</v>
      </c>
      <c r="F274" s="20" t="s">
        <v>489</v>
      </c>
      <c r="G274" s="21">
        <f>G275</f>
        <v>30</v>
      </c>
    </row>
    <row r="275" spans="1:7" ht="25.5">
      <c r="A275" s="16" t="s">
        <v>661</v>
      </c>
      <c r="B275" s="19" t="s">
        <v>418</v>
      </c>
      <c r="C275" s="20" t="s">
        <v>71</v>
      </c>
      <c r="D275" s="20" t="s">
        <v>76</v>
      </c>
      <c r="E275" s="20" t="s">
        <v>487</v>
      </c>
      <c r="F275" s="20" t="s">
        <v>660</v>
      </c>
      <c r="G275" s="21">
        <f>'МП пр.6'!G89</f>
        <v>30</v>
      </c>
    </row>
    <row r="276" spans="1:7" ht="15.75" customHeight="1">
      <c r="A276" s="15" t="s">
        <v>155</v>
      </c>
      <c r="B276" s="45" t="s">
        <v>419</v>
      </c>
      <c r="C276" s="39"/>
      <c r="D276" s="39"/>
      <c r="E276" s="39"/>
      <c r="F276" s="39"/>
      <c r="G276" s="40">
        <f>G277+G310</f>
        <v>18108</v>
      </c>
    </row>
    <row r="277" spans="1:7" ht="12.75">
      <c r="A277" s="15" t="s">
        <v>2</v>
      </c>
      <c r="B277" s="45" t="s">
        <v>419</v>
      </c>
      <c r="C277" s="39" t="s">
        <v>66</v>
      </c>
      <c r="D277" s="39" t="s">
        <v>36</v>
      </c>
      <c r="E277" s="39"/>
      <c r="F277" s="39"/>
      <c r="G277" s="40">
        <f>G278+G305</f>
        <v>18072</v>
      </c>
    </row>
    <row r="278" spans="1:7" ht="25.5">
      <c r="A278" s="15" t="s">
        <v>79</v>
      </c>
      <c r="B278" s="45" t="s">
        <v>419</v>
      </c>
      <c r="C278" s="39" t="s">
        <v>66</v>
      </c>
      <c r="D278" s="39" t="s">
        <v>76</v>
      </c>
      <c r="E278" s="39"/>
      <c r="F278" s="39"/>
      <c r="G278" s="40">
        <f>G279+G289</f>
        <v>17072</v>
      </c>
    </row>
    <row r="279" spans="1:7" ht="12.75">
      <c r="A279" s="16" t="s">
        <v>368</v>
      </c>
      <c r="B279" s="19" t="s">
        <v>419</v>
      </c>
      <c r="C279" s="20" t="s">
        <v>66</v>
      </c>
      <c r="D279" s="20" t="s">
        <v>76</v>
      </c>
      <c r="E279" s="20" t="s">
        <v>219</v>
      </c>
      <c r="F279" s="20"/>
      <c r="G279" s="21">
        <f>G280</f>
        <v>630</v>
      </c>
    </row>
    <row r="280" spans="1:7" ht="12.75">
      <c r="A280" s="16" t="s">
        <v>369</v>
      </c>
      <c r="B280" s="19" t="s">
        <v>419</v>
      </c>
      <c r="C280" s="20" t="s">
        <v>66</v>
      </c>
      <c r="D280" s="20" t="s">
        <v>76</v>
      </c>
      <c r="E280" s="20" t="s">
        <v>366</v>
      </c>
      <c r="F280" s="20"/>
      <c r="G280" s="21">
        <f>G281+G285</f>
        <v>630</v>
      </c>
    </row>
    <row r="281" spans="1:7" ht="39" customHeight="1">
      <c r="A281" s="16" t="s">
        <v>238</v>
      </c>
      <c r="B281" s="19" t="s">
        <v>419</v>
      </c>
      <c r="C281" s="20" t="s">
        <v>66</v>
      </c>
      <c r="D281" s="20" t="s">
        <v>76</v>
      </c>
      <c r="E281" s="20" t="s">
        <v>367</v>
      </c>
      <c r="F281" s="20"/>
      <c r="G281" s="21">
        <f>G282</f>
        <v>500</v>
      </c>
    </row>
    <row r="282" spans="1:7" ht="38.25">
      <c r="A282" s="16" t="s">
        <v>103</v>
      </c>
      <c r="B282" s="19" t="s">
        <v>419</v>
      </c>
      <c r="C282" s="20" t="s">
        <v>66</v>
      </c>
      <c r="D282" s="20" t="s">
        <v>76</v>
      </c>
      <c r="E282" s="20" t="s">
        <v>367</v>
      </c>
      <c r="F282" s="20" t="s">
        <v>104</v>
      </c>
      <c r="G282" s="21">
        <f>G283</f>
        <v>500</v>
      </c>
    </row>
    <row r="283" spans="1:7" ht="12.75">
      <c r="A283" s="16" t="s">
        <v>94</v>
      </c>
      <c r="B283" s="19" t="s">
        <v>419</v>
      </c>
      <c r="C283" s="20" t="s">
        <v>66</v>
      </c>
      <c r="D283" s="20" t="s">
        <v>76</v>
      </c>
      <c r="E283" s="20" t="s">
        <v>367</v>
      </c>
      <c r="F283" s="20" t="s">
        <v>95</v>
      </c>
      <c r="G283" s="21">
        <f>G284</f>
        <v>500</v>
      </c>
    </row>
    <row r="284" spans="1:7" ht="25.5">
      <c r="A284" s="16" t="s">
        <v>97</v>
      </c>
      <c r="B284" s="19" t="s">
        <v>419</v>
      </c>
      <c r="C284" s="20" t="s">
        <v>66</v>
      </c>
      <c r="D284" s="20" t="s">
        <v>76</v>
      </c>
      <c r="E284" s="20" t="s">
        <v>367</v>
      </c>
      <c r="F284" s="20" t="s">
        <v>98</v>
      </c>
      <c r="G284" s="21">
        <v>500</v>
      </c>
    </row>
    <row r="285" spans="1:7" ht="13.5" customHeight="1">
      <c r="A285" s="16" t="s">
        <v>239</v>
      </c>
      <c r="B285" s="19" t="s">
        <v>419</v>
      </c>
      <c r="C285" s="20" t="s">
        <v>66</v>
      </c>
      <c r="D285" s="20" t="s">
        <v>76</v>
      </c>
      <c r="E285" s="20" t="s">
        <v>370</v>
      </c>
      <c r="F285" s="20"/>
      <c r="G285" s="21">
        <f>G286</f>
        <v>130</v>
      </c>
    </row>
    <row r="286" spans="1:7" ht="13.5" customHeight="1">
      <c r="A286" s="16" t="s">
        <v>103</v>
      </c>
      <c r="B286" s="19" t="s">
        <v>419</v>
      </c>
      <c r="C286" s="20" t="s">
        <v>66</v>
      </c>
      <c r="D286" s="20" t="s">
        <v>76</v>
      </c>
      <c r="E286" s="20" t="s">
        <v>370</v>
      </c>
      <c r="F286" s="20" t="s">
        <v>104</v>
      </c>
      <c r="G286" s="21">
        <f>G287</f>
        <v>130</v>
      </c>
    </row>
    <row r="287" spans="1:7" ht="13.5" customHeight="1">
      <c r="A287" s="16" t="s">
        <v>94</v>
      </c>
      <c r="B287" s="19" t="s">
        <v>419</v>
      </c>
      <c r="C287" s="20" t="s">
        <v>66</v>
      </c>
      <c r="D287" s="20" t="s">
        <v>76</v>
      </c>
      <c r="E287" s="20" t="s">
        <v>370</v>
      </c>
      <c r="F287" s="20" t="s">
        <v>95</v>
      </c>
      <c r="G287" s="21">
        <f>G288</f>
        <v>130</v>
      </c>
    </row>
    <row r="288" spans="1:7" ht="27" customHeight="1">
      <c r="A288" s="16" t="s">
        <v>97</v>
      </c>
      <c r="B288" s="19" t="s">
        <v>419</v>
      </c>
      <c r="C288" s="20" t="s">
        <v>66</v>
      </c>
      <c r="D288" s="20" t="s">
        <v>76</v>
      </c>
      <c r="E288" s="20" t="s">
        <v>370</v>
      </c>
      <c r="F288" s="20" t="s">
        <v>98</v>
      </c>
      <c r="G288" s="21">
        <v>130</v>
      </c>
    </row>
    <row r="289" spans="1:7" ht="24" customHeight="1">
      <c r="A289" s="16" t="s">
        <v>425</v>
      </c>
      <c r="B289" s="19" t="s">
        <v>419</v>
      </c>
      <c r="C289" s="20" t="s">
        <v>66</v>
      </c>
      <c r="D289" s="20" t="s">
        <v>76</v>
      </c>
      <c r="E289" s="20" t="s">
        <v>218</v>
      </c>
      <c r="F289" s="20"/>
      <c r="G289" s="21">
        <f>G290</f>
        <v>16442</v>
      </c>
    </row>
    <row r="290" spans="1:7" ht="14.25" customHeight="1">
      <c r="A290" s="16" t="s">
        <v>50</v>
      </c>
      <c r="B290" s="19" t="s">
        <v>419</v>
      </c>
      <c r="C290" s="20" t="s">
        <v>66</v>
      </c>
      <c r="D290" s="20" t="s">
        <v>76</v>
      </c>
      <c r="E290" s="20" t="s">
        <v>244</v>
      </c>
      <c r="F290" s="20"/>
      <c r="G290" s="21">
        <f>G291+G297</f>
        <v>16442</v>
      </c>
    </row>
    <row r="291" spans="1:7" ht="12.75">
      <c r="A291" s="16" t="s">
        <v>240</v>
      </c>
      <c r="B291" s="19" t="s">
        <v>419</v>
      </c>
      <c r="C291" s="20" t="s">
        <v>66</v>
      </c>
      <c r="D291" s="20" t="s">
        <v>76</v>
      </c>
      <c r="E291" s="20" t="s">
        <v>245</v>
      </c>
      <c r="F291" s="20"/>
      <c r="G291" s="21">
        <f>G292</f>
        <v>15190.1</v>
      </c>
    </row>
    <row r="292" spans="1:7" ht="38.25">
      <c r="A292" s="16" t="s">
        <v>103</v>
      </c>
      <c r="B292" s="19" t="s">
        <v>419</v>
      </c>
      <c r="C292" s="20" t="s">
        <v>66</v>
      </c>
      <c r="D292" s="20" t="s">
        <v>76</v>
      </c>
      <c r="E292" s="20" t="s">
        <v>245</v>
      </c>
      <c r="F292" s="20" t="s">
        <v>104</v>
      </c>
      <c r="G292" s="21">
        <f>G293</f>
        <v>15190.1</v>
      </c>
    </row>
    <row r="293" spans="1:7" ht="12.75">
      <c r="A293" s="16" t="s">
        <v>94</v>
      </c>
      <c r="B293" s="19" t="s">
        <v>419</v>
      </c>
      <c r="C293" s="20" t="s">
        <v>66</v>
      </c>
      <c r="D293" s="20" t="s">
        <v>76</v>
      </c>
      <c r="E293" s="20" t="s">
        <v>245</v>
      </c>
      <c r="F293" s="20" t="s">
        <v>95</v>
      </c>
      <c r="G293" s="21">
        <f>G294+G295+G296</f>
        <v>15190.1</v>
      </c>
    </row>
    <row r="294" spans="1:7" ht="12.75">
      <c r="A294" s="16" t="s">
        <v>159</v>
      </c>
      <c r="B294" s="19" t="s">
        <v>419</v>
      </c>
      <c r="C294" s="20" t="s">
        <v>66</v>
      </c>
      <c r="D294" s="20" t="s">
        <v>76</v>
      </c>
      <c r="E294" s="20" t="s">
        <v>245</v>
      </c>
      <c r="F294" s="20" t="s">
        <v>96</v>
      </c>
      <c r="G294" s="21">
        <v>12022.5</v>
      </c>
    </row>
    <row r="295" spans="1:7" ht="25.5">
      <c r="A295" s="16" t="s">
        <v>97</v>
      </c>
      <c r="B295" s="19" t="s">
        <v>419</v>
      </c>
      <c r="C295" s="20" t="s">
        <v>66</v>
      </c>
      <c r="D295" s="20" t="s">
        <v>76</v>
      </c>
      <c r="E295" s="20" t="s">
        <v>245</v>
      </c>
      <c r="F295" s="20" t="s">
        <v>98</v>
      </c>
      <c r="G295" s="21">
        <v>162</v>
      </c>
    </row>
    <row r="296" spans="1:7" ht="26.25" customHeight="1">
      <c r="A296" s="16" t="s">
        <v>161</v>
      </c>
      <c r="B296" s="19" t="s">
        <v>419</v>
      </c>
      <c r="C296" s="20" t="s">
        <v>66</v>
      </c>
      <c r="D296" s="20" t="s">
        <v>76</v>
      </c>
      <c r="E296" s="20" t="s">
        <v>245</v>
      </c>
      <c r="F296" s="20" t="s">
        <v>160</v>
      </c>
      <c r="G296" s="21">
        <v>3005.6</v>
      </c>
    </row>
    <row r="297" spans="1:7" ht="12.75">
      <c r="A297" s="16" t="s">
        <v>241</v>
      </c>
      <c r="B297" s="19" t="s">
        <v>419</v>
      </c>
      <c r="C297" s="20" t="s">
        <v>66</v>
      </c>
      <c r="D297" s="20" t="s">
        <v>76</v>
      </c>
      <c r="E297" s="20" t="s">
        <v>246</v>
      </c>
      <c r="F297" s="20"/>
      <c r="G297" s="21">
        <f>G298+G301</f>
        <v>1251.9</v>
      </c>
    </row>
    <row r="298" spans="1:7" ht="25.5">
      <c r="A298" s="16" t="s">
        <v>640</v>
      </c>
      <c r="B298" s="19" t="s">
        <v>419</v>
      </c>
      <c r="C298" s="20" t="s">
        <v>66</v>
      </c>
      <c r="D298" s="20" t="s">
        <v>76</v>
      </c>
      <c r="E298" s="20" t="s">
        <v>246</v>
      </c>
      <c r="F298" s="20" t="s">
        <v>105</v>
      </c>
      <c r="G298" s="21">
        <f>G299</f>
        <v>1245.2</v>
      </c>
    </row>
    <row r="299" spans="1:7" ht="24.75" customHeight="1">
      <c r="A299" s="16" t="s">
        <v>99</v>
      </c>
      <c r="B299" s="19" t="s">
        <v>419</v>
      </c>
      <c r="C299" s="20" t="s">
        <v>66</v>
      </c>
      <c r="D299" s="20" t="s">
        <v>76</v>
      </c>
      <c r="E299" s="20" t="s">
        <v>246</v>
      </c>
      <c r="F299" s="20" t="s">
        <v>100</v>
      </c>
      <c r="G299" s="21">
        <f>G300</f>
        <v>1245.2</v>
      </c>
    </row>
    <row r="300" spans="1:7" ht="25.5">
      <c r="A300" s="16" t="s">
        <v>101</v>
      </c>
      <c r="B300" s="19" t="s">
        <v>419</v>
      </c>
      <c r="C300" s="20" t="s">
        <v>66</v>
      </c>
      <c r="D300" s="20" t="s">
        <v>76</v>
      </c>
      <c r="E300" s="20" t="s">
        <v>246</v>
      </c>
      <c r="F300" s="20" t="s">
        <v>102</v>
      </c>
      <c r="G300" s="21">
        <v>1245.2</v>
      </c>
    </row>
    <row r="301" spans="1:7" ht="12.75">
      <c r="A301" s="16" t="s">
        <v>129</v>
      </c>
      <c r="B301" s="19" t="s">
        <v>419</v>
      </c>
      <c r="C301" s="20" t="s">
        <v>66</v>
      </c>
      <c r="D301" s="20" t="s">
        <v>76</v>
      </c>
      <c r="E301" s="20" t="s">
        <v>246</v>
      </c>
      <c r="F301" s="20" t="s">
        <v>130</v>
      </c>
      <c r="G301" s="21">
        <f>G302</f>
        <v>6.7</v>
      </c>
    </row>
    <row r="302" spans="1:7" ht="12.75">
      <c r="A302" s="16" t="s">
        <v>132</v>
      </c>
      <c r="B302" s="19" t="s">
        <v>419</v>
      </c>
      <c r="C302" s="20" t="s">
        <v>66</v>
      </c>
      <c r="D302" s="20" t="s">
        <v>76</v>
      </c>
      <c r="E302" s="20" t="s">
        <v>246</v>
      </c>
      <c r="F302" s="20" t="s">
        <v>133</v>
      </c>
      <c r="G302" s="21">
        <f>G303+G304</f>
        <v>6.7</v>
      </c>
    </row>
    <row r="303" spans="1:7" ht="12.75">
      <c r="A303" s="16" t="s">
        <v>134</v>
      </c>
      <c r="B303" s="19" t="s">
        <v>419</v>
      </c>
      <c r="C303" s="20" t="s">
        <v>66</v>
      </c>
      <c r="D303" s="20" t="s">
        <v>76</v>
      </c>
      <c r="E303" s="20" t="s">
        <v>246</v>
      </c>
      <c r="F303" s="20" t="s">
        <v>135</v>
      </c>
      <c r="G303" s="21">
        <v>4.2</v>
      </c>
    </row>
    <row r="304" spans="1:7" ht="12.75">
      <c r="A304" s="16" t="s">
        <v>162</v>
      </c>
      <c r="B304" s="19" t="s">
        <v>419</v>
      </c>
      <c r="C304" s="20" t="s">
        <v>66</v>
      </c>
      <c r="D304" s="20" t="s">
        <v>76</v>
      </c>
      <c r="E304" s="20" t="s">
        <v>246</v>
      </c>
      <c r="F304" s="20" t="s">
        <v>136</v>
      </c>
      <c r="G304" s="21">
        <v>2.5</v>
      </c>
    </row>
    <row r="305" spans="1:7" ht="12.75">
      <c r="A305" s="15" t="s">
        <v>3</v>
      </c>
      <c r="B305" s="45" t="s">
        <v>419</v>
      </c>
      <c r="C305" s="39" t="s">
        <v>66</v>
      </c>
      <c r="D305" s="39" t="s">
        <v>74</v>
      </c>
      <c r="E305" s="39"/>
      <c r="F305" s="39"/>
      <c r="G305" s="40">
        <f>G306</f>
        <v>1000</v>
      </c>
    </row>
    <row r="306" spans="1:7" ht="12.75">
      <c r="A306" s="16" t="s">
        <v>3</v>
      </c>
      <c r="B306" s="19" t="s">
        <v>419</v>
      </c>
      <c r="C306" s="20" t="s">
        <v>66</v>
      </c>
      <c r="D306" s="20" t="s">
        <v>74</v>
      </c>
      <c r="E306" s="20" t="s">
        <v>225</v>
      </c>
      <c r="F306" s="20"/>
      <c r="G306" s="21">
        <f>G307</f>
        <v>1000</v>
      </c>
    </row>
    <row r="307" spans="1:7" ht="12.75">
      <c r="A307" s="16" t="s">
        <v>411</v>
      </c>
      <c r="B307" s="19" t="s">
        <v>419</v>
      </c>
      <c r="C307" s="20" t="s">
        <v>66</v>
      </c>
      <c r="D307" s="20" t="s">
        <v>74</v>
      </c>
      <c r="E307" s="20" t="s">
        <v>412</v>
      </c>
      <c r="F307" s="20"/>
      <c r="G307" s="21">
        <f>G308</f>
        <v>1000</v>
      </c>
    </row>
    <row r="308" spans="1:7" ht="12.75">
      <c r="A308" s="16" t="s">
        <v>129</v>
      </c>
      <c r="B308" s="19" t="s">
        <v>419</v>
      </c>
      <c r="C308" s="20" t="s">
        <v>66</v>
      </c>
      <c r="D308" s="20" t="s">
        <v>74</v>
      </c>
      <c r="E308" s="20" t="s">
        <v>412</v>
      </c>
      <c r="F308" s="20" t="s">
        <v>130</v>
      </c>
      <c r="G308" s="21">
        <f>G309</f>
        <v>1000</v>
      </c>
    </row>
    <row r="309" spans="1:7" ht="12.75">
      <c r="A309" s="16" t="s">
        <v>141</v>
      </c>
      <c r="B309" s="19" t="s">
        <v>419</v>
      </c>
      <c r="C309" s="20" t="s">
        <v>66</v>
      </c>
      <c r="D309" s="20" t="s">
        <v>74</v>
      </c>
      <c r="E309" s="20" t="s">
        <v>412</v>
      </c>
      <c r="F309" s="20" t="s">
        <v>142</v>
      </c>
      <c r="G309" s="21">
        <v>1000</v>
      </c>
    </row>
    <row r="310" spans="1:7" ht="12.75">
      <c r="A310" s="15" t="s">
        <v>278</v>
      </c>
      <c r="B310" s="45" t="s">
        <v>419</v>
      </c>
      <c r="C310" s="39" t="s">
        <v>88</v>
      </c>
      <c r="D310" s="39" t="s">
        <v>36</v>
      </c>
      <c r="E310" s="39"/>
      <c r="F310" s="39"/>
      <c r="G310" s="40">
        <f>G311</f>
        <v>36</v>
      </c>
    </row>
    <row r="311" spans="1:7" ht="12.75">
      <c r="A311" s="15" t="s">
        <v>92</v>
      </c>
      <c r="B311" s="45" t="s">
        <v>419</v>
      </c>
      <c r="C311" s="39" t="s">
        <v>88</v>
      </c>
      <c r="D311" s="39" t="s">
        <v>66</v>
      </c>
      <c r="E311" s="39"/>
      <c r="F311" s="39"/>
      <c r="G311" s="40">
        <f>G312</f>
        <v>36</v>
      </c>
    </row>
    <row r="312" spans="1:7" ht="12.75">
      <c r="A312" s="16" t="s">
        <v>90</v>
      </c>
      <c r="B312" s="19" t="s">
        <v>419</v>
      </c>
      <c r="C312" s="20" t="s">
        <v>88</v>
      </c>
      <c r="D312" s="20" t="s">
        <v>66</v>
      </c>
      <c r="E312" s="20" t="s">
        <v>226</v>
      </c>
      <c r="F312" s="20"/>
      <c r="G312" s="21">
        <f>G313</f>
        <v>36</v>
      </c>
    </row>
    <row r="313" spans="1:7" ht="12.75">
      <c r="A313" s="16" t="s">
        <v>91</v>
      </c>
      <c r="B313" s="19" t="s">
        <v>419</v>
      </c>
      <c r="C313" s="20" t="s">
        <v>88</v>
      </c>
      <c r="D313" s="20" t="s">
        <v>66</v>
      </c>
      <c r="E313" s="20" t="s">
        <v>408</v>
      </c>
      <c r="F313" s="20"/>
      <c r="G313" s="21">
        <f>G314</f>
        <v>36</v>
      </c>
    </row>
    <row r="314" spans="1:7" ht="12.75">
      <c r="A314" s="16" t="s">
        <v>89</v>
      </c>
      <c r="B314" s="19" t="s">
        <v>419</v>
      </c>
      <c r="C314" s="20" t="s">
        <v>88</v>
      </c>
      <c r="D314" s="20" t="s">
        <v>66</v>
      </c>
      <c r="E314" s="20" t="s">
        <v>408</v>
      </c>
      <c r="F314" s="20" t="s">
        <v>126</v>
      </c>
      <c r="G314" s="21">
        <f>G315</f>
        <v>36</v>
      </c>
    </row>
    <row r="315" spans="1:7" ht="12.75">
      <c r="A315" s="16" t="s">
        <v>127</v>
      </c>
      <c r="B315" s="19" t="s">
        <v>419</v>
      </c>
      <c r="C315" s="20" t="s">
        <v>88</v>
      </c>
      <c r="D315" s="20" t="s">
        <v>66</v>
      </c>
      <c r="E315" s="20" t="s">
        <v>408</v>
      </c>
      <c r="F315" s="20" t="s">
        <v>128</v>
      </c>
      <c r="G315" s="21">
        <v>36</v>
      </c>
    </row>
    <row r="316" spans="1:7" ht="12.75">
      <c r="A316" s="14" t="s">
        <v>156</v>
      </c>
      <c r="B316" s="45" t="s">
        <v>420</v>
      </c>
      <c r="C316" s="39"/>
      <c r="D316" s="39"/>
      <c r="E316" s="39"/>
      <c r="F316" s="39"/>
      <c r="G316" s="40">
        <f>G317</f>
        <v>8614.6</v>
      </c>
    </row>
    <row r="317" spans="1:7" ht="12.75">
      <c r="A317" s="14" t="s">
        <v>2</v>
      </c>
      <c r="B317" s="45" t="s">
        <v>420</v>
      </c>
      <c r="C317" s="39" t="s">
        <v>66</v>
      </c>
      <c r="D317" s="39" t="s">
        <v>36</v>
      </c>
      <c r="E317" s="39"/>
      <c r="F317" s="39"/>
      <c r="G317" s="40">
        <f>G318+G348</f>
        <v>8614.6</v>
      </c>
    </row>
    <row r="318" spans="1:7" ht="28.5" customHeight="1">
      <c r="A318" s="14" t="s">
        <v>20</v>
      </c>
      <c r="B318" s="45" t="s">
        <v>420</v>
      </c>
      <c r="C318" s="39" t="s">
        <v>66</v>
      </c>
      <c r="D318" s="39" t="s">
        <v>70</v>
      </c>
      <c r="E318" s="39"/>
      <c r="F318" s="39"/>
      <c r="G318" s="40">
        <f>G319+G325</f>
        <v>5124.6</v>
      </c>
    </row>
    <row r="319" spans="1:7" ht="12.75">
      <c r="A319" s="16" t="s">
        <v>368</v>
      </c>
      <c r="B319" s="19" t="s">
        <v>420</v>
      </c>
      <c r="C319" s="20" t="s">
        <v>66</v>
      </c>
      <c r="D319" s="20" t="s">
        <v>70</v>
      </c>
      <c r="E319" s="20" t="s">
        <v>219</v>
      </c>
      <c r="F319" s="20"/>
      <c r="G319" s="21">
        <f>G320</f>
        <v>144</v>
      </c>
    </row>
    <row r="320" spans="1:7" ht="12.75">
      <c r="A320" s="16" t="s">
        <v>369</v>
      </c>
      <c r="B320" s="19" t="s">
        <v>420</v>
      </c>
      <c r="C320" s="20" t="s">
        <v>66</v>
      </c>
      <c r="D320" s="20" t="s">
        <v>70</v>
      </c>
      <c r="E320" s="20" t="s">
        <v>366</v>
      </c>
      <c r="F320" s="20"/>
      <c r="G320" s="21">
        <f>G321</f>
        <v>144</v>
      </c>
    </row>
    <row r="321" spans="1:7" ht="51">
      <c r="A321" s="16" t="s">
        <v>292</v>
      </c>
      <c r="B321" s="19" t="s">
        <v>420</v>
      </c>
      <c r="C321" s="20" t="s">
        <v>66</v>
      </c>
      <c r="D321" s="20" t="s">
        <v>70</v>
      </c>
      <c r="E321" s="20" t="s">
        <v>367</v>
      </c>
      <c r="F321" s="20"/>
      <c r="G321" s="21">
        <f>G322</f>
        <v>144</v>
      </c>
    </row>
    <row r="322" spans="1:7" ht="38.25">
      <c r="A322" s="16" t="s">
        <v>103</v>
      </c>
      <c r="B322" s="19" t="s">
        <v>420</v>
      </c>
      <c r="C322" s="20" t="s">
        <v>66</v>
      </c>
      <c r="D322" s="20" t="s">
        <v>70</v>
      </c>
      <c r="E322" s="20" t="s">
        <v>367</v>
      </c>
      <c r="F322" s="20" t="s">
        <v>104</v>
      </c>
      <c r="G322" s="21">
        <f>G323</f>
        <v>144</v>
      </c>
    </row>
    <row r="323" spans="1:7" ht="12.75">
      <c r="A323" s="16" t="s">
        <v>94</v>
      </c>
      <c r="B323" s="19" t="s">
        <v>420</v>
      </c>
      <c r="C323" s="20" t="s">
        <v>66</v>
      </c>
      <c r="D323" s="20" t="s">
        <v>70</v>
      </c>
      <c r="E323" s="20" t="s">
        <v>367</v>
      </c>
      <c r="F323" s="20" t="s">
        <v>95</v>
      </c>
      <c r="G323" s="21">
        <f>G324</f>
        <v>144</v>
      </c>
    </row>
    <row r="324" spans="1:7" ht="25.5">
      <c r="A324" s="16" t="s">
        <v>97</v>
      </c>
      <c r="B324" s="19" t="s">
        <v>420</v>
      </c>
      <c r="C324" s="20" t="s">
        <v>66</v>
      </c>
      <c r="D324" s="20" t="s">
        <v>70</v>
      </c>
      <c r="E324" s="20" t="s">
        <v>367</v>
      </c>
      <c r="F324" s="20" t="s">
        <v>98</v>
      </c>
      <c r="G324" s="21">
        <v>144</v>
      </c>
    </row>
    <row r="325" spans="1:7" ht="25.5">
      <c r="A325" s="16" t="s">
        <v>425</v>
      </c>
      <c r="B325" s="19" t="s">
        <v>420</v>
      </c>
      <c r="C325" s="20" t="s">
        <v>66</v>
      </c>
      <c r="D325" s="20" t="s">
        <v>70</v>
      </c>
      <c r="E325" s="20" t="s">
        <v>218</v>
      </c>
      <c r="F325" s="20"/>
      <c r="G325" s="21">
        <f>G326+G342</f>
        <v>4980.6</v>
      </c>
    </row>
    <row r="326" spans="1:7" ht="12.75">
      <c r="A326" s="16" t="s">
        <v>50</v>
      </c>
      <c r="B326" s="19" t="s">
        <v>420</v>
      </c>
      <c r="C326" s="20" t="s">
        <v>66</v>
      </c>
      <c r="D326" s="20" t="s">
        <v>70</v>
      </c>
      <c r="E326" s="20" t="s">
        <v>244</v>
      </c>
      <c r="F326" s="20"/>
      <c r="G326" s="21">
        <f>G327+G333</f>
        <v>1548.6</v>
      </c>
    </row>
    <row r="327" spans="1:7" ht="12.75">
      <c r="A327" s="16" t="s">
        <v>240</v>
      </c>
      <c r="B327" s="19" t="s">
        <v>420</v>
      </c>
      <c r="C327" s="20" t="s">
        <v>66</v>
      </c>
      <c r="D327" s="20" t="s">
        <v>70</v>
      </c>
      <c r="E327" s="20" t="s">
        <v>245</v>
      </c>
      <c r="F327" s="20"/>
      <c r="G327" s="21">
        <f>G328</f>
        <v>1005.1</v>
      </c>
    </row>
    <row r="328" spans="1:7" ht="38.25">
      <c r="A328" s="16" t="s">
        <v>103</v>
      </c>
      <c r="B328" s="19" t="s">
        <v>420</v>
      </c>
      <c r="C328" s="20" t="s">
        <v>66</v>
      </c>
      <c r="D328" s="20" t="s">
        <v>70</v>
      </c>
      <c r="E328" s="20" t="s">
        <v>245</v>
      </c>
      <c r="F328" s="20" t="s">
        <v>104</v>
      </c>
      <c r="G328" s="21">
        <f>G329</f>
        <v>1005.1</v>
      </c>
    </row>
    <row r="329" spans="1:7" ht="15.75" customHeight="1">
      <c r="A329" s="16" t="s">
        <v>94</v>
      </c>
      <c r="B329" s="19" t="s">
        <v>420</v>
      </c>
      <c r="C329" s="20" t="s">
        <v>66</v>
      </c>
      <c r="D329" s="20" t="s">
        <v>70</v>
      </c>
      <c r="E329" s="20" t="s">
        <v>245</v>
      </c>
      <c r="F329" s="20" t="s">
        <v>95</v>
      </c>
      <c r="G329" s="21">
        <f>G330+G331+G332</f>
        <v>1005.1</v>
      </c>
    </row>
    <row r="330" spans="1:7" ht="12.75">
      <c r="A330" s="16" t="s">
        <v>159</v>
      </c>
      <c r="B330" s="19" t="s">
        <v>420</v>
      </c>
      <c r="C330" s="20" t="s">
        <v>66</v>
      </c>
      <c r="D330" s="20" t="s">
        <v>70</v>
      </c>
      <c r="E330" s="20" t="s">
        <v>245</v>
      </c>
      <c r="F330" s="20" t="s">
        <v>96</v>
      </c>
      <c r="G330" s="21">
        <v>752</v>
      </c>
    </row>
    <row r="331" spans="1:7" ht="25.5">
      <c r="A331" s="16" t="s">
        <v>97</v>
      </c>
      <c r="B331" s="19" t="s">
        <v>420</v>
      </c>
      <c r="C331" s="20" t="s">
        <v>66</v>
      </c>
      <c r="D331" s="20" t="s">
        <v>70</v>
      </c>
      <c r="E331" s="20" t="s">
        <v>245</v>
      </c>
      <c r="F331" s="20" t="s">
        <v>98</v>
      </c>
      <c r="G331" s="21">
        <v>26</v>
      </c>
    </row>
    <row r="332" spans="1:7" ht="25.5">
      <c r="A332" s="16" t="s">
        <v>161</v>
      </c>
      <c r="B332" s="19" t="s">
        <v>420</v>
      </c>
      <c r="C332" s="20" t="s">
        <v>66</v>
      </c>
      <c r="D332" s="20" t="s">
        <v>70</v>
      </c>
      <c r="E332" s="20" t="s">
        <v>245</v>
      </c>
      <c r="F332" s="20" t="s">
        <v>160</v>
      </c>
      <c r="G332" s="21">
        <v>227.1</v>
      </c>
    </row>
    <row r="333" spans="1:7" ht="12.75">
      <c r="A333" s="16" t="s">
        <v>241</v>
      </c>
      <c r="B333" s="19" t="s">
        <v>420</v>
      </c>
      <c r="C333" s="20" t="s">
        <v>66</v>
      </c>
      <c r="D333" s="20" t="s">
        <v>70</v>
      </c>
      <c r="E333" s="20" t="s">
        <v>246</v>
      </c>
      <c r="F333" s="20"/>
      <c r="G333" s="21">
        <f>G334+G337</f>
        <v>543.5</v>
      </c>
    </row>
    <row r="334" spans="1:7" ht="25.5">
      <c r="A334" s="16" t="s">
        <v>640</v>
      </c>
      <c r="B334" s="19" t="s">
        <v>420</v>
      </c>
      <c r="C334" s="20" t="s">
        <v>66</v>
      </c>
      <c r="D334" s="20" t="s">
        <v>70</v>
      </c>
      <c r="E334" s="20" t="s">
        <v>246</v>
      </c>
      <c r="F334" s="20" t="s">
        <v>105</v>
      </c>
      <c r="G334" s="21">
        <f>G335</f>
        <v>541</v>
      </c>
    </row>
    <row r="335" spans="1:7" ht="25.5">
      <c r="A335" s="16" t="s">
        <v>99</v>
      </c>
      <c r="B335" s="19" t="s">
        <v>420</v>
      </c>
      <c r="C335" s="20" t="s">
        <v>66</v>
      </c>
      <c r="D335" s="20" t="s">
        <v>70</v>
      </c>
      <c r="E335" s="20" t="s">
        <v>246</v>
      </c>
      <c r="F335" s="20" t="s">
        <v>100</v>
      </c>
      <c r="G335" s="21">
        <f>G336</f>
        <v>541</v>
      </c>
    </row>
    <row r="336" spans="1:7" ht="27.75" customHeight="1">
      <c r="A336" s="16" t="s">
        <v>101</v>
      </c>
      <c r="B336" s="19" t="s">
        <v>420</v>
      </c>
      <c r="C336" s="20" t="s">
        <v>66</v>
      </c>
      <c r="D336" s="20" t="s">
        <v>70</v>
      </c>
      <c r="E336" s="20" t="s">
        <v>246</v>
      </c>
      <c r="F336" s="20" t="s">
        <v>102</v>
      </c>
      <c r="G336" s="21">
        <v>541</v>
      </c>
    </row>
    <row r="337" spans="1:7" ht="12" customHeight="1">
      <c r="A337" s="16" t="s">
        <v>129</v>
      </c>
      <c r="B337" s="19" t="s">
        <v>420</v>
      </c>
      <c r="C337" s="20" t="s">
        <v>66</v>
      </c>
      <c r="D337" s="20" t="s">
        <v>70</v>
      </c>
      <c r="E337" s="20" t="s">
        <v>246</v>
      </c>
      <c r="F337" s="20" t="s">
        <v>130</v>
      </c>
      <c r="G337" s="21">
        <f>G338</f>
        <v>2.5</v>
      </c>
    </row>
    <row r="338" spans="1:7" ht="12" customHeight="1">
      <c r="A338" s="16" t="s">
        <v>132</v>
      </c>
      <c r="B338" s="19" t="s">
        <v>420</v>
      </c>
      <c r="C338" s="20" t="s">
        <v>66</v>
      </c>
      <c r="D338" s="20" t="s">
        <v>70</v>
      </c>
      <c r="E338" s="20" t="s">
        <v>246</v>
      </c>
      <c r="F338" s="20" t="s">
        <v>133</v>
      </c>
      <c r="G338" s="21">
        <f>G339+G340+G341</f>
        <v>2.5</v>
      </c>
    </row>
    <row r="339" spans="1:7" ht="12" customHeight="1">
      <c r="A339" s="16" t="s">
        <v>134</v>
      </c>
      <c r="B339" s="19" t="s">
        <v>420</v>
      </c>
      <c r="C339" s="20" t="s">
        <v>66</v>
      </c>
      <c r="D339" s="20" t="s">
        <v>70</v>
      </c>
      <c r="E339" s="20" t="s">
        <v>246</v>
      </c>
      <c r="F339" s="20" t="s">
        <v>135</v>
      </c>
      <c r="G339" s="21">
        <v>0.5</v>
      </c>
    </row>
    <row r="340" spans="1:7" ht="12" customHeight="1">
      <c r="A340" s="16" t="s">
        <v>162</v>
      </c>
      <c r="B340" s="19" t="s">
        <v>420</v>
      </c>
      <c r="C340" s="20" t="s">
        <v>66</v>
      </c>
      <c r="D340" s="20" t="s">
        <v>70</v>
      </c>
      <c r="E340" s="20" t="s">
        <v>246</v>
      </c>
      <c r="F340" s="20" t="s">
        <v>136</v>
      </c>
      <c r="G340" s="21">
        <v>1</v>
      </c>
    </row>
    <row r="341" spans="1:7" ht="12" customHeight="1">
      <c r="A341" s="16" t="s">
        <v>163</v>
      </c>
      <c r="B341" s="19" t="s">
        <v>420</v>
      </c>
      <c r="C341" s="20" t="s">
        <v>66</v>
      </c>
      <c r="D341" s="20" t="s">
        <v>70</v>
      </c>
      <c r="E341" s="20" t="s">
        <v>246</v>
      </c>
      <c r="F341" s="20" t="s">
        <v>164</v>
      </c>
      <c r="G341" s="21">
        <v>1</v>
      </c>
    </row>
    <row r="342" spans="1:7" ht="16.5" customHeight="1">
      <c r="A342" s="37" t="s">
        <v>167</v>
      </c>
      <c r="B342" s="19" t="s">
        <v>420</v>
      </c>
      <c r="C342" s="20" t="s">
        <v>66</v>
      </c>
      <c r="D342" s="20" t="s">
        <v>70</v>
      </c>
      <c r="E342" s="20" t="s">
        <v>249</v>
      </c>
      <c r="F342" s="20"/>
      <c r="G342" s="21">
        <f>G343</f>
        <v>3432</v>
      </c>
    </row>
    <row r="343" spans="1:7" ht="13.5" customHeight="1">
      <c r="A343" s="16" t="s">
        <v>240</v>
      </c>
      <c r="B343" s="19" t="s">
        <v>420</v>
      </c>
      <c r="C343" s="20" t="s">
        <v>66</v>
      </c>
      <c r="D343" s="20" t="s">
        <v>70</v>
      </c>
      <c r="E343" s="20" t="s">
        <v>248</v>
      </c>
      <c r="F343" s="20"/>
      <c r="G343" s="21">
        <f>G344</f>
        <v>3432</v>
      </c>
    </row>
    <row r="344" spans="1:7" ht="43.5" customHeight="1">
      <c r="A344" s="16" t="s">
        <v>103</v>
      </c>
      <c r="B344" s="19" t="s">
        <v>420</v>
      </c>
      <c r="C344" s="20" t="s">
        <v>66</v>
      </c>
      <c r="D344" s="20" t="s">
        <v>70</v>
      </c>
      <c r="E344" s="20" t="s">
        <v>248</v>
      </c>
      <c r="F344" s="20" t="s">
        <v>104</v>
      </c>
      <c r="G344" s="21">
        <f>G345</f>
        <v>3432</v>
      </c>
    </row>
    <row r="345" spans="1:7" ht="15" customHeight="1">
      <c r="A345" s="16" t="s">
        <v>94</v>
      </c>
      <c r="B345" s="19" t="s">
        <v>420</v>
      </c>
      <c r="C345" s="20" t="s">
        <v>66</v>
      </c>
      <c r="D345" s="20" t="s">
        <v>70</v>
      </c>
      <c r="E345" s="20" t="s">
        <v>248</v>
      </c>
      <c r="F345" s="20" t="s">
        <v>95</v>
      </c>
      <c r="G345" s="21">
        <f>G346+G347</f>
        <v>3432</v>
      </c>
    </row>
    <row r="346" spans="1:7" ht="18" customHeight="1">
      <c r="A346" s="16" t="s">
        <v>159</v>
      </c>
      <c r="B346" s="19" t="s">
        <v>420</v>
      </c>
      <c r="C346" s="20" t="s">
        <v>66</v>
      </c>
      <c r="D346" s="20" t="s">
        <v>70</v>
      </c>
      <c r="E346" s="20" t="s">
        <v>248</v>
      </c>
      <c r="F346" s="20" t="s">
        <v>96</v>
      </c>
      <c r="G346" s="21">
        <v>2866</v>
      </c>
    </row>
    <row r="347" spans="1:7" ht="33" customHeight="1">
      <c r="A347" s="16" t="s">
        <v>161</v>
      </c>
      <c r="B347" s="19" t="s">
        <v>420</v>
      </c>
      <c r="C347" s="20" t="s">
        <v>66</v>
      </c>
      <c r="D347" s="20" t="s">
        <v>70</v>
      </c>
      <c r="E347" s="20" t="s">
        <v>248</v>
      </c>
      <c r="F347" s="20" t="s">
        <v>160</v>
      </c>
      <c r="G347" s="21">
        <v>566</v>
      </c>
    </row>
    <row r="348" spans="1:7" ht="27" customHeight="1">
      <c r="A348" s="15" t="s">
        <v>79</v>
      </c>
      <c r="B348" s="45" t="s">
        <v>420</v>
      </c>
      <c r="C348" s="39" t="s">
        <v>66</v>
      </c>
      <c r="D348" s="39" t="s">
        <v>76</v>
      </c>
      <c r="E348" s="39"/>
      <c r="F348" s="39"/>
      <c r="G348" s="40">
        <f>G349+G359+G369</f>
        <v>3490</v>
      </c>
    </row>
    <row r="349" spans="1:7" ht="12.75" customHeight="1">
      <c r="A349" s="16" t="s">
        <v>368</v>
      </c>
      <c r="B349" s="19" t="s">
        <v>420</v>
      </c>
      <c r="C349" s="20" t="s">
        <v>66</v>
      </c>
      <c r="D349" s="20" t="s">
        <v>76</v>
      </c>
      <c r="E349" s="20" t="s">
        <v>219</v>
      </c>
      <c r="F349" s="20"/>
      <c r="G349" s="21">
        <f>G350</f>
        <v>415</v>
      </c>
    </row>
    <row r="350" spans="1:7" ht="18" customHeight="1">
      <c r="A350" s="16" t="s">
        <v>371</v>
      </c>
      <c r="B350" s="19" t="s">
        <v>420</v>
      </c>
      <c r="C350" s="20" t="s">
        <v>66</v>
      </c>
      <c r="D350" s="20" t="s">
        <v>76</v>
      </c>
      <c r="E350" s="20" t="s">
        <v>366</v>
      </c>
      <c r="F350" s="20"/>
      <c r="G350" s="21">
        <f>G351+G355</f>
        <v>415</v>
      </c>
    </row>
    <row r="351" spans="1:7" ht="57.75" customHeight="1">
      <c r="A351" s="16" t="s">
        <v>292</v>
      </c>
      <c r="B351" s="19" t="s">
        <v>420</v>
      </c>
      <c r="C351" s="20" t="s">
        <v>66</v>
      </c>
      <c r="D351" s="20" t="s">
        <v>76</v>
      </c>
      <c r="E351" s="20" t="s">
        <v>367</v>
      </c>
      <c r="F351" s="20"/>
      <c r="G351" s="21">
        <f>G352</f>
        <v>165</v>
      </c>
    </row>
    <row r="352" spans="1:7" ht="39.75" customHeight="1">
      <c r="A352" s="16" t="s">
        <v>103</v>
      </c>
      <c r="B352" s="19" t="s">
        <v>420</v>
      </c>
      <c r="C352" s="20" t="s">
        <v>66</v>
      </c>
      <c r="D352" s="20" t="s">
        <v>76</v>
      </c>
      <c r="E352" s="20" t="s">
        <v>367</v>
      </c>
      <c r="F352" s="20" t="s">
        <v>104</v>
      </c>
      <c r="G352" s="21">
        <f>G353</f>
        <v>165</v>
      </c>
    </row>
    <row r="353" spans="1:7" ht="18.75" customHeight="1">
      <c r="A353" s="16" t="s">
        <v>94</v>
      </c>
      <c r="B353" s="19" t="s">
        <v>420</v>
      </c>
      <c r="C353" s="20" t="s">
        <v>66</v>
      </c>
      <c r="D353" s="20" t="s">
        <v>76</v>
      </c>
      <c r="E353" s="20" t="s">
        <v>367</v>
      </c>
      <c r="F353" s="20" t="s">
        <v>95</v>
      </c>
      <c r="G353" s="21">
        <f>G354</f>
        <v>165</v>
      </c>
    </row>
    <row r="354" spans="1:7" ht="25.5" customHeight="1">
      <c r="A354" s="16" t="s">
        <v>97</v>
      </c>
      <c r="B354" s="19" t="s">
        <v>420</v>
      </c>
      <c r="C354" s="20" t="s">
        <v>66</v>
      </c>
      <c r="D354" s="20" t="s">
        <v>76</v>
      </c>
      <c r="E354" s="20" t="s">
        <v>367</v>
      </c>
      <c r="F354" s="20" t="s">
        <v>98</v>
      </c>
      <c r="G354" s="21">
        <v>165</v>
      </c>
    </row>
    <row r="355" spans="1:7" ht="16.5" customHeight="1">
      <c r="A355" s="16" t="s">
        <v>239</v>
      </c>
      <c r="B355" s="19" t="s">
        <v>420</v>
      </c>
      <c r="C355" s="20" t="s">
        <v>66</v>
      </c>
      <c r="D355" s="20" t="s">
        <v>76</v>
      </c>
      <c r="E355" s="20" t="s">
        <v>370</v>
      </c>
      <c r="F355" s="20"/>
      <c r="G355" s="21">
        <f>G356</f>
        <v>250</v>
      </c>
    </row>
    <row r="356" spans="1:7" ht="40.5" customHeight="1">
      <c r="A356" s="16" t="s">
        <v>103</v>
      </c>
      <c r="B356" s="19" t="s">
        <v>420</v>
      </c>
      <c r="C356" s="20" t="s">
        <v>66</v>
      </c>
      <c r="D356" s="20" t="s">
        <v>76</v>
      </c>
      <c r="E356" s="20" t="s">
        <v>370</v>
      </c>
      <c r="F356" s="20" t="s">
        <v>104</v>
      </c>
      <c r="G356" s="21">
        <f>G357</f>
        <v>250</v>
      </c>
    </row>
    <row r="357" spans="1:7" ht="18" customHeight="1">
      <c r="A357" s="16" t="s">
        <v>94</v>
      </c>
      <c r="B357" s="19" t="s">
        <v>420</v>
      </c>
      <c r="C357" s="20" t="s">
        <v>66</v>
      </c>
      <c r="D357" s="20" t="s">
        <v>76</v>
      </c>
      <c r="E357" s="20" t="s">
        <v>370</v>
      </c>
      <c r="F357" s="20" t="s">
        <v>95</v>
      </c>
      <c r="G357" s="21">
        <f>G358</f>
        <v>250</v>
      </c>
    </row>
    <row r="358" spans="1:7" ht="26.25" customHeight="1">
      <c r="A358" s="16" t="s">
        <v>97</v>
      </c>
      <c r="B358" s="19" t="s">
        <v>420</v>
      </c>
      <c r="C358" s="20" t="s">
        <v>66</v>
      </c>
      <c r="D358" s="20" t="s">
        <v>76</v>
      </c>
      <c r="E358" s="20" t="s">
        <v>370</v>
      </c>
      <c r="F358" s="20" t="s">
        <v>98</v>
      </c>
      <c r="G358" s="21">
        <v>250</v>
      </c>
    </row>
    <row r="359" spans="1:7" ht="26.25" customHeight="1">
      <c r="A359" s="16" t="s">
        <v>425</v>
      </c>
      <c r="B359" s="19" t="s">
        <v>420</v>
      </c>
      <c r="C359" s="20" t="s">
        <v>66</v>
      </c>
      <c r="D359" s="20" t="s">
        <v>76</v>
      </c>
      <c r="E359" s="20" t="s">
        <v>218</v>
      </c>
      <c r="F359" s="20"/>
      <c r="G359" s="21">
        <f>G360</f>
        <v>94</v>
      </c>
    </row>
    <row r="360" spans="1:7" ht="15" customHeight="1">
      <c r="A360" s="16" t="s">
        <v>50</v>
      </c>
      <c r="B360" s="19" t="s">
        <v>420</v>
      </c>
      <c r="C360" s="20" t="s">
        <v>66</v>
      </c>
      <c r="D360" s="20" t="s">
        <v>76</v>
      </c>
      <c r="E360" s="20" t="s">
        <v>244</v>
      </c>
      <c r="F360" s="20"/>
      <c r="G360" s="21">
        <f>G361+G365</f>
        <v>94</v>
      </c>
    </row>
    <row r="361" spans="1:7" ht="18" customHeight="1">
      <c r="A361" s="16" t="s">
        <v>240</v>
      </c>
      <c r="B361" s="19" t="s">
        <v>420</v>
      </c>
      <c r="C361" s="20" t="s">
        <v>66</v>
      </c>
      <c r="D361" s="20" t="s">
        <v>76</v>
      </c>
      <c r="E361" s="20" t="s">
        <v>245</v>
      </c>
      <c r="F361" s="20"/>
      <c r="G361" s="21">
        <f>G362</f>
        <v>49</v>
      </c>
    </row>
    <row r="362" spans="1:7" ht="39" customHeight="1">
      <c r="A362" s="16" t="s">
        <v>103</v>
      </c>
      <c r="B362" s="19" t="s">
        <v>420</v>
      </c>
      <c r="C362" s="20" t="s">
        <v>66</v>
      </c>
      <c r="D362" s="20" t="s">
        <v>76</v>
      </c>
      <c r="E362" s="20" t="s">
        <v>245</v>
      </c>
      <c r="F362" s="20" t="s">
        <v>104</v>
      </c>
      <c r="G362" s="21">
        <f>G363</f>
        <v>49</v>
      </c>
    </row>
    <row r="363" spans="1:7" ht="15" customHeight="1">
      <c r="A363" s="16" t="s">
        <v>94</v>
      </c>
      <c r="B363" s="19" t="s">
        <v>420</v>
      </c>
      <c r="C363" s="20" t="s">
        <v>66</v>
      </c>
      <c r="D363" s="20" t="s">
        <v>76</v>
      </c>
      <c r="E363" s="20" t="s">
        <v>245</v>
      </c>
      <c r="F363" s="20" t="s">
        <v>95</v>
      </c>
      <c r="G363" s="21">
        <f>G364</f>
        <v>49</v>
      </c>
    </row>
    <row r="364" spans="1:7" ht="27" customHeight="1">
      <c r="A364" s="16" t="s">
        <v>97</v>
      </c>
      <c r="B364" s="19" t="s">
        <v>420</v>
      </c>
      <c r="C364" s="20" t="s">
        <v>66</v>
      </c>
      <c r="D364" s="20" t="s">
        <v>76</v>
      </c>
      <c r="E364" s="20" t="s">
        <v>245</v>
      </c>
      <c r="F364" s="20" t="s">
        <v>98</v>
      </c>
      <c r="G364" s="21">
        <v>49</v>
      </c>
    </row>
    <row r="365" spans="1:7" ht="14.25" customHeight="1">
      <c r="A365" s="16" t="s">
        <v>241</v>
      </c>
      <c r="B365" s="19" t="s">
        <v>420</v>
      </c>
      <c r="C365" s="20" t="s">
        <v>66</v>
      </c>
      <c r="D365" s="20" t="s">
        <v>76</v>
      </c>
      <c r="E365" s="20" t="s">
        <v>246</v>
      </c>
      <c r="F365" s="20"/>
      <c r="G365" s="21">
        <f>G366</f>
        <v>45</v>
      </c>
    </row>
    <row r="366" spans="1:7" ht="36" customHeight="1">
      <c r="A366" s="16" t="s">
        <v>640</v>
      </c>
      <c r="B366" s="19" t="s">
        <v>420</v>
      </c>
      <c r="C366" s="20" t="s">
        <v>66</v>
      </c>
      <c r="D366" s="20" t="s">
        <v>76</v>
      </c>
      <c r="E366" s="20" t="s">
        <v>246</v>
      </c>
      <c r="F366" s="20" t="s">
        <v>105</v>
      </c>
      <c r="G366" s="21">
        <f>G367</f>
        <v>45</v>
      </c>
    </row>
    <row r="367" spans="1:7" ht="30" customHeight="1">
      <c r="A367" s="16" t="s">
        <v>99</v>
      </c>
      <c r="B367" s="19" t="s">
        <v>420</v>
      </c>
      <c r="C367" s="20" t="s">
        <v>66</v>
      </c>
      <c r="D367" s="20" t="s">
        <v>76</v>
      </c>
      <c r="E367" s="20" t="s">
        <v>246</v>
      </c>
      <c r="F367" s="20" t="s">
        <v>100</v>
      </c>
      <c r="G367" s="21">
        <f>G368</f>
        <v>45</v>
      </c>
    </row>
    <row r="368" spans="1:7" ht="27" customHeight="1">
      <c r="A368" s="16" t="s">
        <v>101</v>
      </c>
      <c r="B368" s="19" t="s">
        <v>420</v>
      </c>
      <c r="C368" s="20" t="s">
        <v>66</v>
      </c>
      <c r="D368" s="20" t="s">
        <v>76</v>
      </c>
      <c r="E368" s="20" t="s">
        <v>246</v>
      </c>
      <c r="F368" s="20" t="s">
        <v>102</v>
      </c>
      <c r="G368" s="21">
        <v>45</v>
      </c>
    </row>
    <row r="369" spans="1:7" ht="27" customHeight="1">
      <c r="A369" s="37" t="s">
        <v>21</v>
      </c>
      <c r="B369" s="19" t="s">
        <v>420</v>
      </c>
      <c r="C369" s="20" t="s">
        <v>66</v>
      </c>
      <c r="D369" s="20" t="s">
        <v>76</v>
      </c>
      <c r="E369" s="20" t="s">
        <v>250</v>
      </c>
      <c r="F369" s="20"/>
      <c r="G369" s="21">
        <f>G370</f>
        <v>2981</v>
      </c>
    </row>
    <row r="370" spans="1:7" ht="16.5" customHeight="1">
      <c r="A370" s="16" t="s">
        <v>240</v>
      </c>
      <c r="B370" s="19" t="s">
        <v>420</v>
      </c>
      <c r="C370" s="20" t="s">
        <v>66</v>
      </c>
      <c r="D370" s="20" t="s">
        <v>76</v>
      </c>
      <c r="E370" s="20" t="s">
        <v>251</v>
      </c>
      <c r="F370" s="20"/>
      <c r="G370" s="21">
        <f>G371</f>
        <v>2981</v>
      </c>
    </row>
    <row r="371" spans="1:7" ht="41.25" customHeight="1">
      <c r="A371" s="16" t="s">
        <v>103</v>
      </c>
      <c r="B371" s="19" t="s">
        <v>420</v>
      </c>
      <c r="C371" s="20" t="s">
        <v>66</v>
      </c>
      <c r="D371" s="20" t="s">
        <v>76</v>
      </c>
      <c r="E371" s="20" t="s">
        <v>251</v>
      </c>
      <c r="F371" s="20" t="s">
        <v>104</v>
      </c>
      <c r="G371" s="21">
        <f>G372</f>
        <v>2981</v>
      </c>
    </row>
    <row r="372" spans="1:7" ht="18" customHeight="1">
      <c r="A372" s="16" t="s">
        <v>94</v>
      </c>
      <c r="B372" s="19" t="s">
        <v>420</v>
      </c>
      <c r="C372" s="20" t="s">
        <v>66</v>
      </c>
      <c r="D372" s="20" t="s">
        <v>76</v>
      </c>
      <c r="E372" s="20" t="s">
        <v>251</v>
      </c>
      <c r="F372" s="20" t="s">
        <v>95</v>
      </c>
      <c r="G372" s="21">
        <f>G373+G374</f>
        <v>2981</v>
      </c>
    </row>
    <row r="373" spans="1:7" ht="14.25" customHeight="1">
      <c r="A373" s="16" t="s">
        <v>159</v>
      </c>
      <c r="B373" s="19" t="s">
        <v>420</v>
      </c>
      <c r="C373" s="20" t="s">
        <v>66</v>
      </c>
      <c r="D373" s="20" t="s">
        <v>76</v>
      </c>
      <c r="E373" s="20" t="s">
        <v>251</v>
      </c>
      <c r="F373" s="20" t="s">
        <v>96</v>
      </c>
      <c r="G373" s="21">
        <v>2364.8</v>
      </c>
    </row>
    <row r="374" spans="1:7" ht="24" customHeight="1">
      <c r="A374" s="16" t="s">
        <v>161</v>
      </c>
      <c r="B374" s="19" t="s">
        <v>420</v>
      </c>
      <c r="C374" s="20" t="s">
        <v>66</v>
      </c>
      <c r="D374" s="20" t="s">
        <v>76</v>
      </c>
      <c r="E374" s="20" t="s">
        <v>251</v>
      </c>
      <c r="F374" s="20" t="s">
        <v>160</v>
      </c>
      <c r="G374" s="21">
        <v>616.2</v>
      </c>
    </row>
    <row r="375" spans="1:7" ht="25.5">
      <c r="A375" s="14" t="s">
        <v>168</v>
      </c>
      <c r="B375" s="45" t="s">
        <v>421</v>
      </c>
      <c r="C375" s="20"/>
      <c r="D375" s="20"/>
      <c r="E375" s="20"/>
      <c r="F375" s="20"/>
      <c r="G375" s="40">
        <f>G376+G413+G438+G475+G467+G446</f>
        <v>53215.7</v>
      </c>
    </row>
    <row r="376" spans="1:7" ht="12.75">
      <c r="A376" s="15" t="s">
        <v>2</v>
      </c>
      <c r="B376" s="39" t="s">
        <v>421</v>
      </c>
      <c r="C376" s="39" t="s">
        <v>66</v>
      </c>
      <c r="D376" s="39" t="s">
        <v>36</v>
      </c>
      <c r="E376" s="20"/>
      <c r="F376" s="20"/>
      <c r="G376" s="40">
        <f>G377</f>
        <v>37035</v>
      </c>
    </row>
    <row r="377" spans="1:7" ht="12.75">
      <c r="A377" s="15" t="s">
        <v>63</v>
      </c>
      <c r="B377" s="45" t="s">
        <v>421</v>
      </c>
      <c r="C377" s="39" t="s">
        <v>66</v>
      </c>
      <c r="D377" s="39" t="s">
        <v>88</v>
      </c>
      <c r="E377" s="20"/>
      <c r="F377" s="20"/>
      <c r="G377" s="40">
        <f>G400+G384+G378</f>
        <v>37035</v>
      </c>
    </row>
    <row r="378" spans="1:7" ht="12.75">
      <c r="A378" s="16" t="s">
        <v>368</v>
      </c>
      <c r="B378" s="19" t="s">
        <v>421</v>
      </c>
      <c r="C378" s="20" t="s">
        <v>66</v>
      </c>
      <c r="D378" s="20" t="s">
        <v>88</v>
      </c>
      <c r="E378" s="20" t="s">
        <v>219</v>
      </c>
      <c r="F378" s="20"/>
      <c r="G378" s="21">
        <f>G379</f>
        <v>410</v>
      </c>
    </row>
    <row r="379" spans="1:7" ht="12.75">
      <c r="A379" s="16" t="s">
        <v>369</v>
      </c>
      <c r="B379" s="19" t="s">
        <v>421</v>
      </c>
      <c r="C379" s="20" t="s">
        <v>66</v>
      </c>
      <c r="D379" s="20" t="s">
        <v>88</v>
      </c>
      <c r="E379" s="20" t="s">
        <v>366</v>
      </c>
      <c r="F379" s="20"/>
      <c r="G379" s="21">
        <f>G380</f>
        <v>410</v>
      </c>
    </row>
    <row r="380" spans="1:7" ht="51">
      <c r="A380" s="16" t="s">
        <v>292</v>
      </c>
      <c r="B380" s="19" t="s">
        <v>421</v>
      </c>
      <c r="C380" s="20" t="s">
        <v>66</v>
      </c>
      <c r="D380" s="20" t="s">
        <v>88</v>
      </c>
      <c r="E380" s="20" t="s">
        <v>367</v>
      </c>
      <c r="F380" s="20"/>
      <c r="G380" s="21">
        <f>G381</f>
        <v>410</v>
      </c>
    </row>
    <row r="381" spans="1:7" ht="38.25">
      <c r="A381" s="16" t="s">
        <v>103</v>
      </c>
      <c r="B381" s="19" t="s">
        <v>421</v>
      </c>
      <c r="C381" s="20" t="s">
        <v>66</v>
      </c>
      <c r="D381" s="20" t="s">
        <v>88</v>
      </c>
      <c r="E381" s="20" t="s">
        <v>367</v>
      </c>
      <c r="F381" s="20" t="s">
        <v>104</v>
      </c>
      <c r="G381" s="21">
        <f>G382</f>
        <v>410</v>
      </c>
    </row>
    <row r="382" spans="1:7" ht="12.75">
      <c r="A382" s="16" t="s">
        <v>300</v>
      </c>
      <c r="B382" s="19" t="s">
        <v>421</v>
      </c>
      <c r="C382" s="20" t="s">
        <v>66</v>
      </c>
      <c r="D382" s="20" t="s">
        <v>88</v>
      </c>
      <c r="E382" s="20" t="s">
        <v>367</v>
      </c>
      <c r="F382" s="20" t="s">
        <v>302</v>
      </c>
      <c r="G382" s="21">
        <f>G383</f>
        <v>410</v>
      </c>
    </row>
    <row r="383" spans="1:7" ht="12.75">
      <c r="A383" s="16" t="s">
        <v>447</v>
      </c>
      <c r="B383" s="19" t="s">
        <v>421</v>
      </c>
      <c r="C383" s="20" t="s">
        <v>66</v>
      </c>
      <c r="D383" s="20" t="s">
        <v>88</v>
      </c>
      <c r="E383" s="20" t="s">
        <v>367</v>
      </c>
      <c r="F383" s="20" t="s">
        <v>301</v>
      </c>
      <c r="G383" s="21">
        <v>410</v>
      </c>
    </row>
    <row r="384" spans="1:7" ht="18" customHeight="1">
      <c r="A384" s="16" t="s">
        <v>490</v>
      </c>
      <c r="B384" s="19" t="s">
        <v>421</v>
      </c>
      <c r="C384" s="20" t="s">
        <v>66</v>
      </c>
      <c r="D384" s="20" t="s">
        <v>88</v>
      </c>
      <c r="E384" s="51" t="s">
        <v>491</v>
      </c>
      <c r="F384" s="39"/>
      <c r="G384" s="40">
        <f>G385</f>
        <v>34190</v>
      </c>
    </row>
    <row r="385" spans="1:7" ht="38.25">
      <c r="A385" s="16" t="s">
        <v>492</v>
      </c>
      <c r="B385" s="19" t="s">
        <v>421</v>
      </c>
      <c r="C385" s="20" t="s">
        <v>66</v>
      </c>
      <c r="D385" s="20" t="s">
        <v>88</v>
      </c>
      <c r="E385" s="51" t="s">
        <v>493</v>
      </c>
      <c r="F385" s="39"/>
      <c r="G385" s="40">
        <f>G386</f>
        <v>34190</v>
      </c>
    </row>
    <row r="386" spans="1:7" ht="12.75">
      <c r="A386" s="16" t="s">
        <v>254</v>
      </c>
      <c r="B386" s="19" t="s">
        <v>421</v>
      </c>
      <c r="C386" s="20" t="s">
        <v>66</v>
      </c>
      <c r="D386" s="20" t="s">
        <v>88</v>
      </c>
      <c r="E386" s="51" t="s">
        <v>494</v>
      </c>
      <c r="F386" s="39"/>
      <c r="G386" s="40">
        <f>G387+G392+G395</f>
        <v>34190</v>
      </c>
    </row>
    <row r="387" spans="1:7" ht="38.25">
      <c r="A387" s="16" t="s">
        <v>103</v>
      </c>
      <c r="B387" s="19" t="s">
        <v>421</v>
      </c>
      <c r="C387" s="20" t="s">
        <v>66</v>
      </c>
      <c r="D387" s="20" t="s">
        <v>88</v>
      </c>
      <c r="E387" s="51" t="s">
        <v>494</v>
      </c>
      <c r="F387" s="20" t="s">
        <v>104</v>
      </c>
      <c r="G387" s="21">
        <f>G388</f>
        <v>17997</v>
      </c>
    </row>
    <row r="388" spans="1:7" ht="12.75">
      <c r="A388" s="16" t="s">
        <v>300</v>
      </c>
      <c r="B388" s="19" t="s">
        <v>421</v>
      </c>
      <c r="C388" s="20" t="s">
        <v>66</v>
      </c>
      <c r="D388" s="20" t="s">
        <v>88</v>
      </c>
      <c r="E388" s="51" t="s">
        <v>494</v>
      </c>
      <c r="F388" s="20" t="s">
        <v>302</v>
      </c>
      <c r="G388" s="21">
        <f>G389+G390+G391</f>
        <v>17997</v>
      </c>
    </row>
    <row r="389" spans="1:7" ht="12.75">
      <c r="A389" s="16" t="s">
        <v>450</v>
      </c>
      <c r="B389" s="19" t="s">
        <v>421</v>
      </c>
      <c r="C389" s="20" t="s">
        <v>66</v>
      </c>
      <c r="D389" s="20" t="s">
        <v>88</v>
      </c>
      <c r="E389" s="51" t="s">
        <v>494</v>
      </c>
      <c r="F389" s="20" t="s">
        <v>303</v>
      </c>
      <c r="G389" s="21">
        <v>14077</v>
      </c>
    </row>
    <row r="390" spans="1:7" ht="12.75">
      <c r="A390" s="16" t="s">
        <v>495</v>
      </c>
      <c r="B390" s="19" t="s">
        <v>421</v>
      </c>
      <c r="C390" s="20" t="s">
        <v>66</v>
      </c>
      <c r="D390" s="20" t="s">
        <v>88</v>
      </c>
      <c r="E390" s="51" t="s">
        <v>494</v>
      </c>
      <c r="F390" s="20" t="s">
        <v>301</v>
      </c>
      <c r="G390" s="21">
        <v>120</v>
      </c>
    </row>
    <row r="391" spans="1:7" ht="25.5">
      <c r="A391" s="16" t="s">
        <v>496</v>
      </c>
      <c r="B391" s="19" t="s">
        <v>421</v>
      </c>
      <c r="C391" s="20" t="s">
        <v>66</v>
      </c>
      <c r="D391" s="20" t="s">
        <v>88</v>
      </c>
      <c r="E391" s="51" t="s">
        <v>494</v>
      </c>
      <c r="F391" s="20" t="s">
        <v>304</v>
      </c>
      <c r="G391" s="21">
        <v>3800</v>
      </c>
    </row>
    <row r="392" spans="1:7" ht="31.5" customHeight="1">
      <c r="A392" s="16" t="s">
        <v>640</v>
      </c>
      <c r="B392" s="19" t="s">
        <v>421</v>
      </c>
      <c r="C392" s="20" t="s">
        <v>66</v>
      </c>
      <c r="D392" s="20" t="s">
        <v>88</v>
      </c>
      <c r="E392" s="51" t="s">
        <v>494</v>
      </c>
      <c r="F392" s="20" t="s">
        <v>105</v>
      </c>
      <c r="G392" s="21">
        <f>G393</f>
        <v>16096.4</v>
      </c>
    </row>
    <row r="393" spans="1:7" ht="29.25" customHeight="1">
      <c r="A393" s="16" t="s">
        <v>99</v>
      </c>
      <c r="B393" s="19" t="s">
        <v>421</v>
      </c>
      <c r="C393" s="20" t="s">
        <v>66</v>
      </c>
      <c r="D393" s="20" t="s">
        <v>88</v>
      </c>
      <c r="E393" s="51" t="s">
        <v>494</v>
      </c>
      <c r="F393" s="20" t="s">
        <v>100</v>
      </c>
      <c r="G393" s="21">
        <f>G394</f>
        <v>16096.4</v>
      </c>
    </row>
    <row r="394" spans="1:7" ht="27.75" customHeight="1">
      <c r="A394" s="16" t="s">
        <v>101</v>
      </c>
      <c r="B394" s="19" t="s">
        <v>421</v>
      </c>
      <c r="C394" s="20" t="s">
        <v>66</v>
      </c>
      <c r="D394" s="20" t="s">
        <v>88</v>
      </c>
      <c r="E394" s="51" t="s">
        <v>494</v>
      </c>
      <c r="F394" s="20" t="s">
        <v>102</v>
      </c>
      <c r="G394" s="21">
        <v>16096.4</v>
      </c>
    </row>
    <row r="395" spans="1:7" ht="12.75">
      <c r="A395" s="16" t="s">
        <v>129</v>
      </c>
      <c r="B395" s="19" t="s">
        <v>421</v>
      </c>
      <c r="C395" s="20" t="s">
        <v>66</v>
      </c>
      <c r="D395" s="20" t="s">
        <v>88</v>
      </c>
      <c r="E395" s="51" t="s">
        <v>494</v>
      </c>
      <c r="F395" s="20" t="s">
        <v>130</v>
      </c>
      <c r="G395" s="21">
        <f>G396</f>
        <v>96.6</v>
      </c>
    </row>
    <row r="396" spans="1:7" ht="12.75">
      <c r="A396" s="16" t="s">
        <v>132</v>
      </c>
      <c r="B396" s="19" t="s">
        <v>421</v>
      </c>
      <c r="C396" s="20" t="s">
        <v>66</v>
      </c>
      <c r="D396" s="20" t="s">
        <v>88</v>
      </c>
      <c r="E396" s="51" t="s">
        <v>494</v>
      </c>
      <c r="F396" s="20" t="s">
        <v>133</v>
      </c>
      <c r="G396" s="21">
        <f>G398+G399+G397</f>
        <v>96.6</v>
      </c>
    </row>
    <row r="397" spans="1:7" ht="12.75">
      <c r="A397" s="16" t="s">
        <v>134</v>
      </c>
      <c r="B397" s="19" t="s">
        <v>421</v>
      </c>
      <c r="C397" s="20" t="s">
        <v>66</v>
      </c>
      <c r="D397" s="20" t="s">
        <v>88</v>
      </c>
      <c r="E397" s="51" t="s">
        <v>494</v>
      </c>
      <c r="F397" s="20" t="s">
        <v>135</v>
      </c>
      <c r="G397" s="21">
        <v>43.7</v>
      </c>
    </row>
    <row r="398" spans="1:7" ht="12.75">
      <c r="A398" s="16" t="s">
        <v>162</v>
      </c>
      <c r="B398" s="19" t="s">
        <v>421</v>
      </c>
      <c r="C398" s="20" t="s">
        <v>66</v>
      </c>
      <c r="D398" s="20" t="s">
        <v>88</v>
      </c>
      <c r="E398" s="51" t="s">
        <v>494</v>
      </c>
      <c r="F398" s="20" t="s">
        <v>136</v>
      </c>
      <c r="G398" s="21">
        <v>43.5</v>
      </c>
    </row>
    <row r="399" spans="1:7" ht="12.75">
      <c r="A399" s="16" t="s">
        <v>163</v>
      </c>
      <c r="B399" s="19" t="s">
        <v>421</v>
      </c>
      <c r="C399" s="20" t="s">
        <v>66</v>
      </c>
      <c r="D399" s="20" t="s">
        <v>88</v>
      </c>
      <c r="E399" s="51" t="s">
        <v>494</v>
      </c>
      <c r="F399" s="20" t="s">
        <v>164</v>
      </c>
      <c r="G399" s="21">
        <v>9.4</v>
      </c>
    </row>
    <row r="400" spans="1:7" ht="25.5">
      <c r="A400" s="37" t="s">
        <v>209</v>
      </c>
      <c r="B400" s="19" t="s">
        <v>421</v>
      </c>
      <c r="C400" s="20" t="s">
        <v>66</v>
      </c>
      <c r="D400" s="20" t="s">
        <v>88</v>
      </c>
      <c r="E400" s="20" t="s">
        <v>227</v>
      </c>
      <c r="F400" s="20"/>
      <c r="G400" s="21">
        <f>G401</f>
        <v>2435</v>
      </c>
    </row>
    <row r="401" spans="1:7" ht="25.5">
      <c r="A401" s="16" t="s">
        <v>425</v>
      </c>
      <c r="B401" s="19" t="s">
        <v>421</v>
      </c>
      <c r="C401" s="20" t="s">
        <v>66</v>
      </c>
      <c r="D401" s="20" t="s">
        <v>88</v>
      </c>
      <c r="E401" s="20" t="s">
        <v>372</v>
      </c>
      <c r="F401" s="20"/>
      <c r="G401" s="21">
        <f>G402+G406</f>
        <v>2435</v>
      </c>
    </row>
    <row r="402" spans="1:7" ht="12.75">
      <c r="A402" s="37" t="s">
        <v>401</v>
      </c>
      <c r="B402" s="19" t="s">
        <v>421</v>
      </c>
      <c r="C402" s="20" t="s">
        <v>66</v>
      </c>
      <c r="D402" s="20" t="s">
        <v>88</v>
      </c>
      <c r="E402" s="20" t="s">
        <v>402</v>
      </c>
      <c r="F402" s="20"/>
      <c r="G402" s="21">
        <f>G403</f>
        <v>1625</v>
      </c>
    </row>
    <row r="403" spans="1:7" ht="25.5">
      <c r="A403" s="16" t="s">
        <v>640</v>
      </c>
      <c r="B403" s="19" t="s">
        <v>421</v>
      </c>
      <c r="C403" s="20" t="s">
        <v>66</v>
      </c>
      <c r="D403" s="20" t="s">
        <v>88</v>
      </c>
      <c r="E403" s="20" t="s">
        <v>402</v>
      </c>
      <c r="F403" s="20" t="s">
        <v>105</v>
      </c>
      <c r="G403" s="21">
        <f>G404</f>
        <v>1625</v>
      </c>
    </row>
    <row r="404" spans="1:7" ht="25.5">
      <c r="A404" s="16" t="s">
        <v>99</v>
      </c>
      <c r="B404" s="19" t="s">
        <v>421</v>
      </c>
      <c r="C404" s="20" t="s">
        <v>66</v>
      </c>
      <c r="D404" s="20" t="s">
        <v>88</v>
      </c>
      <c r="E404" s="20" t="s">
        <v>402</v>
      </c>
      <c r="F404" s="20" t="s">
        <v>100</v>
      </c>
      <c r="G404" s="21">
        <f>G405</f>
        <v>1625</v>
      </c>
    </row>
    <row r="405" spans="1:7" ht="25.5">
      <c r="A405" s="16" t="s">
        <v>101</v>
      </c>
      <c r="B405" s="19" t="s">
        <v>421</v>
      </c>
      <c r="C405" s="20" t="s">
        <v>66</v>
      </c>
      <c r="D405" s="20" t="s">
        <v>88</v>
      </c>
      <c r="E405" s="20" t="s">
        <v>402</v>
      </c>
      <c r="F405" s="20" t="s">
        <v>102</v>
      </c>
      <c r="G405" s="21">
        <f>600+1025</f>
        <v>1625</v>
      </c>
    </row>
    <row r="406" spans="1:7" ht="25.5">
      <c r="A406" s="37" t="s">
        <v>632</v>
      </c>
      <c r="B406" s="19" t="s">
        <v>421</v>
      </c>
      <c r="C406" s="20" t="s">
        <v>66</v>
      </c>
      <c r="D406" s="20" t="s">
        <v>88</v>
      </c>
      <c r="E406" s="20" t="s">
        <v>497</v>
      </c>
      <c r="F406" s="20"/>
      <c r="G406" s="21">
        <f>G407+G412</f>
        <v>810</v>
      </c>
    </row>
    <row r="407" spans="1:7" ht="25.5">
      <c r="A407" s="16" t="s">
        <v>640</v>
      </c>
      <c r="B407" s="19" t="s">
        <v>421</v>
      </c>
      <c r="C407" s="20" t="s">
        <v>66</v>
      </c>
      <c r="D407" s="20" t="s">
        <v>88</v>
      </c>
      <c r="E407" s="20" t="s">
        <v>497</v>
      </c>
      <c r="F407" s="20" t="s">
        <v>105</v>
      </c>
      <c r="G407" s="21">
        <f>G408</f>
        <v>800</v>
      </c>
    </row>
    <row r="408" spans="1:7" ht="25.5">
      <c r="A408" s="16" t="s">
        <v>99</v>
      </c>
      <c r="B408" s="19" t="s">
        <v>421</v>
      </c>
      <c r="C408" s="20" t="s">
        <v>66</v>
      </c>
      <c r="D408" s="20" t="s">
        <v>88</v>
      </c>
      <c r="E408" s="20" t="s">
        <v>497</v>
      </c>
      <c r="F408" s="20" t="s">
        <v>100</v>
      </c>
      <c r="G408" s="21">
        <f>G409</f>
        <v>800</v>
      </c>
    </row>
    <row r="409" spans="1:7" ht="25.5">
      <c r="A409" s="16" t="s">
        <v>101</v>
      </c>
      <c r="B409" s="19" t="s">
        <v>421</v>
      </c>
      <c r="C409" s="20" t="s">
        <v>66</v>
      </c>
      <c r="D409" s="20" t="s">
        <v>88</v>
      </c>
      <c r="E409" s="20" t="s">
        <v>497</v>
      </c>
      <c r="F409" s="20" t="s">
        <v>102</v>
      </c>
      <c r="G409" s="21">
        <v>800</v>
      </c>
    </row>
    <row r="410" spans="1:7" ht="12.75">
      <c r="A410" s="16" t="s">
        <v>129</v>
      </c>
      <c r="B410" s="19" t="s">
        <v>421</v>
      </c>
      <c r="C410" s="20" t="s">
        <v>66</v>
      </c>
      <c r="D410" s="20" t="s">
        <v>88</v>
      </c>
      <c r="E410" s="20" t="s">
        <v>497</v>
      </c>
      <c r="F410" s="20" t="s">
        <v>130</v>
      </c>
      <c r="G410" s="21">
        <f>G411</f>
        <v>10</v>
      </c>
    </row>
    <row r="411" spans="1:7" ht="12.75">
      <c r="A411" s="16" t="s">
        <v>132</v>
      </c>
      <c r="B411" s="19" t="s">
        <v>421</v>
      </c>
      <c r="C411" s="20" t="s">
        <v>66</v>
      </c>
      <c r="D411" s="20" t="s">
        <v>88</v>
      </c>
      <c r="E411" s="20" t="s">
        <v>497</v>
      </c>
      <c r="F411" s="20" t="s">
        <v>133</v>
      </c>
      <c r="G411" s="21">
        <f>G412</f>
        <v>10</v>
      </c>
    </row>
    <row r="412" spans="1:7" ht="12.75">
      <c r="A412" s="16" t="s">
        <v>163</v>
      </c>
      <c r="B412" s="19" t="s">
        <v>421</v>
      </c>
      <c r="C412" s="20" t="s">
        <v>66</v>
      </c>
      <c r="D412" s="20" t="s">
        <v>88</v>
      </c>
      <c r="E412" s="20" t="s">
        <v>497</v>
      </c>
      <c r="F412" s="20" t="s">
        <v>164</v>
      </c>
      <c r="G412" s="21">
        <v>10</v>
      </c>
    </row>
    <row r="413" spans="1:7" ht="12.75">
      <c r="A413" s="15" t="s">
        <v>5</v>
      </c>
      <c r="B413" s="45" t="s">
        <v>421</v>
      </c>
      <c r="C413" s="39" t="s">
        <v>68</v>
      </c>
      <c r="D413" s="39" t="s">
        <v>36</v>
      </c>
      <c r="E413" s="39"/>
      <c r="F413" s="39"/>
      <c r="G413" s="40">
        <f>G414+G421+G431</f>
        <v>6700</v>
      </c>
    </row>
    <row r="414" spans="1:7" ht="12.75">
      <c r="A414" s="87" t="s">
        <v>80</v>
      </c>
      <c r="B414" s="45" t="s">
        <v>421</v>
      </c>
      <c r="C414" s="39" t="s">
        <v>68</v>
      </c>
      <c r="D414" s="39" t="s">
        <v>72</v>
      </c>
      <c r="E414" s="20"/>
      <c r="F414" s="20"/>
      <c r="G414" s="40">
        <f aca="true" t="shared" si="3" ref="G414:G419">G415</f>
        <v>500</v>
      </c>
    </row>
    <row r="415" spans="1:7" ht="25.5">
      <c r="A415" s="32" t="s">
        <v>498</v>
      </c>
      <c r="B415" s="19" t="s">
        <v>421</v>
      </c>
      <c r="C415" s="20" t="s">
        <v>68</v>
      </c>
      <c r="D415" s="20" t="s">
        <v>72</v>
      </c>
      <c r="E415" s="51" t="s">
        <v>174</v>
      </c>
      <c r="F415" s="20"/>
      <c r="G415" s="21">
        <f t="shared" si="3"/>
        <v>500</v>
      </c>
    </row>
    <row r="416" spans="1:7" ht="14.25" customHeight="1">
      <c r="A416" s="32" t="s">
        <v>252</v>
      </c>
      <c r="B416" s="19" t="s">
        <v>421</v>
      </c>
      <c r="C416" s="20" t="s">
        <v>68</v>
      </c>
      <c r="D416" s="20" t="s">
        <v>72</v>
      </c>
      <c r="E416" s="51" t="s">
        <v>327</v>
      </c>
      <c r="F416" s="20"/>
      <c r="G416" s="21">
        <f t="shared" si="3"/>
        <v>500</v>
      </c>
    </row>
    <row r="417" spans="1:7" ht="25.5">
      <c r="A417" s="32" t="s">
        <v>173</v>
      </c>
      <c r="B417" s="19" t="s">
        <v>421</v>
      </c>
      <c r="C417" s="20" t="s">
        <v>68</v>
      </c>
      <c r="D417" s="20" t="s">
        <v>72</v>
      </c>
      <c r="E417" s="51" t="s">
        <v>328</v>
      </c>
      <c r="F417" s="20"/>
      <c r="G417" s="21">
        <f t="shared" si="3"/>
        <v>500</v>
      </c>
    </row>
    <row r="418" spans="1:7" ht="12.75">
      <c r="A418" s="16" t="s">
        <v>129</v>
      </c>
      <c r="B418" s="19" t="s">
        <v>421</v>
      </c>
      <c r="C418" s="20" t="s">
        <v>68</v>
      </c>
      <c r="D418" s="20" t="s">
        <v>72</v>
      </c>
      <c r="E418" s="51" t="s">
        <v>328</v>
      </c>
      <c r="F418" s="20" t="s">
        <v>130</v>
      </c>
      <c r="G418" s="21">
        <f t="shared" si="3"/>
        <v>500</v>
      </c>
    </row>
    <row r="419" spans="1:7" s="35" customFormat="1" ht="25.5">
      <c r="A419" s="16" t="s">
        <v>165</v>
      </c>
      <c r="B419" s="19" t="s">
        <v>421</v>
      </c>
      <c r="C419" s="20" t="s">
        <v>68</v>
      </c>
      <c r="D419" s="20" t="s">
        <v>72</v>
      </c>
      <c r="E419" s="51" t="s">
        <v>328</v>
      </c>
      <c r="F419" s="20" t="s">
        <v>131</v>
      </c>
      <c r="G419" s="21">
        <f t="shared" si="3"/>
        <v>500</v>
      </c>
    </row>
    <row r="420" spans="1:7" s="35" customFormat="1" ht="25.5" customHeight="1">
      <c r="A420" s="16" t="s">
        <v>639</v>
      </c>
      <c r="B420" s="19" t="s">
        <v>421</v>
      </c>
      <c r="C420" s="20" t="s">
        <v>68</v>
      </c>
      <c r="D420" s="20" t="s">
        <v>72</v>
      </c>
      <c r="E420" s="51" t="s">
        <v>328</v>
      </c>
      <c r="F420" s="20" t="s">
        <v>638</v>
      </c>
      <c r="G420" s="21">
        <f>'МП пр.6'!G481</f>
        <v>500</v>
      </c>
    </row>
    <row r="421" spans="1:7" ht="12.75">
      <c r="A421" s="15" t="s">
        <v>6</v>
      </c>
      <c r="B421" s="45" t="s">
        <v>421</v>
      </c>
      <c r="C421" s="39" t="s">
        <v>68</v>
      </c>
      <c r="D421" s="39" t="s">
        <v>73</v>
      </c>
      <c r="E421" s="39"/>
      <c r="F421" s="39"/>
      <c r="G421" s="40">
        <f>G422</f>
        <v>5800</v>
      </c>
    </row>
    <row r="422" spans="1:7" ht="12.75">
      <c r="A422" s="16" t="s">
        <v>37</v>
      </c>
      <c r="B422" s="19" t="s">
        <v>421</v>
      </c>
      <c r="C422" s="20" t="s">
        <v>68</v>
      </c>
      <c r="D422" s="20" t="s">
        <v>73</v>
      </c>
      <c r="E422" s="20" t="s">
        <v>237</v>
      </c>
      <c r="F422" s="20"/>
      <c r="G422" s="21">
        <f>G427+G423</f>
        <v>5800</v>
      </c>
    </row>
    <row r="423" spans="1:7" ht="12.75">
      <c r="A423" s="16" t="s">
        <v>753</v>
      </c>
      <c r="B423" s="19" t="s">
        <v>421</v>
      </c>
      <c r="C423" s="20" t="s">
        <v>68</v>
      </c>
      <c r="D423" s="20" t="s">
        <v>73</v>
      </c>
      <c r="E423" s="20" t="s">
        <v>754</v>
      </c>
      <c r="F423" s="20"/>
      <c r="G423" s="21">
        <f>G424</f>
        <v>3288</v>
      </c>
    </row>
    <row r="424" spans="1:7" ht="12.75">
      <c r="A424" s="16" t="s">
        <v>129</v>
      </c>
      <c r="B424" s="19" t="s">
        <v>421</v>
      </c>
      <c r="C424" s="20" t="s">
        <v>68</v>
      </c>
      <c r="D424" s="20" t="s">
        <v>73</v>
      </c>
      <c r="E424" s="20" t="s">
        <v>754</v>
      </c>
      <c r="F424" s="20" t="s">
        <v>130</v>
      </c>
      <c r="G424" s="21">
        <f>G425</f>
        <v>3288</v>
      </c>
    </row>
    <row r="425" spans="1:7" ht="25.5">
      <c r="A425" s="16" t="s">
        <v>165</v>
      </c>
      <c r="B425" s="19" t="s">
        <v>421</v>
      </c>
      <c r="C425" s="20" t="s">
        <v>68</v>
      </c>
      <c r="D425" s="20" t="s">
        <v>73</v>
      </c>
      <c r="E425" s="20" t="s">
        <v>754</v>
      </c>
      <c r="F425" s="20" t="s">
        <v>131</v>
      </c>
      <c r="G425" s="21">
        <f>G426</f>
        <v>3288</v>
      </c>
    </row>
    <row r="426" spans="1:7" ht="38.25">
      <c r="A426" s="16" t="s">
        <v>639</v>
      </c>
      <c r="B426" s="19" t="s">
        <v>421</v>
      </c>
      <c r="C426" s="20" t="s">
        <v>68</v>
      </c>
      <c r="D426" s="20" t="s">
        <v>73</v>
      </c>
      <c r="E426" s="20" t="s">
        <v>754</v>
      </c>
      <c r="F426" s="20" t="s">
        <v>638</v>
      </c>
      <c r="G426" s="21">
        <f>2450+838</f>
        <v>3288</v>
      </c>
    </row>
    <row r="427" spans="1:7" ht="25.5">
      <c r="A427" s="16" t="s">
        <v>663</v>
      </c>
      <c r="B427" s="19" t="s">
        <v>421</v>
      </c>
      <c r="C427" s="20" t="s">
        <v>68</v>
      </c>
      <c r="D427" s="20" t="s">
        <v>73</v>
      </c>
      <c r="E427" s="20" t="s">
        <v>664</v>
      </c>
      <c r="F427" s="20"/>
      <c r="G427" s="21">
        <f>G428</f>
        <v>2512</v>
      </c>
    </row>
    <row r="428" spans="1:7" ht="25.5">
      <c r="A428" s="16" t="s">
        <v>640</v>
      </c>
      <c r="B428" s="19" t="s">
        <v>421</v>
      </c>
      <c r="C428" s="20" t="s">
        <v>68</v>
      </c>
      <c r="D428" s="20" t="s">
        <v>73</v>
      </c>
      <c r="E428" s="20" t="s">
        <v>664</v>
      </c>
      <c r="F428" s="20" t="s">
        <v>105</v>
      </c>
      <c r="G428" s="21">
        <f>G429</f>
        <v>2512</v>
      </c>
    </row>
    <row r="429" spans="1:7" s="35" customFormat="1" ht="25.5">
      <c r="A429" s="16" t="s">
        <v>99</v>
      </c>
      <c r="B429" s="19" t="s">
        <v>421</v>
      </c>
      <c r="C429" s="20" t="s">
        <v>68</v>
      </c>
      <c r="D429" s="20" t="s">
        <v>73</v>
      </c>
      <c r="E429" s="20" t="s">
        <v>664</v>
      </c>
      <c r="F429" s="20" t="s">
        <v>100</v>
      </c>
      <c r="G429" s="21">
        <f>G430</f>
        <v>2512</v>
      </c>
    </row>
    <row r="430" spans="1:7" s="35" customFormat="1" ht="25.5" customHeight="1">
      <c r="A430" s="16" t="s">
        <v>101</v>
      </c>
      <c r="B430" s="19" t="s">
        <v>421</v>
      </c>
      <c r="C430" s="20" t="s">
        <v>68</v>
      </c>
      <c r="D430" s="20" t="s">
        <v>73</v>
      </c>
      <c r="E430" s="20" t="s">
        <v>664</v>
      </c>
      <c r="F430" s="20" t="s">
        <v>102</v>
      </c>
      <c r="G430" s="21">
        <f>5800-2450-838</f>
        <v>2512</v>
      </c>
    </row>
    <row r="431" spans="1:7" ht="12.75">
      <c r="A431" s="15" t="s">
        <v>7</v>
      </c>
      <c r="B431" s="45" t="s">
        <v>421</v>
      </c>
      <c r="C431" s="39" t="s">
        <v>68</v>
      </c>
      <c r="D431" s="39" t="s">
        <v>78</v>
      </c>
      <c r="E431" s="39"/>
      <c r="F431" s="39"/>
      <c r="G431" s="40">
        <f aca="true" t="shared" si="4" ref="G431:G436">G432</f>
        <v>400</v>
      </c>
    </row>
    <row r="432" spans="1:7" ht="25.5">
      <c r="A432" s="32" t="s">
        <v>499</v>
      </c>
      <c r="B432" s="19" t="s">
        <v>421</v>
      </c>
      <c r="C432" s="20" t="s">
        <v>68</v>
      </c>
      <c r="D432" s="20" t="s">
        <v>78</v>
      </c>
      <c r="E432" s="51" t="s">
        <v>500</v>
      </c>
      <c r="F432" s="20"/>
      <c r="G432" s="21">
        <f t="shared" si="4"/>
        <v>400</v>
      </c>
    </row>
    <row r="433" spans="1:7" ht="25.5">
      <c r="A433" s="32" t="s">
        <v>284</v>
      </c>
      <c r="B433" s="19" t="s">
        <v>421</v>
      </c>
      <c r="C433" s="20" t="s">
        <v>68</v>
      </c>
      <c r="D433" s="20" t="s">
        <v>78</v>
      </c>
      <c r="E433" s="51" t="s">
        <v>501</v>
      </c>
      <c r="F433" s="20"/>
      <c r="G433" s="21">
        <f t="shared" si="4"/>
        <v>400</v>
      </c>
    </row>
    <row r="434" spans="1:7" ht="12.75">
      <c r="A434" s="32" t="s">
        <v>175</v>
      </c>
      <c r="B434" s="19" t="s">
        <v>421</v>
      </c>
      <c r="C434" s="20" t="s">
        <v>68</v>
      </c>
      <c r="D434" s="20" t="s">
        <v>78</v>
      </c>
      <c r="E434" s="51" t="s">
        <v>502</v>
      </c>
      <c r="F434" s="20"/>
      <c r="G434" s="21">
        <f t="shared" si="4"/>
        <v>400</v>
      </c>
    </row>
    <row r="435" spans="1:7" ht="12.75">
      <c r="A435" s="16" t="s">
        <v>129</v>
      </c>
      <c r="B435" s="19" t="s">
        <v>421</v>
      </c>
      <c r="C435" s="20" t="s">
        <v>68</v>
      </c>
      <c r="D435" s="20" t="s">
        <v>78</v>
      </c>
      <c r="E435" s="51" t="s">
        <v>502</v>
      </c>
      <c r="F435" s="20" t="s">
        <v>130</v>
      </c>
      <c r="G435" s="21">
        <f t="shared" si="4"/>
        <v>400</v>
      </c>
    </row>
    <row r="436" spans="1:7" s="35" customFormat="1" ht="25.5" customHeight="1">
      <c r="A436" s="16" t="s">
        <v>165</v>
      </c>
      <c r="B436" s="19" t="s">
        <v>421</v>
      </c>
      <c r="C436" s="20" t="s">
        <v>68</v>
      </c>
      <c r="D436" s="20" t="s">
        <v>78</v>
      </c>
      <c r="E436" s="51" t="s">
        <v>502</v>
      </c>
      <c r="F436" s="20" t="s">
        <v>131</v>
      </c>
      <c r="G436" s="21">
        <f t="shared" si="4"/>
        <v>400</v>
      </c>
    </row>
    <row r="437" spans="1:7" s="35" customFormat="1" ht="38.25" customHeight="1">
      <c r="A437" s="16" t="s">
        <v>639</v>
      </c>
      <c r="B437" s="19" t="s">
        <v>421</v>
      </c>
      <c r="C437" s="20" t="s">
        <v>68</v>
      </c>
      <c r="D437" s="20" t="s">
        <v>78</v>
      </c>
      <c r="E437" s="51" t="s">
        <v>502</v>
      </c>
      <c r="F437" s="20" t="s">
        <v>638</v>
      </c>
      <c r="G437" s="21">
        <f>'МП пр.6'!G16</f>
        <v>400</v>
      </c>
    </row>
    <row r="438" spans="1:7" ht="12.75">
      <c r="A438" s="14" t="s">
        <v>152</v>
      </c>
      <c r="B438" s="45" t="s">
        <v>421</v>
      </c>
      <c r="C438" s="45" t="s">
        <v>72</v>
      </c>
      <c r="D438" s="45" t="s">
        <v>36</v>
      </c>
      <c r="E438" s="20"/>
      <c r="F438" s="20"/>
      <c r="G438" s="40">
        <f>G439</f>
        <v>600</v>
      </c>
    </row>
    <row r="439" spans="1:7" ht="12.75">
      <c r="A439" s="37" t="s">
        <v>151</v>
      </c>
      <c r="B439" s="19" t="s">
        <v>421</v>
      </c>
      <c r="C439" s="19" t="s">
        <v>72</v>
      </c>
      <c r="D439" s="19" t="s">
        <v>66</v>
      </c>
      <c r="E439" s="20"/>
      <c r="F439" s="20"/>
      <c r="G439" s="21">
        <f>G441</f>
        <v>600</v>
      </c>
    </row>
    <row r="440" spans="1:7" ht="12.75">
      <c r="A440" s="37" t="s">
        <v>210</v>
      </c>
      <c r="B440" s="19" t="s">
        <v>421</v>
      </c>
      <c r="C440" s="19" t="s">
        <v>72</v>
      </c>
      <c r="D440" s="19" t="s">
        <v>66</v>
      </c>
      <c r="E440" s="20" t="s">
        <v>221</v>
      </c>
      <c r="F440" s="20"/>
      <c r="G440" s="21">
        <f>G441</f>
        <v>600</v>
      </c>
    </row>
    <row r="441" spans="1:7" ht="12.75">
      <c r="A441" s="16" t="s">
        <v>287</v>
      </c>
      <c r="B441" s="19" t="s">
        <v>421</v>
      </c>
      <c r="C441" s="19" t="s">
        <v>72</v>
      </c>
      <c r="D441" s="19" t="s">
        <v>66</v>
      </c>
      <c r="E441" s="20" t="s">
        <v>373</v>
      </c>
      <c r="F441" s="20"/>
      <c r="G441" s="21">
        <f>G442</f>
        <v>600</v>
      </c>
    </row>
    <row r="442" spans="1:7" ht="12.75">
      <c r="A442" s="16" t="s">
        <v>288</v>
      </c>
      <c r="B442" s="19" t="s">
        <v>421</v>
      </c>
      <c r="C442" s="19" t="s">
        <v>72</v>
      </c>
      <c r="D442" s="19" t="s">
        <v>66</v>
      </c>
      <c r="E442" s="20" t="s">
        <v>374</v>
      </c>
      <c r="F442" s="20"/>
      <c r="G442" s="21">
        <f>G443</f>
        <v>600</v>
      </c>
    </row>
    <row r="443" spans="1:7" ht="25.5">
      <c r="A443" s="16" t="s">
        <v>640</v>
      </c>
      <c r="B443" s="19" t="s">
        <v>421</v>
      </c>
      <c r="C443" s="19" t="s">
        <v>72</v>
      </c>
      <c r="D443" s="19" t="s">
        <v>66</v>
      </c>
      <c r="E443" s="20" t="s">
        <v>374</v>
      </c>
      <c r="F443" s="20" t="s">
        <v>105</v>
      </c>
      <c r="G443" s="21">
        <f>G444</f>
        <v>600</v>
      </c>
    </row>
    <row r="444" spans="1:7" ht="25.5">
      <c r="A444" s="16" t="s">
        <v>99</v>
      </c>
      <c r="B444" s="19" t="s">
        <v>421</v>
      </c>
      <c r="C444" s="19" t="s">
        <v>72</v>
      </c>
      <c r="D444" s="19" t="s">
        <v>66</v>
      </c>
      <c r="E444" s="20" t="s">
        <v>374</v>
      </c>
      <c r="F444" s="20" t="s">
        <v>100</v>
      </c>
      <c r="G444" s="21">
        <f>G445</f>
        <v>600</v>
      </c>
    </row>
    <row r="445" spans="1:7" ht="25.5">
      <c r="A445" s="16" t="s">
        <v>101</v>
      </c>
      <c r="B445" s="19" t="s">
        <v>421</v>
      </c>
      <c r="C445" s="19" t="s">
        <v>72</v>
      </c>
      <c r="D445" s="19" t="s">
        <v>66</v>
      </c>
      <c r="E445" s="20" t="s">
        <v>374</v>
      </c>
      <c r="F445" s="20" t="s">
        <v>102</v>
      </c>
      <c r="G445" s="21">
        <v>600</v>
      </c>
    </row>
    <row r="446" spans="1:7" ht="12.75">
      <c r="A446" s="15" t="s">
        <v>633</v>
      </c>
      <c r="B446" s="45" t="s">
        <v>421</v>
      </c>
      <c r="C446" s="45" t="s">
        <v>76</v>
      </c>
      <c r="D446" s="45" t="s">
        <v>36</v>
      </c>
      <c r="E446" s="69"/>
      <c r="F446" s="39"/>
      <c r="G446" s="77">
        <f>G447</f>
        <v>2650</v>
      </c>
    </row>
    <row r="447" spans="1:7" ht="12.75">
      <c r="A447" s="15" t="s">
        <v>503</v>
      </c>
      <c r="B447" s="45" t="s">
        <v>421</v>
      </c>
      <c r="C447" s="45" t="s">
        <v>76</v>
      </c>
      <c r="D447" s="45" t="s">
        <v>72</v>
      </c>
      <c r="E447" s="69"/>
      <c r="F447" s="39"/>
      <c r="G447" s="77">
        <f>G448</f>
        <v>2650</v>
      </c>
    </row>
    <row r="448" spans="1:7" ht="38.25">
      <c r="A448" s="16" t="s">
        <v>504</v>
      </c>
      <c r="B448" s="19" t="s">
        <v>421</v>
      </c>
      <c r="C448" s="19" t="s">
        <v>76</v>
      </c>
      <c r="D448" s="19" t="s">
        <v>72</v>
      </c>
      <c r="E448" s="51" t="s">
        <v>505</v>
      </c>
      <c r="F448" s="20"/>
      <c r="G448" s="78">
        <f>G449+G458</f>
        <v>2650</v>
      </c>
    </row>
    <row r="449" spans="1:7" ht="33" customHeight="1">
      <c r="A449" s="16" t="s">
        <v>506</v>
      </c>
      <c r="B449" s="19" t="s">
        <v>421</v>
      </c>
      <c r="C449" s="19" t="s">
        <v>76</v>
      </c>
      <c r="D449" s="19" t="s">
        <v>72</v>
      </c>
      <c r="E449" s="51" t="s">
        <v>507</v>
      </c>
      <c r="F449" s="20"/>
      <c r="G449" s="78">
        <f>G450+G454</f>
        <v>2100</v>
      </c>
    </row>
    <row r="450" spans="1:7" ht="38.25">
      <c r="A450" s="16" t="str">
        <f>'МП пр.6'!A877</f>
        <v>Финансирование мероприятия "Приобретение оборудования для термического уничтожения различного типа (вида) отходов (утилизации отходов) для Сусуманского городского округа" за счет средств областного бюджета</v>
      </c>
      <c r="B450" s="19" t="s">
        <v>421</v>
      </c>
      <c r="C450" s="19" t="s">
        <v>76</v>
      </c>
      <c r="D450" s="19" t="s">
        <v>72</v>
      </c>
      <c r="E450" s="51" t="s">
        <v>508</v>
      </c>
      <c r="F450" s="20"/>
      <c r="G450" s="78">
        <f>G451</f>
        <v>1900</v>
      </c>
    </row>
    <row r="451" spans="1:7" ht="25.5">
      <c r="A451" s="16" t="s">
        <v>640</v>
      </c>
      <c r="B451" s="19" t="s">
        <v>421</v>
      </c>
      <c r="C451" s="19" t="s">
        <v>76</v>
      </c>
      <c r="D451" s="19" t="s">
        <v>72</v>
      </c>
      <c r="E451" s="51" t="s">
        <v>508</v>
      </c>
      <c r="F451" s="20" t="s">
        <v>105</v>
      </c>
      <c r="G451" s="78">
        <f>G452</f>
        <v>1900</v>
      </c>
    </row>
    <row r="452" spans="1:7" ht="25.5">
      <c r="A452" s="16" t="s">
        <v>99</v>
      </c>
      <c r="B452" s="19" t="s">
        <v>421</v>
      </c>
      <c r="C452" s="19" t="s">
        <v>76</v>
      </c>
      <c r="D452" s="19" t="s">
        <v>72</v>
      </c>
      <c r="E452" s="51" t="s">
        <v>508</v>
      </c>
      <c r="F452" s="20" t="s">
        <v>100</v>
      </c>
      <c r="G452" s="78">
        <f>G453</f>
        <v>1900</v>
      </c>
    </row>
    <row r="453" spans="1:7" ht="25.5">
      <c r="A453" s="16" t="s">
        <v>101</v>
      </c>
      <c r="B453" s="19" t="s">
        <v>421</v>
      </c>
      <c r="C453" s="19" t="s">
        <v>76</v>
      </c>
      <c r="D453" s="19" t="s">
        <v>72</v>
      </c>
      <c r="E453" s="51" t="s">
        <v>508</v>
      </c>
      <c r="F453" s="20" t="s">
        <v>102</v>
      </c>
      <c r="G453" s="78">
        <f>'МП пр.6'!G883</f>
        <v>1900</v>
      </c>
    </row>
    <row r="454" spans="1:7" ht="43.5" customHeight="1">
      <c r="A454" s="16" t="str">
        <f>'МП пр.6'!A884</f>
        <v>Софинансирование мероприятия "Приобретение оборудования для термического уничтожения различного типа (вида) отходов (утилизации отходов) для Сусуманского городского округа" </v>
      </c>
      <c r="B454" s="19" t="s">
        <v>421</v>
      </c>
      <c r="C454" s="19" t="s">
        <v>76</v>
      </c>
      <c r="D454" s="19" t="s">
        <v>72</v>
      </c>
      <c r="E454" s="51" t="s">
        <v>509</v>
      </c>
      <c r="F454" s="20"/>
      <c r="G454" s="78">
        <f>G455</f>
        <v>200</v>
      </c>
    </row>
    <row r="455" spans="1:7" ht="25.5">
      <c r="A455" s="16" t="s">
        <v>640</v>
      </c>
      <c r="B455" s="19" t="s">
        <v>421</v>
      </c>
      <c r="C455" s="19" t="s">
        <v>76</v>
      </c>
      <c r="D455" s="19" t="s">
        <v>72</v>
      </c>
      <c r="E455" s="51" t="s">
        <v>509</v>
      </c>
      <c r="F455" s="20" t="s">
        <v>105</v>
      </c>
      <c r="G455" s="78">
        <f>G456</f>
        <v>200</v>
      </c>
    </row>
    <row r="456" spans="1:7" ht="25.5">
      <c r="A456" s="16" t="s">
        <v>99</v>
      </c>
      <c r="B456" s="19" t="s">
        <v>421</v>
      </c>
      <c r="C456" s="19" t="s">
        <v>76</v>
      </c>
      <c r="D456" s="19" t="s">
        <v>72</v>
      </c>
      <c r="E456" s="51" t="s">
        <v>509</v>
      </c>
      <c r="F456" s="20" t="s">
        <v>100</v>
      </c>
      <c r="G456" s="78">
        <f>G457</f>
        <v>200</v>
      </c>
    </row>
    <row r="457" spans="1:7" ht="25.5">
      <c r="A457" s="16" t="s">
        <v>101</v>
      </c>
      <c r="B457" s="19" t="s">
        <v>421</v>
      </c>
      <c r="C457" s="19" t="s">
        <v>76</v>
      </c>
      <c r="D457" s="19" t="s">
        <v>72</v>
      </c>
      <c r="E457" s="51" t="s">
        <v>509</v>
      </c>
      <c r="F457" s="20" t="s">
        <v>102</v>
      </c>
      <c r="G457" s="78">
        <f>'МП пр.6'!G890</f>
        <v>200</v>
      </c>
    </row>
    <row r="458" spans="1:7" ht="27" customHeight="1">
      <c r="A458" s="16" t="s">
        <v>510</v>
      </c>
      <c r="B458" s="19" t="s">
        <v>421</v>
      </c>
      <c r="C458" s="19" t="s">
        <v>76</v>
      </c>
      <c r="D458" s="19" t="s">
        <v>72</v>
      </c>
      <c r="E458" s="51" t="s">
        <v>511</v>
      </c>
      <c r="F458" s="20"/>
      <c r="G458" s="78">
        <f>G459+G463</f>
        <v>550</v>
      </c>
    </row>
    <row r="459" spans="1:7" ht="38.25">
      <c r="A459" s="16" t="s">
        <v>512</v>
      </c>
      <c r="B459" s="19" t="s">
        <v>421</v>
      </c>
      <c r="C459" s="19" t="s">
        <v>76</v>
      </c>
      <c r="D459" s="19" t="s">
        <v>72</v>
      </c>
      <c r="E459" s="51" t="s">
        <v>653</v>
      </c>
      <c r="F459" s="20"/>
      <c r="G459" s="78">
        <f>G460</f>
        <v>495</v>
      </c>
    </row>
    <row r="460" spans="1:7" ht="25.5">
      <c r="A460" s="16" t="s">
        <v>640</v>
      </c>
      <c r="B460" s="19" t="s">
        <v>421</v>
      </c>
      <c r="C460" s="19" t="s">
        <v>76</v>
      </c>
      <c r="D460" s="19" t="s">
        <v>72</v>
      </c>
      <c r="E460" s="51" t="s">
        <v>653</v>
      </c>
      <c r="F460" s="20" t="s">
        <v>105</v>
      </c>
      <c r="G460" s="78">
        <f>G461</f>
        <v>495</v>
      </c>
    </row>
    <row r="461" spans="1:7" ht="25.5">
      <c r="A461" s="16" t="s">
        <v>99</v>
      </c>
      <c r="B461" s="19" t="s">
        <v>421</v>
      </c>
      <c r="C461" s="19" t="s">
        <v>76</v>
      </c>
      <c r="D461" s="19" t="s">
        <v>72</v>
      </c>
      <c r="E461" s="51" t="s">
        <v>653</v>
      </c>
      <c r="F461" s="20" t="s">
        <v>100</v>
      </c>
      <c r="G461" s="78">
        <f>G462</f>
        <v>495</v>
      </c>
    </row>
    <row r="462" spans="1:7" ht="25.5">
      <c r="A462" s="16" t="s">
        <v>101</v>
      </c>
      <c r="B462" s="19" t="s">
        <v>421</v>
      </c>
      <c r="C462" s="19" t="s">
        <v>76</v>
      </c>
      <c r="D462" s="19" t="s">
        <v>72</v>
      </c>
      <c r="E462" s="51" t="s">
        <v>653</v>
      </c>
      <c r="F462" s="20" t="s">
        <v>102</v>
      </c>
      <c r="G462" s="78">
        <f>'МП пр.6'!G899</f>
        <v>495</v>
      </c>
    </row>
    <row r="463" spans="1:7" ht="38.25">
      <c r="A463" s="16" t="s">
        <v>513</v>
      </c>
      <c r="B463" s="19" t="s">
        <v>421</v>
      </c>
      <c r="C463" s="19" t="s">
        <v>76</v>
      </c>
      <c r="D463" s="19" t="s">
        <v>72</v>
      </c>
      <c r="E463" s="51" t="s">
        <v>654</v>
      </c>
      <c r="F463" s="20"/>
      <c r="G463" s="78">
        <f>G464</f>
        <v>55</v>
      </c>
    </row>
    <row r="464" spans="1:7" ht="25.5">
      <c r="A464" s="16" t="s">
        <v>640</v>
      </c>
      <c r="B464" s="19" t="s">
        <v>421</v>
      </c>
      <c r="C464" s="19" t="s">
        <v>76</v>
      </c>
      <c r="D464" s="19" t="s">
        <v>72</v>
      </c>
      <c r="E464" s="51" t="s">
        <v>654</v>
      </c>
      <c r="F464" s="20" t="s">
        <v>105</v>
      </c>
      <c r="G464" s="78">
        <f>G465</f>
        <v>55</v>
      </c>
    </row>
    <row r="465" spans="1:7" ht="25.5">
      <c r="A465" s="16" t="s">
        <v>99</v>
      </c>
      <c r="B465" s="19" t="s">
        <v>421</v>
      </c>
      <c r="C465" s="19" t="s">
        <v>76</v>
      </c>
      <c r="D465" s="19" t="s">
        <v>72</v>
      </c>
      <c r="E465" s="51" t="s">
        <v>654</v>
      </c>
      <c r="F465" s="20" t="s">
        <v>100</v>
      </c>
      <c r="G465" s="78">
        <f>G466</f>
        <v>55</v>
      </c>
    </row>
    <row r="466" spans="1:7" ht="25.5">
      <c r="A466" s="16" t="s">
        <v>101</v>
      </c>
      <c r="B466" s="19" t="s">
        <v>421</v>
      </c>
      <c r="C466" s="19" t="s">
        <v>76</v>
      </c>
      <c r="D466" s="19" t="s">
        <v>72</v>
      </c>
      <c r="E466" s="51" t="s">
        <v>654</v>
      </c>
      <c r="F466" s="20" t="s">
        <v>102</v>
      </c>
      <c r="G466" s="78">
        <f>'МП пр.6'!G906</f>
        <v>55</v>
      </c>
    </row>
    <row r="467" spans="1:7" ht="17.25" customHeight="1">
      <c r="A467" s="14" t="s">
        <v>62</v>
      </c>
      <c r="B467" s="39" t="s">
        <v>421</v>
      </c>
      <c r="C467" s="39" t="s">
        <v>71</v>
      </c>
      <c r="D467" s="39" t="s">
        <v>36</v>
      </c>
      <c r="E467" s="39"/>
      <c r="F467" s="39"/>
      <c r="G467" s="40">
        <f>G469</f>
        <v>613.7</v>
      </c>
    </row>
    <row r="468" spans="1:7" ht="12.75">
      <c r="A468" s="15" t="s">
        <v>514</v>
      </c>
      <c r="B468" s="39" t="s">
        <v>421</v>
      </c>
      <c r="C468" s="39" t="s">
        <v>71</v>
      </c>
      <c r="D468" s="39" t="s">
        <v>68</v>
      </c>
      <c r="E468" s="39"/>
      <c r="F468" s="39"/>
      <c r="G468" s="40">
        <f aca="true" t="shared" si="5" ref="G468:G473">G469</f>
        <v>613.7</v>
      </c>
    </row>
    <row r="469" spans="1:7" ht="25.5">
      <c r="A469" s="16" t="s">
        <v>468</v>
      </c>
      <c r="B469" s="20" t="s">
        <v>421</v>
      </c>
      <c r="C469" s="20" t="s">
        <v>71</v>
      </c>
      <c r="D469" s="20" t="s">
        <v>68</v>
      </c>
      <c r="E469" s="100" t="s">
        <v>469</v>
      </c>
      <c r="F469" s="20"/>
      <c r="G469" s="21">
        <f t="shared" si="5"/>
        <v>613.7</v>
      </c>
    </row>
    <row r="470" spans="1:7" ht="45">
      <c r="A470" s="81" t="s">
        <v>515</v>
      </c>
      <c r="B470" s="20" t="s">
        <v>421</v>
      </c>
      <c r="C470" s="20" t="s">
        <v>71</v>
      </c>
      <c r="D470" s="20" t="s">
        <v>68</v>
      </c>
      <c r="E470" s="100" t="str">
        <f>'МП пр.6'!B90</f>
        <v>7G 0 05 00000</v>
      </c>
      <c r="F470" s="20"/>
      <c r="G470" s="21">
        <f>G471</f>
        <v>613.7</v>
      </c>
    </row>
    <row r="471" spans="1:7" ht="38.25">
      <c r="A471" s="16" t="s">
        <v>517</v>
      </c>
      <c r="B471" s="20" t="s">
        <v>421</v>
      </c>
      <c r="C471" s="20" t="s">
        <v>71</v>
      </c>
      <c r="D471" s="20" t="s">
        <v>68</v>
      </c>
      <c r="E471" s="100" t="str">
        <f>'МП пр.6'!B91</f>
        <v>7G 0 05 R0820</v>
      </c>
      <c r="F471" s="20"/>
      <c r="G471" s="21">
        <f t="shared" si="5"/>
        <v>613.7</v>
      </c>
    </row>
    <row r="472" spans="1:7" ht="12.75">
      <c r="A472" s="16" t="s">
        <v>518</v>
      </c>
      <c r="B472" s="20" t="s">
        <v>421</v>
      </c>
      <c r="C472" s="20" t="s">
        <v>71</v>
      </c>
      <c r="D472" s="20" t="s">
        <v>68</v>
      </c>
      <c r="E472" s="100" t="str">
        <f>'МП пр.6'!B92</f>
        <v>7G 0 05 R0820</v>
      </c>
      <c r="F472" s="20" t="s">
        <v>519</v>
      </c>
      <c r="G472" s="21">
        <f t="shared" si="5"/>
        <v>613.7</v>
      </c>
    </row>
    <row r="473" spans="1:7" ht="12.75">
      <c r="A473" s="16" t="s">
        <v>520</v>
      </c>
      <c r="B473" s="20" t="s">
        <v>421</v>
      </c>
      <c r="C473" s="20" t="s">
        <v>71</v>
      </c>
      <c r="D473" s="20" t="s">
        <v>68</v>
      </c>
      <c r="E473" s="100" t="str">
        <f>'МП пр.6'!B93</f>
        <v>7G 0 05 R0820</v>
      </c>
      <c r="F473" s="20" t="s">
        <v>521</v>
      </c>
      <c r="G473" s="21">
        <f t="shared" si="5"/>
        <v>613.7</v>
      </c>
    </row>
    <row r="474" spans="1:7" ht="25.5">
      <c r="A474" s="16" t="s">
        <v>522</v>
      </c>
      <c r="B474" s="20" t="s">
        <v>421</v>
      </c>
      <c r="C474" s="20" t="s">
        <v>71</v>
      </c>
      <c r="D474" s="20" t="s">
        <v>68</v>
      </c>
      <c r="E474" s="100" t="str">
        <f>'МП пр.6'!B94</f>
        <v>7G 0 05 R0820</v>
      </c>
      <c r="F474" s="20" t="s">
        <v>523</v>
      </c>
      <c r="G474" s="21">
        <f>'МП пр.6'!G97</f>
        <v>613.7</v>
      </c>
    </row>
    <row r="475" spans="1:7" ht="12.75">
      <c r="A475" s="15" t="s">
        <v>86</v>
      </c>
      <c r="B475" s="45" t="s">
        <v>421</v>
      </c>
      <c r="C475" s="39" t="s">
        <v>78</v>
      </c>
      <c r="D475" s="39" t="s">
        <v>36</v>
      </c>
      <c r="E475" s="20"/>
      <c r="F475" s="20"/>
      <c r="G475" s="40">
        <f>G476</f>
        <v>5617</v>
      </c>
    </row>
    <row r="476" spans="1:7" ht="12.75">
      <c r="A476" s="15" t="s">
        <v>13</v>
      </c>
      <c r="B476" s="45" t="s">
        <v>421</v>
      </c>
      <c r="C476" s="39" t="s">
        <v>78</v>
      </c>
      <c r="D476" s="39" t="s">
        <v>67</v>
      </c>
      <c r="E476" s="39"/>
      <c r="F476" s="20"/>
      <c r="G476" s="40">
        <f aca="true" t="shared" si="6" ref="G476:G481">G477</f>
        <v>5617</v>
      </c>
    </row>
    <row r="477" spans="1:7" ht="12.75">
      <c r="A477" s="16" t="s">
        <v>211</v>
      </c>
      <c r="B477" s="19" t="s">
        <v>421</v>
      </c>
      <c r="C477" s="20" t="s">
        <v>78</v>
      </c>
      <c r="D477" s="20" t="s">
        <v>67</v>
      </c>
      <c r="E477" s="20" t="s">
        <v>228</v>
      </c>
      <c r="F477" s="20"/>
      <c r="G477" s="21">
        <f t="shared" si="6"/>
        <v>5617</v>
      </c>
    </row>
    <row r="478" spans="1:7" ht="30" customHeight="1">
      <c r="A478" s="16" t="s">
        <v>255</v>
      </c>
      <c r="B478" s="19" t="s">
        <v>421</v>
      </c>
      <c r="C478" s="20" t="s">
        <v>78</v>
      </c>
      <c r="D478" s="20" t="s">
        <v>67</v>
      </c>
      <c r="E478" s="20" t="s">
        <v>375</v>
      </c>
      <c r="F478" s="20"/>
      <c r="G478" s="21">
        <f t="shared" si="6"/>
        <v>5617</v>
      </c>
    </row>
    <row r="479" spans="1:7" ht="12.75">
      <c r="A479" s="16" t="s">
        <v>254</v>
      </c>
      <c r="B479" s="19" t="s">
        <v>421</v>
      </c>
      <c r="C479" s="20" t="s">
        <v>78</v>
      </c>
      <c r="D479" s="20" t="s">
        <v>67</v>
      </c>
      <c r="E479" s="20" t="s">
        <v>376</v>
      </c>
      <c r="F479" s="20"/>
      <c r="G479" s="21">
        <f t="shared" si="6"/>
        <v>5617</v>
      </c>
    </row>
    <row r="480" spans="1:7" ht="25.5">
      <c r="A480" s="16" t="s">
        <v>106</v>
      </c>
      <c r="B480" s="19" t="s">
        <v>421</v>
      </c>
      <c r="C480" s="20" t="s">
        <v>78</v>
      </c>
      <c r="D480" s="20" t="s">
        <v>67</v>
      </c>
      <c r="E480" s="20" t="s">
        <v>376</v>
      </c>
      <c r="F480" s="20" t="s">
        <v>107</v>
      </c>
      <c r="G480" s="21">
        <f t="shared" si="6"/>
        <v>5617</v>
      </c>
    </row>
    <row r="481" spans="1:7" ht="12.75">
      <c r="A481" s="16" t="s">
        <v>108</v>
      </c>
      <c r="B481" s="19" t="s">
        <v>421</v>
      </c>
      <c r="C481" s="20" t="s">
        <v>78</v>
      </c>
      <c r="D481" s="20" t="s">
        <v>67</v>
      </c>
      <c r="E481" s="20" t="s">
        <v>376</v>
      </c>
      <c r="F481" s="20" t="s">
        <v>109</v>
      </c>
      <c r="G481" s="21">
        <f t="shared" si="6"/>
        <v>5617</v>
      </c>
    </row>
    <row r="482" spans="1:7" ht="38.25">
      <c r="A482" s="16" t="s">
        <v>110</v>
      </c>
      <c r="B482" s="19" t="s">
        <v>421</v>
      </c>
      <c r="C482" s="20" t="s">
        <v>78</v>
      </c>
      <c r="D482" s="20" t="s">
        <v>67</v>
      </c>
      <c r="E482" s="20" t="s">
        <v>376</v>
      </c>
      <c r="F482" s="20" t="s">
        <v>111</v>
      </c>
      <c r="G482" s="21">
        <v>5617</v>
      </c>
    </row>
    <row r="483" spans="1:7" ht="12.75">
      <c r="A483" s="15" t="s">
        <v>157</v>
      </c>
      <c r="B483" s="45" t="s">
        <v>422</v>
      </c>
      <c r="C483" s="39"/>
      <c r="D483" s="39"/>
      <c r="E483" s="39"/>
      <c r="F483" s="39"/>
      <c r="G483" s="40">
        <f>G484</f>
        <v>310830.5</v>
      </c>
    </row>
    <row r="484" spans="1:7" ht="12.75">
      <c r="A484" s="15" t="s">
        <v>8</v>
      </c>
      <c r="B484" s="45" t="s">
        <v>422</v>
      </c>
      <c r="C484" s="39" t="s">
        <v>69</v>
      </c>
      <c r="D484" s="39" t="s">
        <v>36</v>
      </c>
      <c r="E484" s="20"/>
      <c r="F484" s="20"/>
      <c r="G484" s="40">
        <f>G485+G557+G727+G777+G665</f>
        <v>310830.5</v>
      </c>
    </row>
    <row r="485" spans="1:7" ht="12.75">
      <c r="A485" s="15" t="s">
        <v>9</v>
      </c>
      <c r="B485" s="45" t="s">
        <v>422</v>
      </c>
      <c r="C485" s="39" t="s">
        <v>69</v>
      </c>
      <c r="D485" s="39" t="s">
        <v>66</v>
      </c>
      <c r="E485" s="39"/>
      <c r="F485" s="39"/>
      <c r="G485" s="40">
        <f>G504+G510+G516+G540+G550+G486+G534</f>
        <v>71522</v>
      </c>
    </row>
    <row r="486" spans="1:7" ht="25.5">
      <c r="A486" s="32" t="s">
        <v>461</v>
      </c>
      <c r="B486" s="19" t="s">
        <v>422</v>
      </c>
      <c r="C486" s="20" t="s">
        <v>69</v>
      </c>
      <c r="D486" s="20" t="s">
        <v>66</v>
      </c>
      <c r="E486" s="51" t="s">
        <v>194</v>
      </c>
      <c r="F486" s="20"/>
      <c r="G486" s="21">
        <f>G487</f>
        <v>53269</v>
      </c>
    </row>
    <row r="487" spans="1:7" ht="12.75">
      <c r="A487" s="16" t="s">
        <v>799</v>
      </c>
      <c r="B487" s="19" t="s">
        <v>422</v>
      </c>
      <c r="C487" s="20" t="s">
        <v>69</v>
      </c>
      <c r="D487" s="20" t="s">
        <v>66</v>
      </c>
      <c r="E487" s="20" t="s">
        <v>645</v>
      </c>
      <c r="F487" s="20"/>
      <c r="G487" s="21">
        <f>G488+G492+G496+G500</f>
        <v>53269</v>
      </c>
    </row>
    <row r="488" spans="1:7" ht="36" customHeight="1">
      <c r="A488" s="16" t="s">
        <v>526</v>
      </c>
      <c r="B488" s="19" t="s">
        <v>422</v>
      </c>
      <c r="C488" s="20" t="s">
        <v>69</v>
      </c>
      <c r="D488" s="20" t="s">
        <v>66</v>
      </c>
      <c r="E488" s="20" t="s">
        <v>646</v>
      </c>
      <c r="F488" s="20"/>
      <c r="G488" s="21">
        <f>G489</f>
        <v>341.9</v>
      </c>
    </row>
    <row r="489" spans="1:7" ht="25.5">
      <c r="A489" s="16" t="s">
        <v>106</v>
      </c>
      <c r="B489" s="19" t="s">
        <v>422</v>
      </c>
      <c r="C489" s="20" t="s">
        <v>69</v>
      </c>
      <c r="D489" s="20" t="s">
        <v>66</v>
      </c>
      <c r="E489" s="20" t="s">
        <v>646</v>
      </c>
      <c r="F489" s="20" t="s">
        <v>107</v>
      </c>
      <c r="G489" s="21">
        <f>G490</f>
        <v>341.9</v>
      </c>
    </row>
    <row r="490" spans="1:7" ht="12.75">
      <c r="A490" s="16" t="s">
        <v>112</v>
      </c>
      <c r="B490" s="19" t="s">
        <v>422</v>
      </c>
      <c r="C490" s="20" t="s">
        <v>69</v>
      </c>
      <c r="D490" s="20" t="s">
        <v>66</v>
      </c>
      <c r="E490" s="20" t="s">
        <v>646</v>
      </c>
      <c r="F490" s="20" t="s">
        <v>113</v>
      </c>
      <c r="G490" s="21">
        <f>G491</f>
        <v>341.9</v>
      </c>
    </row>
    <row r="491" spans="1:7" ht="38.25">
      <c r="A491" s="16" t="s">
        <v>114</v>
      </c>
      <c r="B491" s="19" t="s">
        <v>422</v>
      </c>
      <c r="C491" s="20" t="s">
        <v>69</v>
      </c>
      <c r="D491" s="20" t="s">
        <v>66</v>
      </c>
      <c r="E491" s="20" t="s">
        <v>646</v>
      </c>
      <c r="F491" s="20" t="s">
        <v>115</v>
      </c>
      <c r="G491" s="21">
        <f>'МП пр.6'!G164</f>
        <v>341.9</v>
      </c>
    </row>
    <row r="492" spans="1:7" ht="38.25">
      <c r="A492" s="16" t="s">
        <v>527</v>
      </c>
      <c r="B492" s="19" t="s">
        <v>422</v>
      </c>
      <c r="C492" s="20" t="s">
        <v>69</v>
      </c>
      <c r="D492" s="20" t="s">
        <v>66</v>
      </c>
      <c r="E492" s="20" t="s">
        <v>647</v>
      </c>
      <c r="F492" s="20"/>
      <c r="G492" s="21">
        <f>G493</f>
        <v>1377.7</v>
      </c>
    </row>
    <row r="493" spans="1:7" ht="27" customHeight="1">
      <c r="A493" s="16" t="s">
        <v>106</v>
      </c>
      <c r="B493" s="19" t="s">
        <v>422</v>
      </c>
      <c r="C493" s="20" t="s">
        <v>69</v>
      </c>
      <c r="D493" s="20" t="s">
        <v>66</v>
      </c>
      <c r="E493" s="20" t="s">
        <v>647</v>
      </c>
      <c r="F493" s="20" t="s">
        <v>107</v>
      </c>
      <c r="G493" s="21">
        <f>G494</f>
        <v>1377.7</v>
      </c>
    </row>
    <row r="494" spans="1:7" ht="12.75">
      <c r="A494" s="16" t="s">
        <v>112</v>
      </c>
      <c r="B494" s="19" t="s">
        <v>422</v>
      </c>
      <c r="C494" s="20" t="s">
        <v>69</v>
      </c>
      <c r="D494" s="20" t="s">
        <v>66</v>
      </c>
      <c r="E494" s="20" t="s">
        <v>647</v>
      </c>
      <c r="F494" s="20" t="s">
        <v>113</v>
      </c>
      <c r="G494" s="21">
        <f>G495</f>
        <v>1377.7</v>
      </c>
    </row>
    <row r="495" spans="1:7" ht="38.25">
      <c r="A495" s="16" t="s">
        <v>114</v>
      </c>
      <c r="B495" s="19" t="s">
        <v>422</v>
      </c>
      <c r="C495" s="20" t="s">
        <v>69</v>
      </c>
      <c r="D495" s="20" t="s">
        <v>66</v>
      </c>
      <c r="E495" s="20" t="s">
        <v>647</v>
      </c>
      <c r="F495" s="20" t="s">
        <v>115</v>
      </c>
      <c r="G495" s="21">
        <f>'МП пр.6'!G182</f>
        <v>1377.7</v>
      </c>
    </row>
    <row r="496" spans="1:7" ht="38.25">
      <c r="A496" s="16" t="s">
        <v>528</v>
      </c>
      <c r="B496" s="19" t="s">
        <v>422</v>
      </c>
      <c r="C496" s="20" t="s">
        <v>69</v>
      </c>
      <c r="D496" s="20" t="s">
        <v>66</v>
      </c>
      <c r="E496" s="20" t="s">
        <v>648</v>
      </c>
      <c r="F496" s="20"/>
      <c r="G496" s="21">
        <f>G497</f>
        <v>49835.5</v>
      </c>
    </row>
    <row r="497" spans="1:7" ht="25.5">
      <c r="A497" s="16" t="s">
        <v>106</v>
      </c>
      <c r="B497" s="19" t="s">
        <v>422</v>
      </c>
      <c r="C497" s="20" t="s">
        <v>69</v>
      </c>
      <c r="D497" s="20" t="s">
        <v>66</v>
      </c>
      <c r="E497" s="20" t="s">
        <v>648</v>
      </c>
      <c r="F497" s="20" t="s">
        <v>107</v>
      </c>
      <c r="G497" s="21">
        <f>G498</f>
        <v>49835.5</v>
      </c>
    </row>
    <row r="498" spans="1:7" ht="12.75">
      <c r="A498" s="16" t="s">
        <v>112</v>
      </c>
      <c r="B498" s="19" t="s">
        <v>422</v>
      </c>
      <c r="C498" s="20" t="s">
        <v>69</v>
      </c>
      <c r="D498" s="20" t="s">
        <v>66</v>
      </c>
      <c r="E498" s="20" t="s">
        <v>648</v>
      </c>
      <c r="F498" s="20" t="s">
        <v>113</v>
      </c>
      <c r="G498" s="21">
        <f>G499</f>
        <v>49835.5</v>
      </c>
    </row>
    <row r="499" spans="1:7" ht="42.75" customHeight="1">
      <c r="A499" s="16" t="s">
        <v>114</v>
      </c>
      <c r="B499" s="19" t="s">
        <v>422</v>
      </c>
      <c r="C499" s="20" t="s">
        <v>69</v>
      </c>
      <c r="D499" s="20" t="s">
        <v>66</v>
      </c>
      <c r="E499" s="20" t="s">
        <v>648</v>
      </c>
      <c r="F499" s="20" t="s">
        <v>115</v>
      </c>
      <c r="G499" s="21">
        <f>'МП пр.6'!G200</f>
        <v>49835.5</v>
      </c>
    </row>
    <row r="500" spans="1:7" ht="38.25">
      <c r="A500" s="16" t="s">
        <v>529</v>
      </c>
      <c r="B500" s="19" t="s">
        <v>422</v>
      </c>
      <c r="C500" s="20" t="s">
        <v>69</v>
      </c>
      <c r="D500" s="20" t="s">
        <v>66</v>
      </c>
      <c r="E500" s="20" t="s">
        <v>649</v>
      </c>
      <c r="F500" s="20"/>
      <c r="G500" s="21">
        <f>G501</f>
        <v>1713.9</v>
      </c>
    </row>
    <row r="501" spans="1:7" ht="25.5">
      <c r="A501" s="16" t="s">
        <v>106</v>
      </c>
      <c r="B501" s="19" t="s">
        <v>422</v>
      </c>
      <c r="C501" s="20" t="s">
        <v>69</v>
      </c>
      <c r="D501" s="20" t="s">
        <v>66</v>
      </c>
      <c r="E501" s="20" t="s">
        <v>649</v>
      </c>
      <c r="F501" s="20" t="s">
        <v>107</v>
      </c>
      <c r="G501" s="21">
        <f>G502</f>
        <v>1713.9</v>
      </c>
    </row>
    <row r="502" spans="1:7" ht="12.75">
      <c r="A502" s="16" t="s">
        <v>112</v>
      </c>
      <c r="B502" s="19" t="s">
        <v>422</v>
      </c>
      <c r="C502" s="20" t="s">
        <v>69</v>
      </c>
      <c r="D502" s="20" t="s">
        <v>66</v>
      </c>
      <c r="E502" s="20" t="s">
        <v>649</v>
      </c>
      <c r="F502" s="20" t="s">
        <v>113</v>
      </c>
      <c r="G502" s="21">
        <f>G503</f>
        <v>1713.9</v>
      </c>
    </row>
    <row r="503" spans="1:7" ht="12.75">
      <c r="A503" s="16" t="s">
        <v>116</v>
      </c>
      <c r="B503" s="19" t="s">
        <v>422</v>
      </c>
      <c r="C503" s="20" t="s">
        <v>69</v>
      </c>
      <c r="D503" s="20" t="s">
        <v>66</v>
      </c>
      <c r="E503" s="20" t="s">
        <v>649</v>
      </c>
      <c r="F503" s="20" t="s">
        <v>117</v>
      </c>
      <c r="G503" s="21">
        <f>'МП пр.6'!G214</f>
        <v>1713.9</v>
      </c>
    </row>
    <row r="504" spans="1:7" ht="25.5">
      <c r="A504" s="32" t="s">
        <v>530</v>
      </c>
      <c r="B504" s="19" t="s">
        <v>422</v>
      </c>
      <c r="C504" s="20" t="s">
        <v>69</v>
      </c>
      <c r="D504" s="20" t="s">
        <v>66</v>
      </c>
      <c r="E504" s="51" t="s">
        <v>179</v>
      </c>
      <c r="F504" s="42"/>
      <c r="G504" s="21">
        <f>G505</f>
        <v>182.9</v>
      </c>
    </row>
    <row r="505" spans="1:7" ht="24.75" customHeight="1">
      <c r="A505" s="32" t="s">
        <v>296</v>
      </c>
      <c r="B505" s="19" t="s">
        <v>422</v>
      </c>
      <c r="C505" s="20" t="s">
        <v>69</v>
      </c>
      <c r="D505" s="20" t="s">
        <v>66</v>
      </c>
      <c r="E505" s="51" t="s">
        <v>531</v>
      </c>
      <c r="F505" s="42"/>
      <c r="G505" s="21">
        <f>G506</f>
        <v>182.9</v>
      </c>
    </row>
    <row r="506" spans="1:7" ht="12.75">
      <c r="A506" s="32" t="s">
        <v>178</v>
      </c>
      <c r="B506" s="19" t="s">
        <v>422</v>
      </c>
      <c r="C506" s="20" t="s">
        <v>69</v>
      </c>
      <c r="D506" s="20" t="s">
        <v>66</v>
      </c>
      <c r="E506" s="51" t="s">
        <v>532</v>
      </c>
      <c r="F506" s="42"/>
      <c r="G506" s="21">
        <f>G507</f>
        <v>182.9</v>
      </c>
    </row>
    <row r="507" spans="1:7" ht="25.5">
      <c r="A507" s="16" t="s">
        <v>106</v>
      </c>
      <c r="B507" s="19" t="s">
        <v>422</v>
      </c>
      <c r="C507" s="20" t="s">
        <v>69</v>
      </c>
      <c r="D507" s="20" t="s">
        <v>66</v>
      </c>
      <c r="E507" s="51" t="s">
        <v>532</v>
      </c>
      <c r="F507" s="20" t="s">
        <v>107</v>
      </c>
      <c r="G507" s="21">
        <f>G508</f>
        <v>182.9</v>
      </c>
    </row>
    <row r="508" spans="1:7" ht="12.75">
      <c r="A508" s="16" t="s">
        <v>112</v>
      </c>
      <c r="B508" s="19" t="s">
        <v>422</v>
      </c>
      <c r="C508" s="20" t="s">
        <v>69</v>
      </c>
      <c r="D508" s="20" t="s">
        <v>66</v>
      </c>
      <c r="E508" s="51" t="s">
        <v>532</v>
      </c>
      <c r="F508" s="20" t="s">
        <v>113</v>
      </c>
      <c r="G508" s="21">
        <f>G509</f>
        <v>182.9</v>
      </c>
    </row>
    <row r="509" spans="1:7" ht="12.75">
      <c r="A509" s="16" t="s">
        <v>116</v>
      </c>
      <c r="B509" s="19" t="s">
        <v>422</v>
      </c>
      <c r="C509" s="20" t="s">
        <v>69</v>
      </c>
      <c r="D509" s="20" t="s">
        <v>66</v>
      </c>
      <c r="E509" s="51" t="s">
        <v>532</v>
      </c>
      <c r="F509" s="20" t="s">
        <v>117</v>
      </c>
      <c r="G509" s="21">
        <f>'МП пр.6'!G106</f>
        <v>182.9</v>
      </c>
    </row>
    <row r="510" spans="1:7" ht="25.5">
      <c r="A510" s="32" t="s">
        <v>533</v>
      </c>
      <c r="B510" s="19" t="s">
        <v>422</v>
      </c>
      <c r="C510" s="20" t="s">
        <v>69</v>
      </c>
      <c r="D510" s="20" t="s">
        <v>66</v>
      </c>
      <c r="E510" s="51" t="s">
        <v>180</v>
      </c>
      <c r="F510" s="20"/>
      <c r="G510" s="21">
        <f>G511</f>
        <v>180</v>
      </c>
    </row>
    <row r="511" spans="1:7" ht="25.5">
      <c r="A511" s="32" t="s">
        <v>285</v>
      </c>
      <c r="B511" s="19" t="s">
        <v>422</v>
      </c>
      <c r="C511" s="20" t="s">
        <v>69</v>
      </c>
      <c r="D511" s="20" t="s">
        <v>66</v>
      </c>
      <c r="E511" s="51" t="s">
        <v>332</v>
      </c>
      <c r="F511" s="20"/>
      <c r="G511" s="21">
        <f>G512</f>
        <v>180</v>
      </c>
    </row>
    <row r="512" spans="1:7" ht="12.75">
      <c r="A512" s="32" t="s">
        <v>534</v>
      </c>
      <c r="B512" s="19" t="s">
        <v>422</v>
      </c>
      <c r="C512" s="20" t="s">
        <v>69</v>
      </c>
      <c r="D512" s="20" t="s">
        <v>66</v>
      </c>
      <c r="E512" s="51" t="s">
        <v>535</v>
      </c>
      <c r="F512" s="20"/>
      <c r="G512" s="21">
        <f>G513</f>
        <v>180</v>
      </c>
    </row>
    <row r="513" spans="1:7" ht="25.5">
      <c r="A513" s="16" t="s">
        <v>106</v>
      </c>
      <c r="B513" s="19" t="s">
        <v>422</v>
      </c>
      <c r="C513" s="20" t="s">
        <v>69</v>
      </c>
      <c r="D513" s="20" t="s">
        <v>66</v>
      </c>
      <c r="E513" s="51" t="s">
        <v>535</v>
      </c>
      <c r="F513" s="20" t="s">
        <v>107</v>
      </c>
      <c r="G513" s="21">
        <f>G514</f>
        <v>180</v>
      </c>
    </row>
    <row r="514" spans="1:7" ht="12.75">
      <c r="A514" s="16" t="s">
        <v>112</v>
      </c>
      <c r="B514" s="19" t="s">
        <v>422</v>
      </c>
      <c r="C514" s="20" t="s">
        <v>69</v>
      </c>
      <c r="D514" s="20" t="s">
        <v>66</v>
      </c>
      <c r="E514" s="51" t="s">
        <v>535</v>
      </c>
      <c r="F514" s="20" t="s">
        <v>113</v>
      </c>
      <c r="G514" s="21">
        <f>G515</f>
        <v>180</v>
      </c>
    </row>
    <row r="515" spans="1:7" ht="12.75">
      <c r="A515" s="16" t="s">
        <v>116</v>
      </c>
      <c r="B515" s="19" t="s">
        <v>422</v>
      </c>
      <c r="C515" s="20" t="s">
        <v>69</v>
      </c>
      <c r="D515" s="20" t="s">
        <v>66</v>
      </c>
      <c r="E515" s="51" t="s">
        <v>535</v>
      </c>
      <c r="F515" s="20" t="s">
        <v>117</v>
      </c>
      <c r="G515" s="21">
        <f>'МП пр.6'!G423</f>
        <v>180</v>
      </c>
    </row>
    <row r="516" spans="1:7" ht="25.5">
      <c r="A516" s="32" t="s">
        <v>536</v>
      </c>
      <c r="B516" s="19" t="s">
        <v>422</v>
      </c>
      <c r="C516" s="20" t="s">
        <v>69</v>
      </c>
      <c r="D516" s="20" t="s">
        <v>66</v>
      </c>
      <c r="E516" s="51" t="s">
        <v>183</v>
      </c>
      <c r="F516" s="20"/>
      <c r="G516" s="21">
        <f>G517</f>
        <v>575.5</v>
      </c>
    </row>
    <row r="517" spans="1:7" ht="25.5">
      <c r="A517" s="32" t="s">
        <v>256</v>
      </c>
      <c r="B517" s="19" t="s">
        <v>422</v>
      </c>
      <c r="C517" s="20" t="s">
        <v>69</v>
      </c>
      <c r="D517" s="20" t="s">
        <v>66</v>
      </c>
      <c r="E517" s="51" t="s">
        <v>333</v>
      </c>
      <c r="F517" s="20"/>
      <c r="G517" s="21">
        <f>G518+G522+G526+G530</f>
        <v>575.5</v>
      </c>
    </row>
    <row r="518" spans="1:7" ht="12.75">
      <c r="A518" s="32" t="s">
        <v>182</v>
      </c>
      <c r="B518" s="19" t="s">
        <v>422</v>
      </c>
      <c r="C518" s="20" t="s">
        <v>69</v>
      </c>
      <c r="D518" s="20" t="s">
        <v>66</v>
      </c>
      <c r="E518" s="51" t="s">
        <v>334</v>
      </c>
      <c r="F518" s="20"/>
      <c r="G518" s="21">
        <f>G519</f>
        <v>360.6</v>
      </c>
    </row>
    <row r="519" spans="1:7" ht="25.5">
      <c r="A519" s="16" t="s">
        <v>106</v>
      </c>
      <c r="B519" s="19" t="s">
        <v>422</v>
      </c>
      <c r="C519" s="20" t="s">
        <v>69</v>
      </c>
      <c r="D519" s="20" t="s">
        <v>66</v>
      </c>
      <c r="E519" s="51" t="s">
        <v>334</v>
      </c>
      <c r="F519" s="20" t="s">
        <v>107</v>
      </c>
      <c r="G519" s="21">
        <f>G520</f>
        <v>360.6</v>
      </c>
    </row>
    <row r="520" spans="1:7" ht="12.75">
      <c r="A520" s="16" t="s">
        <v>112</v>
      </c>
      <c r="B520" s="19" t="s">
        <v>422</v>
      </c>
      <c r="C520" s="20" t="s">
        <v>69</v>
      </c>
      <c r="D520" s="20" t="s">
        <v>66</v>
      </c>
      <c r="E520" s="51" t="s">
        <v>334</v>
      </c>
      <c r="F520" s="20" t="s">
        <v>113</v>
      </c>
      <c r="G520" s="21">
        <f>G521</f>
        <v>360.6</v>
      </c>
    </row>
    <row r="521" spans="1:7" ht="12.75">
      <c r="A521" s="16" t="s">
        <v>116</v>
      </c>
      <c r="B521" s="19" t="s">
        <v>422</v>
      </c>
      <c r="C521" s="20" t="s">
        <v>69</v>
      </c>
      <c r="D521" s="20" t="s">
        <v>66</v>
      </c>
      <c r="E521" s="51" t="s">
        <v>334</v>
      </c>
      <c r="F521" s="20" t="s">
        <v>117</v>
      </c>
      <c r="G521" s="21">
        <f>'МП пр.6'!G490</f>
        <v>360.6</v>
      </c>
    </row>
    <row r="522" spans="1:7" ht="12.75">
      <c r="A522" s="32" t="s">
        <v>295</v>
      </c>
      <c r="B522" s="19" t="s">
        <v>422</v>
      </c>
      <c r="C522" s="20" t="s">
        <v>69</v>
      </c>
      <c r="D522" s="20" t="s">
        <v>66</v>
      </c>
      <c r="E522" s="51" t="s">
        <v>335</v>
      </c>
      <c r="F522" s="20"/>
      <c r="G522" s="21">
        <f>G523</f>
        <v>147.1</v>
      </c>
    </row>
    <row r="523" spans="1:7" ht="25.5">
      <c r="A523" s="16" t="s">
        <v>106</v>
      </c>
      <c r="B523" s="19" t="s">
        <v>422</v>
      </c>
      <c r="C523" s="20" t="s">
        <v>69</v>
      </c>
      <c r="D523" s="20" t="s">
        <v>66</v>
      </c>
      <c r="E523" s="51" t="s">
        <v>335</v>
      </c>
      <c r="F523" s="20" t="s">
        <v>107</v>
      </c>
      <c r="G523" s="21">
        <f>G524</f>
        <v>147.1</v>
      </c>
    </row>
    <row r="524" spans="1:7" ht="12.75">
      <c r="A524" s="16" t="s">
        <v>112</v>
      </c>
      <c r="B524" s="19" t="s">
        <v>422</v>
      </c>
      <c r="C524" s="20" t="s">
        <v>69</v>
      </c>
      <c r="D524" s="20" t="s">
        <v>66</v>
      </c>
      <c r="E524" s="51" t="s">
        <v>335</v>
      </c>
      <c r="F524" s="20" t="s">
        <v>113</v>
      </c>
      <c r="G524" s="21">
        <f>G525</f>
        <v>147.1</v>
      </c>
    </row>
    <row r="525" spans="1:7" ht="12.75">
      <c r="A525" s="16" t="s">
        <v>116</v>
      </c>
      <c r="B525" s="19" t="s">
        <v>422</v>
      </c>
      <c r="C525" s="20" t="s">
        <v>69</v>
      </c>
      <c r="D525" s="20" t="s">
        <v>66</v>
      </c>
      <c r="E525" s="51" t="s">
        <v>335</v>
      </c>
      <c r="F525" s="20" t="s">
        <v>117</v>
      </c>
      <c r="G525" s="21">
        <f>'МП пр.6'!G562</f>
        <v>147.1</v>
      </c>
    </row>
    <row r="526" spans="1:7" ht="25.5">
      <c r="A526" s="32" t="s">
        <v>641</v>
      </c>
      <c r="B526" s="19" t="s">
        <v>422</v>
      </c>
      <c r="C526" s="20" t="s">
        <v>69</v>
      </c>
      <c r="D526" s="20" t="s">
        <v>66</v>
      </c>
      <c r="E526" s="51" t="s">
        <v>336</v>
      </c>
      <c r="F526" s="20"/>
      <c r="G526" s="21">
        <f>G527</f>
        <v>22.8</v>
      </c>
    </row>
    <row r="527" spans="1:7" ht="25.5">
      <c r="A527" s="16" t="s">
        <v>106</v>
      </c>
      <c r="B527" s="19" t="s">
        <v>422</v>
      </c>
      <c r="C527" s="20" t="s">
        <v>69</v>
      </c>
      <c r="D527" s="20" t="s">
        <v>66</v>
      </c>
      <c r="E527" s="51" t="s">
        <v>336</v>
      </c>
      <c r="F527" s="20" t="s">
        <v>107</v>
      </c>
      <c r="G527" s="21">
        <f>G528</f>
        <v>22.8</v>
      </c>
    </row>
    <row r="528" spans="1:7" ht="12.75">
      <c r="A528" s="16" t="s">
        <v>112</v>
      </c>
      <c r="B528" s="19" t="s">
        <v>422</v>
      </c>
      <c r="C528" s="20" t="s">
        <v>69</v>
      </c>
      <c r="D528" s="20" t="s">
        <v>66</v>
      </c>
      <c r="E528" s="51" t="s">
        <v>336</v>
      </c>
      <c r="F528" s="20" t="s">
        <v>113</v>
      </c>
      <c r="G528" s="21">
        <f>G529</f>
        <v>22.8</v>
      </c>
    </row>
    <row r="529" spans="1:7" ht="12.75">
      <c r="A529" s="16" t="s">
        <v>116</v>
      </c>
      <c r="B529" s="19" t="s">
        <v>422</v>
      </c>
      <c r="C529" s="20" t="s">
        <v>69</v>
      </c>
      <c r="D529" s="20" t="s">
        <v>66</v>
      </c>
      <c r="E529" s="51" t="s">
        <v>336</v>
      </c>
      <c r="F529" s="20" t="s">
        <v>117</v>
      </c>
      <c r="G529" s="21">
        <f>'МП пр.6'!G579</f>
        <v>22.8</v>
      </c>
    </row>
    <row r="530" spans="1:7" ht="12.75">
      <c r="A530" s="16" t="s">
        <v>537</v>
      </c>
      <c r="B530" s="19" t="s">
        <v>422</v>
      </c>
      <c r="C530" s="20" t="s">
        <v>69</v>
      </c>
      <c r="D530" s="20" t="s">
        <v>66</v>
      </c>
      <c r="E530" s="51" t="s">
        <v>538</v>
      </c>
      <c r="F530" s="20"/>
      <c r="G530" s="21">
        <f>G531</f>
        <v>45</v>
      </c>
    </row>
    <row r="531" spans="1:7" ht="25.5">
      <c r="A531" s="16" t="s">
        <v>106</v>
      </c>
      <c r="B531" s="19" t="s">
        <v>422</v>
      </c>
      <c r="C531" s="20" t="s">
        <v>69</v>
      </c>
      <c r="D531" s="20" t="s">
        <v>66</v>
      </c>
      <c r="E531" s="51" t="s">
        <v>538</v>
      </c>
      <c r="F531" s="20" t="s">
        <v>107</v>
      </c>
      <c r="G531" s="21">
        <f>G532</f>
        <v>45</v>
      </c>
    </row>
    <row r="532" spans="1:7" ht="12.75">
      <c r="A532" s="16" t="s">
        <v>112</v>
      </c>
      <c r="B532" s="19" t="s">
        <v>422</v>
      </c>
      <c r="C532" s="20" t="s">
        <v>69</v>
      </c>
      <c r="D532" s="20" t="s">
        <v>66</v>
      </c>
      <c r="E532" s="51" t="s">
        <v>538</v>
      </c>
      <c r="F532" s="20" t="s">
        <v>113</v>
      </c>
      <c r="G532" s="21">
        <f>G533</f>
        <v>45</v>
      </c>
    </row>
    <row r="533" spans="1:7" ht="12.75">
      <c r="A533" s="16" t="s">
        <v>116</v>
      </c>
      <c r="B533" s="19" t="s">
        <v>422</v>
      </c>
      <c r="C533" s="20" t="s">
        <v>69</v>
      </c>
      <c r="D533" s="20" t="s">
        <v>66</v>
      </c>
      <c r="E533" s="51" t="s">
        <v>538</v>
      </c>
      <c r="F533" s="20" t="s">
        <v>117</v>
      </c>
      <c r="G533" s="21">
        <f>'МП пр.6'!G608</f>
        <v>45</v>
      </c>
    </row>
    <row r="534" spans="1:7" ht="25.5">
      <c r="A534" s="16" t="s">
        <v>468</v>
      </c>
      <c r="B534" s="19" t="s">
        <v>422</v>
      </c>
      <c r="C534" s="20" t="s">
        <v>69</v>
      </c>
      <c r="D534" s="20" t="s">
        <v>66</v>
      </c>
      <c r="E534" s="20" t="s">
        <v>469</v>
      </c>
      <c r="F534" s="20"/>
      <c r="G534" s="21">
        <f>G535</f>
        <v>10</v>
      </c>
    </row>
    <row r="535" spans="1:7" ht="26.25" customHeight="1">
      <c r="A535" s="16" t="s">
        <v>480</v>
      </c>
      <c r="B535" s="19" t="s">
        <v>422</v>
      </c>
      <c r="C535" s="20" t="s">
        <v>69</v>
      </c>
      <c r="D535" s="20" t="s">
        <v>66</v>
      </c>
      <c r="E535" s="20" t="s">
        <v>481</v>
      </c>
      <c r="F535" s="20"/>
      <c r="G535" s="18">
        <f>G536</f>
        <v>10</v>
      </c>
    </row>
    <row r="536" spans="1:7" ht="25.5">
      <c r="A536" s="16" t="s">
        <v>482</v>
      </c>
      <c r="B536" s="19" t="s">
        <v>422</v>
      </c>
      <c r="C536" s="20" t="s">
        <v>69</v>
      </c>
      <c r="D536" s="20" t="s">
        <v>66</v>
      </c>
      <c r="E536" s="20" t="s">
        <v>483</v>
      </c>
      <c r="F536" s="20"/>
      <c r="G536" s="21">
        <f>G537</f>
        <v>10</v>
      </c>
    </row>
    <row r="537" spans="1:7" ht="25.5">
      <c r="A537" s="16" t="s">
        <v>106</v>
      </c>
      <c r="B537" s="19" t="s">
        <v>422</v>
      </c>
      <c r="C537" s="20" t="s">
        <v>69</v>
      </c>
      <c r="D537" s="20" t="s">
        <v>66</v>
      </c>
      <c r="E537" s="20" t="s">
        <v>483</v>
      </c>
      <c r="F537" s="20" t="s">
        <v>107</v>
      </c>
      <c r="G537" s="21">
        <f>G538</f>
        <v>10</v>
      </c>
    </row>
    <row r="538" spans="1:7" ht="12.75">
      <c r="A538" s="16" t="s">
        <v>112</v>
      </c>
      <c r="B538" s="19" t="s">
        <v>422</v>
      </c>
      <c r="C538" s="20" t="s">
        <v>69</v>
      </c>
      <c r="D538" s="20" t="s">
        <v>66</v>
      </c>
      <c r="E538" s="20" t="s">
        <v>483</v>
      </c>
      <c r="F538" s="20" t="s">
        <v>113</v>
      </c>
      <c r="G538" s="21">
        <f>G539</f>
        <v>10</v>
      </c>
    </row>
    <row r="539" spans="1:7" ht="12.75">
      <c r="A539" s="16" t="s">
        <v>116</v>
      </c>
      <c r="B539" s="19" t="s">
        <v>422</v>
      </c>
      <c r="C539" s="20" t="s">
        <v>69</v>
      </c>
      <c r="D539" s="20" t="s">
        <v>66</v>
      </c>
      <c r="E539" s="20" t="s">
        <v>483</v>
      </c>
      <c r="F539" s="20" t="s">
        <v>117</v>
      </c>
      <c r="G539" s="21">
        <f>'МП пр.6'!G58</f>
        <v>10</v>
      </c>
    </row>
    <row r="540" spans="1:7" ht="12.75">
      <c r="A540" s="16" t="s">
        <v>368</v>
      </c>
      <c r="B540" s="19" t="s">
        <v>422</v>
      </c>
      <c r="C540" s="20" t="s">
        <v>69</v>
      </c>
      <c r="D540" s="20" t="s">
        <v>66</v>
      </c>
      <c r="E540" s="20" t="s">
        <v>219</v>
      </c>
      <c r="F540" s="20"/>
      <c r="G540" s="21">
        <f>G541</f>
        <v>1461.4</v>
      </c>
    </row>
    <row r="541" spans="1:7" ht="12.75">
      <c r="A541" s="16" t="s">
        <v>369</v>
      </c>
      <c r="B541" s="19" t="s">
        <v>422</v>
      </c>
      <c r="C541" s="20" t="s">
        <v>69</v>
      </c>
      <c r="D541" s="20" t="s">
        <v>66</v>
      </c>
      <c r="E541" s="20" t="s">
        <v>366</v>
      </c>
      <c r="F541" s="20"/>
      <c r="G541" s="21">
        <f>G542+G546</f>
        <v>1461.4</v>
      </c>
    </row>
    <row r="542" spans="1:7" ht="51">
      <c r="A542" s="16" t="s">
        <v>292</v>
      </c>
      <c r="B542" s="19" t="s">
        <v>422</v>
      </c>
      <c r="C542" s="20" t="s">
        <v>69</v>
      </c>
      <c r="D542" s="20" t="s">
        <v>66</v>
      </c>
      <c r="E542" s="20" t="s">
        <v>367</v>
      </c>
      <c r="F542" s="20"/>
      <c r="G542" s="21">
        <f>G543</f>
        <v>1400</v>
      </c>
    </row>
    <row r="543" spans="1:7" ht="25.5">
      <c r="A543" s="16" t="s">
        <v>106</v>
      </c>
      <c r="B543" s="19" t="s">
        <v>422</v>
      </c>
      <c r="C543" s="20" t="s">
        <v>69</v>
      </c>
      <c r="D543" s="20" t="s">
        <v>66</v>
      </c>
      <c r="E543" s="20" t="s">
        <v>367</v>
      </c>
      <c r="F543" s="20" t="s">
        <v>107</v>
      </c>
      <c r="G543" s="21">
        <f>G544</f>
        <v>1400</v>
      </c>
    </row>
    <row r="544" spans="1:7" ht="12.75">
      <c r="A544" s="16" t="s">
        <v>112</v>
      </c>
      <c r="B544" s="19" t="s">
        <v>422</v>
      </c>
      <c r="C544" s="20" t="s">
        <v>69</v>
      </c>
      <c r="D544" s="20" t="s">
        <v>66</v>
      </c>
      <c r="E544" s="20" t="s">
        <v>367</v>
      </c>
      <c r="F544" s="20" t="s">
        <v>113</v>
      </c>
      <c r="G544" s="21">
        <f>G545</f>
        <v>1400</v>
      </c>
    </row>
    <row r="545" spans="1:7" ht="12.75">
      <c r="A545" s="16" t="s">
        <v>116</v>
      </c>
      <c r="B545" s="19" t="s">
        <v>422</v>
      </c>
      <c r="C545" s="20" t="s">
        <v>69</v>
      </c>
      <c r="D545" s="20" t="s">
        <v>66</v>
      </c>
      <c r="E545" s="20" t="s">
        <v>367</v>
      </c>
      <c r="F545" s="20" t="s">
        <v>117</v>
      </c>
      <c r="G545" s="21">
        <v>1400</v>
      </c>
    </row>
    <row r="546" spans="1:7" ht="12.75">
      <c r="A546" s="16" t="s">
        <v>239</v>
      </c>
      <c r="B546" s="19" t="s">
        <v>422</v>
      </c>
      <c r="C546" s="20" t="s">
        <v>69</v>
      </c>
      <c r="D546" s="20" t="s">
        <v>66</v>
      </c>
      <c r="E546" s="20" t="s">
        <v>370</v>
      </c>
      <c r="F546" s="20"/>
      <c r="G546" s="21">
        <f>G547</f>
        <v>61.4</v>
      </c>
    </row>
    <row r="547" spans="1:7" ht="25.5">
      <c r="A547" s="16" t="s">
        <v>106</v>
      </c>
      <c r="B547" s="19" t="s">
        <v>422</v>
      </c>
      <c r="C547" s="20" t="s">
        <v>69</v>
      </c>
      <c r="D547" s="20" t="s">
        <v>66</v>
      </c>
      <c r="E547" s="20" t="s">
        <v>370</v>
      </c>
      <c r="F547" s="20" t="s">
        <v>107</v>
      </c>
      <c r="G547" s="21">
        <f>G548</f>
        <v>61.4</v>
      </c>
    </row>
    <row r="548" spans="1:7" ht="12.75">
      <c r="A548" s="16" t="s">
        <v>112</v>
      </c>
      <c r="B548" s="19" t="s">
        <v>422</v>
      </c>
      <c r="C548" s="20" t="s">
        <v>69</v>
      </c>
      <c r="D548" s="20" t="s">
        <v>66</v>
      </c>
      <c r="E548" s="20" t="s">
        <v>370</v>
      </c>
      <c r="F548" s="20" t="s">
        <v>113</v>
      </c>
      <c r="G548" s="21">
        <f>G549</f>
        <v>61.4</v>
      </c>
    </row>
    <row r="549" spans="1:7" ht="12.75">
      <c r="A549" s="16" t="s">
        <v>116</v>
      </c>
      <c r="B549" s="19" t="s">
        <v>422</v>
      </c>
      <c r="C549" s="20" t="s">
        <v>69</v>
      </c>
      <c r="D549" s="20" t="s">
        <v>66</v>
      </c>
      <c r="E549" s="20" t="s">
        <v>370</v>
      </c>
      <c r="F549" s="20" t="s">
        <v>117</v>
      </c>
      <c r="G549" s="21">
        <v>61.4</v>
      </c>
    </row>
    <row r="550" spans="1:7" ht="12.75">
      <c r="A550" s="16" t="s">
        <v>59</v>
      </c>
      <c r="B550" s="19" t="s">
        <v>422</v>
      </c>
      <c r="C550" s="20" t="s">
        <v>69</v>
      </c>
      <c r="D550" s="20" t="s">
        <v>66</v>
      </c>
      <c r="E550" s="20" t="s">
        <v>230</v>
      </c>
      <c r="F550" s="20"/>
      <c r="G550" s="21">
        <f>G551</f>
        <v>15843.2</v>
      </c>
    </row>
    <row r="551" spans="1:7" ht="38.25">
      <c r="A551" s="16" t="s">
        <v>492</v>
      </c>
      <c r="B551" s="19" t="s">
        <v>422</v>
      </c>
      <c r="C551" s="20" t="s">
        <v>69</v>
      </c>
      <c r="D551" s="20" t="s">
        <v>66</v>
      </c>
      <c r="E551" s="20" t="s">
        <v>377</v>
      </c>
      <c r="F551" s="20"/>
      <c r="G551" s="21">
        <f>G552</f>
        <v>15843.2</v>
      </c>
    </row>
    <row r="552" spans="1:7" ht="12.75">
      <c r="A552" s="16" t="s">
        <v>254</v>
      </c>
      <c r="B552" s="19" t="s">
        <v>422</v>
      </c>
      <c r="C552" s="20" t="s">
        <v>69</v>
      </c>
      <c r="D552" s="20" t="s">
        <v>66</v>
      </c>
      <c r="E552" s="20" t="s">
        <v>378</v>
      </c>
      <c r="F552" s="20"/>
      <c r="G552" s="21">
        <f>G553</f>
        <v>15843.2</v>
      </c>
    </row>
    <row r="553" spans="1:7" ht="25.5">
      <c r="A553" s="16" t="s">
        <v>106</v>
      </c>
      <c r="B553" s="19" t="s">
        <v>422</v>
      </c>
      <c r="C553" s="20" t="s">
        <v>69</v>
      </c>
      <c r="D553" s="20" t="s">
        <v>66</v>
      </c>
      <c r="E553" s="20" t="s">
        <v>378</v>
      </c>
      <c r="F553" s="20" t="s">
        <v>107</v>
      </c>
      <c r="G553" s="21">
        <f>G554</f>
        <v>15843.2</v>
      </c>
    </row>
    <row r="554" spans="1:7" ht="12.75">
      <c r="A554" s="16" t="s">
        <v>112</v>
      </c>
      <c r="B554" s="19" t="s">
        <v>422</v>
      </c>
      <c r="C554" s="20" t="s">
        <v>69</v>
      </c>
      <c r="D554" s="20" t="s">
        <v>66</v>
      </c>
      <c r="E554" s="20" t="s">
        <v>378</v>
      </c>
      <c r="F554" s="20" t="s">
        <v>113</v>
      </c>
      <c r="G554" s="21">
        <f>G555+G556</f>
        <v>15843.2</v>
      </c>
    </row>
    <row r="555" spans="1:7" ht="38.25">
      <c r="A555" s="16" t="s">
        <v>114</v>
      </c>
      <c r="B555" s="19" t="s">
        <v>422</v>
      </c>
      <c r="C555" s="20" t="s">
        <v>69</v>
      </c>
      <c r="D555" s="20" t="s">
        <v>66</v>
      </c>
      <c r="E555" s="20" t="s">
        <v>378</v>
      </c>
      <c r="F555" s="20" t="s">
        <v>115</v>
      </c>
      <c r="G555" s="21">
        <v>15393.2</v>
      </c>
    </row>
    <row r="556" spans="1:7" ht="12.75">
      <c r="A556" s="16" t="s">
        <v>116</v>
      </c>
      <c r="B556" s="19" t="s">
        <v>422</v>
      </c>
      <c r="C556" s="20" t="s">
        <v>69</v>
      </c>
      <c r="D556" s="20" t="s">
        <v>66</v>
      </c>
      <c r="E556" s="20" t="s">
        <v>378</v>
      </c>
      <c r="F556" s="20" t="s">
        <v>117</v>
      </c>
      <c r="G556" s="21">
        <v>450</v>
      </c>
    </row>
    <row r="557" spans="1:7" ht="12.75">
      <c r="A557" s="15" t="s">
        <v>10</v>
      </c>
      <c r="B557" s="45" t="s">
        <v>422</v>
      </c>
      <c r="C557" s="39" t="s">
        <v>69</v>
      </c>
      <c r="D557" s="39" t="s">
        <v>67</v>
      </c>
      <c r="E557" s="39"/>
      <c r="F557" s="39"/>
      <c r="G557" s="40">
        <f>G558+G580+G594+G620+G648+G658+G642</f>
        <v>164261.90000000002</v>
      </c>
    </row>
    <row r="558" spans="1:7" ht="25.5">
      <c r="A558" s="32" t="s">
        <v>461</v>
      </c>
      <c r="B558" s="19" t="s">
        <v>422</v>
      </c>
      <c r="C558" s="20" t="s">
        <v>69</v>
      </c>
      <c r="D558" s="20" t="s">
        <v>67</v>
      </c>
      <c r="E558" s="20" t="s">
        <v>194</v>
      </c>
      <c r="F558" s="39"/>
      <c r="G558" s="21">
        <f>G559</f>
        <v>118236.00000000001</v>
      </c>
    </row>
    <row r="559" spans="1:7" ht="12.75">
      <c r="A559" s="16" t="s">
        <v>524</v>
      </c>
      <c r="B559" s="19" t="s">
        <v>422</v>
      </c>
      <c r="C559" s="20" t="s">
        <v>69</v>
      </c>
      <c r="D559" s="20" t="s">
        <v>67</v>
      </c>
      <c r="E559" s="20" t="s">
        <v>645</v>
      </c>
      <c r="F559" s="39"/>
      <c r="G559" s="21">
        <f>G560+G564+G568+G572+G576</f>
        <v>118236.00000000001</v>
      </c>
    </row>
    <row r="560" spans="1:7" ht="41.25" customHeight="1">
      <c r="A560" s="16" t="s">
        <v>539</v>
      </c>
      <c r="B560" s="19" t="s">
        <v>422</v>
      </c>
      <c r="C560" s="20" t="s">
        <v>69</v>
      </c>
      <c r="D560" s="20" t="s">
        <v>67</v>
      </c>
      <c r="E560" s="20" t="s">
        <v>650</v>
      </c>
      <c r="F560" s="20"/>
      <c r="G560" s="21">
        <f>G561</f>
        <v>109547.8</v>
      </c>
    </row>
    <row r="561" spans="1:7" ht="31.5" customHeight="1">
      <c r="A561" s="16" t="s">
        <v>106</v>
      </c>
      <c r="B561" s="19" t="s">
        <v>422</v>
      </c>
      <c r="C561" s="20" t="s">
        <v>69</v>
      </c>
      <c r="D561" s="20" t="s">
        <v>67</v>
      </c>
      <c r="E561" s="20" t="s">
        <v>650</v>
      </c>
      <c r="F561" s="20" t="s">
        <v>107</v>
      </c>
      <c r="G561" s="21">
        <f>G562</f>
        <v>109547.8</v>
      </c>
    </row>
    <row r="562" spans="1:7" ht="18.75" customHeight="1">
      <c r="A562" s="16" t="s">
        <v>112</v>
      </c>
      <c r="B562" s="19" t="s">
        <v>422</v>
      </c>
      <c r="C562" s="20" t="s">
        <v>69</v>
      </c>
      <c r="D562" s="20" t="s">
        <v>67</v>
      </c>
      <c r="E562" s="20" t="s">
        <v>650</v>
      </c>
      <c r="F562" s="20" t="s">
        <v>113</v>
      </c>
      <c r="G562" s="21">
        <f>G563</f>
        <v>109547.8</v>
      </c>
    </row>
    <row r="563" spans="1:7" ht="41.25" customHeight="1">
      <c r="A563" s="16" t="s">
        <v>114</v>
      </c>
      <c r="B563" s="19" t="s">
        <v>422</v>
      </c>
      <c r="C563" s="20" t="s">
        <v>69</v>
      </c>
      <c r="D563" s="20" t="s">
        <v>67</v>
      </c>
      <c r="E563" s="20" t="s">
        <v>650</v>
      </c>
      <c r="F563" s="20" t="s">
        <v>115</v>
      </c>
      <c r="G563" s="21">
        <f>'МП пр.6'!G157</f>
        <v>109547.8</v>
      </c>
    </row>
    <row r="564" spans="1:7" ht="41.25" customHeight="1">
      <c r="A564" s="16" t="s">
        <v>526</v>
      </c>
      <c r="B564" s="19" t="s">
        <v>422</v>
      </c>
      <c r="C564" s="20" t="s">
        <v>69</v>
      </c>
      <c r="D564" s="20" t="s">
        <v>67</v>
      </c>
      <c r="E564" s="20" t="s">
        <v>646</v>
      </c>
      <c r="F564" s="20"/>
      <c r="G564" s="21">
        <f>G565</f>
        <v>1303</v>
      </c>
    </row>
    <row r="565" spans="1:7" ht="24" customHeight="1">
      <c r="A565" s="16" t="s">
        <v>106</v>
      </c>
      <c r="B565" s="19" t="s">
        <v>422</v>
      </c>
      <c r="C565" s="20" t="s">
        <v>69</v>
      </c>
      <c r="D565" s="20" t="s">
        <v>67</v>
      </c>
      <c r="E565" s="20" t="s">
        <v>646</v>
      </c>
      <c r="F565" s="20" t="s">
        <v>107</v>
      </c>
      <c r="G565" s="21">
        <f>G566</f>
        <v>1303</v>
      </c>
    </row>
    <row r="566" spans="1:7" ht="15.75" customHeight="1">
      <c r="A566" s="16" t="s">
        <v>112</v>
      </c>
      <c r="B566" s="19" t="s">
        <v>422</v>
      </c>
      <c r="C566" s="20" t="s">
        <v>69</v>
      </c>
      <c r="D566" s="20" t="s">
        <v>67</v>
      </c>
      <c r="E566" s="20" t="s">
        <v>646</v>
      </c>
      <c r="F566" s="20" t="s">
        <v>113</v>
      </c>
      <c r="G566" s="21">
        <f>G567</f>
        <v>1303</v>
      </c>
    </row>
    <row r="567" spans="1:7" ht="41.25" customHeight="1">
      <c r="A567" s="16" t="s">
        <v>114</v>
      </c>
      <c r="B567" s="19" t="s">
        <v>422</v>
      </c>
      <c r="C567" s="20" t="s">
        <v>69</v>
      </c>
      <c r="D567" s="20" t="s">
        <v>67</v>
      </c>
      <c r="E567" s="20" t="s">
        <v>646</v>
      </c>
      <c r="F567" s="20" t="s">
        <v>115</v>
      </c>
      <c r="G567" s="21">
        <f>'МП пр.6'!G169</f>
        <v>1303</v>
      </c>
    </row>
    <row r="568" spans="1:7" ht="41.25" customHeight="1">
      <c r="A568" s="16" t="s">
        <v>527</v>
      </c>
      <c r="B568" s="19" t="s">
        <v>422</v>
      </c>
      <c r="C568" s="20" t="s">
        <v>69</v>
      </c>
      <c r="D568" s="20" t="s">
        <v>67</v>
      </c>
      <c r="E568" s="20" t="s">
        <v>647</v>
      </c>
      <c r="F568" s="20"/>
      <c r="G568" s="21">
        <f>G569</f>
        <v>2692.1</v>
      </c>
    </row>
    <row r="569" spans="1:7" ht="24" customHeight="1">
      <c r="A569" s="16" t="s">
        <v>106</v>
      </c>
      <c r="B569" s="19" t="s">
        <v>422</v>
      </c>
      <c r="C569" s="20" t="s">
        <v>69</v>
      </c>
      <c r="D569" s="20" t="s">
        <v>67</v>
      </c>
      <c r="E569" s="20" t="s">
        <v>647</v>
      </c>
      <c r="F569" s="20" t="s">
        <v>107</v>
      </c>
      <c r="G569" s="21">
        <f>G570</f>
        <v>2692.1</v>
      </c>
    </row>
    <row r="570" spans="1:7" ht="15.75" customHeight="1">
      <c r="A570" s="16" t="s">
        <v>112</v>
      </c>
      <c r="B570" s="19" t="s">
        <v>422</v>
      </c>
      <c r="C570" s="20" t="s">
        <v>69</v>
      </c>
      <c r="D570" s="20" t="s">
        <v>67</v>
      </c>
      <c r="E570" s="20" t="s">
        <v>647</v>
      </c>
      <c r="F570" s="20" t="s">
        <v>113</v>
      </c>
      <c r="G570" s="21">
        <f>G571</f>
        <v>2692.1</v>
      </c>
    </row>
    <row r="571" spans="1:7" ht="41.25" customHeight="1">
      <c r="A571" s="16" t="s">
        <v>114</v>
      </c>
      <c r="B571" s="19" t="s">
        <v>422</v>
      </c>
      <c r="C571" s="20" t="s">
        <v>69</v>
      </c>
      <c r="D571" s="20" t="s">
        <v>67</v>
      </c>
      <c r="E571" s="20" t="s">
        <v>647</v>
      </c>
      <c r="F571" s="20" t="s">
        <v>115</v>
      </c>
      <c r="G571" s="21">
        <f>'МП пр.6'!G187</f>
        <v>2692.1</v>
      </c>
    </row>
    <row r="572" spans="1:7" ht="27" customHeight="1">
      <c r="A572" s="16" t="s">
        <v>540</v>
      </c>
      <c r="B572" s="19" t="s">
        <v>422</v>
      </c>
      <c r="C572" s="20" t="s">
        <v>69</v>
      </c>
      <c r="D572" s="20" t="s">
        <v>67</v>
      </c>
      <c r="E572" s="20" t="s">
        <v>651</v>
      </c>
      <c r="F572" s="20"/>
      <c r="G572" s="21">
        <f>G573</f>
        <v>1150.5</v>
      </c>
    </row>
    <row r="573" spans="1:7" ht="29.25" customHeight="1">
      <c r="A573" s="16" t="s">
        <v>106</v>
      </c>
      <c r="B573" s="19" t="s">
        <v>422</v>
      </c>
      <c r="C573" s="20" t="s">
        <v>69</v>
      </c>
      <c r="D573" s="20" t="s">
        <v>67</v>
      </c>
      <c r="E573" s="20" t="s">
        <v>651</v>
      </c>
      <c r="F573" s="20" t="s">
        <v>107</v>
      </c>
      <c r="G573" s="21">
        <f>G574</f>
        <v>1150.5</v>
      </c>
    </row>
    <row r="574" spans="1:7" ht="15" customHeight="1">
      <c r="A574" s="16" t="s">
        <v>112</v>
      </c>
      <c r="B574" s="19" t="s">
        <v>422</v>
      </c>
      <c r="C574" s="20" t="s">
        <v>69</v>
      </c>
      <c r="D574" s="20" t="s">
        <v>67</v>
      </c>
      <c r="E574" s="20" t="s">
        <v>651</v>
      </c>
      <c r="F574" s="20" t="s">
        <v>113</v>
      </c>
      <c r="G574" s="21">
        <f>G575</f>
        <v>1150.5</v>
      </c>
    </row>
    <row r="575" spans="1:7" ht="41.25" customHeight="1">
      <c r="A575" s="16" t="s">
        <v>114</v>
      </c>
      <c r="B575" s="19" t="s">
        <v>422</v>
      </c>
      <c r="C575" s="20" t="s">
        <v>69</v>
      </c>
      <c r="D575" s="20" t="s">
        <v>67</v>
      </c>
      <c r="E575" s="20" t="s">
        <v>651</v>
      </c>
      <c r="F575" s="20" t="s">
        <v>115</v>
      </c>
      <c r="G575" s="21">
        <f>'МП пр.6'!G207</f>
        <v>1150.5</v>
      </c>
    </row>
    <row r="576" spans="1:7" ht="41.25" customHeight="1">
      <c r="A576" s="16" t="s">
        <v>529</v>
      </c>
      <c r="B576" s="19" t="s">
        <v>422</v>
      </c>
      <c r="C576" s="20" t="s">
        <v>69</v>
      </c>
      <c r="D576" s="20" t="s">
        <v>67</v>
      </c>
      <c r="E576" s="20" t="s">
        <v>649</v>
      </c>
      <c r="F576" s="20"/>
      <c r="G576" s="21">
        <f>G577</f>
        <v>3542.6</v>
      </c>
    </row>
    <row r="577" spans="1:7" ht="24" customHeight="1">
      <c r="A577" s="16" t="s">
        <v>106</v>
      </c>
      <c r="B577" s="19" t="s">
        <v>422</v>
      </c>
      <c r="C577" s="20" t="s">
        <v>69</v>
      </c>
      <c r="D577" s="20" t="s">
        <v>67</v>
      </c>
      <c r="E577" s="20" t="s">
        <v>649</v>
      </c>
      <c r="F577" s="20" t="s">
        <v>107</v>
      </c>
      <c r="G577" s="21">
        <f>G578</f>
        <v>3542.6</v>
      </c>
    </row>
    <row r="578" spans="1:7" ht="12" customHeight="1">
      <c r="A578" s="16" t="s">
        <v>112</v>
      </c>
      <c r="B578" s="19" t="s">
        <v>422</v>
      </c>
      <c r="C578" s="20" t="s">
        <v>69</v>
      </c>
      <c r="D578" s="20" t="s">
        <v>67</v>
      </c>
      <c r="E578" s="20" t="s">
        <v>649</v>
      </c>
      <c r="F578" s="20" t="s">
        <v>113</v>
      </c>
      <c r="G578" s="21">
        <f>G579</f>
        <v>3542.6</v>
      </c>
    </row>
    <row r="579" spans="1:7" ht="15" customHeight="1">
      <c r="A579" s="16" t="s">
        <v>116</v>
      </c>
      <c r="B579" s="19" t="s">
        <v>422</v>
      </c>
      <c r="C579" s="20" t="s">
        <v>69</v>
      </c>
      <c r="D579" s="20" t="s">
        <v>67</v>
      </c>
      <c r="E579" s="20" t="s">
        <v>649</v>
      </c>
      <c r="F579" s="20" t="s">
        <v>117</v>
      </c>
      <c r="G579" s="21">
        <f>'МП пр.6'!G219</f>
        <v>3542.6</v>
      </c>
    </row>
    <row r="580" spans="1:7" ht="25.5">
      <c r="A580" s="32" t="s">
        <v>530</v>
      </c>
      <c r="B580" s="19" t="s">
        <v>422</v>
      </c>
      <c r="C580" s="20" t="s">
        <v>69</v>
      </c>
      <c r="D580" s="19" t="s">
        <v>67</v>
      </c>
      <c r="E580" s="51" t="s">
        <v>179</v>
      </c>
      <c r="F580" s="20"/>
      <c r="G580" s="21">
        <f>G581</f>
        <v>777.2</v>
      </c>
    </row>
    <row r="581" spans="1:7" ht="25.5">
      <c r="A581" s="32" t="s">
        <v>296</v>
      </c>
      <c r="B581" s="19" t="s">
        <v>422</v>
      </c>
      <c r="C581" s="20" t="s">
        <v>69</v>
      </c>
      <c r="D581" s="20" t="s">
        <v>67</v>
      </c>
      <c r="E581" s="51" t="s">
        <v>531</v>
      </c>
      <c r="F581" s="20"/>
      <c r="G581" s="21">
        <f>G582+G586+G590</f>
        <v>777.2</v>
      </c>
    </row>
    <row r="582" spans="1:7" ht="12.75">
      <c r="A582" s="32" t="s">
        <v>178</v>
      </c>
      <c r="B582" s="19" t="s">
        <v>422</v>
      </c>
      <c r="C582" s="20" t="s">
        <v>69</v>
      </c>
      <c r="D582" s="20" t="s">
        <v>67</v>
      </c>
      <c r="E582" s="51" t="s">
        <v>532</v>
      </c>
      <c r="F582" s="20"/>
      <c r="G582" s="21">
        <f>G583</f>
        <v>532.2</v>
      </c>
    </row>
    <row r="583" spans="1:7" ht="25.5">
      <c r="A583" s="16" t="s">
        <v>106</v>
      </c>
      <c r="B583" s="19" t="s">
        <v>422</v>
      </c>
      <c r="C583" s="20" t="s">
        <v>69</v>
      </c>
      <c r="D583" s="20" t="s">
        <v>67</v>
      </c>
      <c r="E583" s="51" t="s">
        <v>532</v>
      </c>
      <c r="F583" s="20" t="s">
        <v>107</v>
      </c>
      <c r="G583" s="21">
        <f>G584</f>
        <v>532.2</v>
      </c>
    </row>
    <row r="584" spans="1:7" ht="12.75">
      <c r="A584" s="16" t="s">
        <v>112</v>
      </c>
      <c r="B584" s="19" t="s">
        <v>422</v>
      </c>
      <c r="C584" s="20" t="s">
        <v>69</v>
      </c>
      <c r="D584" s="20" t="s">
        <v>67</v>
      </c>
      <c r="E584" s="51" t="s">
        <v>532</v>
      </c>
      <c r="F584" s="20" t="s">
        <v>113</v>
      </c>
      <c r="G584" s="21">
        <f>G585</f>
        <v>532.2</v>
      </c>
    </row>
    <row r="585" spans="1:7" ht="12.75">
      <c r="A585" s="16" t="s">
        <v>116</v>
      </c>
      <c r="B585" s="19" t="s">
        <v>422</v>
      </c>
      <c r="C585" s="20" t="s">
        <v>69</v>
      </c>
      <c r="D585" s="20" t="s">
        <v>67</v>
      </c>
      <c r="E585" s="51" t="s">
        <v>532</v>
      </c>
      <c r="F585" s="20" t="s">
        <v>117</v>
      </c>
      <c r="G585" s="21">
        <f>'МП пр.6'!G111</f>
        <v>532.2</v>
      </c>
    </row>
    <row r="586" spans="1:7" ht="12.75">
      <c r="A586" s="32" t="s">
        <v>541</v>
      </c>
      <c r="B586" s="19" t="s">
        <v>422</v>
      </c>
      <c r="C586" s="20" t="s">
        <v>69</v>
      </c>
      <c r="D586" s="20" t="s">
        <v>67</v>
      </c>
      <c r="E586" s="51" t="s">
        <v>542</v>
      </c>
      <c r="F586" s="20"/>
      <c r="G586" s="21">
        <f>G587</f>
        <v>210</v>
      </c>
    </row>
    <row r="587" spans="1:7" ht="25.5">
      <c r="A587" s="16" t="s">
        <v>106</v>
      </c>
      <c r="B587" s="19" t="s">
        <v>422</v>
      </c>
      <c r="C587" s="20" t="s">
        <v>69</v>
      </c>
      <c r="D587" s="20" t="s">
        <v>67</v>
      </c>
      <c r="E587" s="51" t="s">
        <v>542</v>
      </c>
      <c r="F587" s="20" t="s">
        <v>107</v>
      </c>
      <c r="G587" s="21">
        <f>G588</f>
        <v>210</v>
      </c>
    </row>
    <row r="588" spans="1:7" ht="12.75">
      <c r="A588" s="16" t="s">
        <v>112</v>
      </c>
      <c r="B588" s="19" t="s">
        <v>422</v>
      </c>
      <c r="C588" s="20" t="s">
        <v>69</v>
      </c>
      <c r="D588" s="20" t="s">
        <v>67</v>
      </c>
      <c r="E588" s="51" t="s">
        <v>542</v>
      </c>
      <c r="F588" s="20" t="s">
        <v>113</v>
      </c>
      <c r="G588" s="21">
        <f>G589</f>
        <v>210</v>
      </c>
    </row>
    <row r="589" spans="1:7" ht="15" customHeight="1">
      <c r="A589" s="16" t="s">
        <v>116</v>
      </c>
      <c r="B589" s="19" t="s">
        <v>422</v>
      </c>
      <c r="C589" s="20" t="s">
        <v>69</v>
      </c>
      <c r="D589" s="20" t="s">
        <v>67</v>
      </c>
      <c r="E589" s="51" t="s">
        <v>542</v>
      </c>
      <c r="F589" s="20" t="s">
        <v>117</v>
      </c>
      <c r="G589" s="21">
        <f>'МП пр.6'!G123</f>
        <v>210</v>
      </c>
    </row>
    <row r="590" spans="1:7" ht="12.75">
      <c r="A590" s="32" t="s">
        <v>543</v>
      </c>
      <c r="B590" s="19" t="s">
        <v>422</v>
      </c>
      <c r="C590" s="20" t="s">
        <v>69</v>
      </c>
      <c r="D590" s="20" t="s">
        <v>67</v>
      </c>
      <c r="E590" s="51" t="s">
        <v>544</v>
      </c>
      <c r="F590" s="20"/>
      <c r="G590" s="21">
        <f>G591</f>
        <v>35</v>
      </c>
    </row>
    <row r="591" spans="1:7" ht="25.5">
      <c r="A591" s="16" t="s">
        <v>106</v>
      </c>
      <c r="B591" s="19" t="s">
        <v>422</v>
      </c>
      <c r="C591" s="20" t="s">
        <v>69</v>
      </c>
      <c r="D591" s="20" t="s">
        <v>67</v>
      </c>
      <c r="E591" s="51" t="s">
        <v>544</v>
      </c>
      <c r="F591" s="20" t="s">
        <v>107</v>
      </c>
      <c r="G591" s="21">
        <f>G592</f>
        <v>35</v>
      </c>
    </row>
    <row r="592" spans="1:7" ht="12.75">
      <c r="A592" s="16" t="s">
        <v>112</v>
      </c>
      <c r="B592" s="19" t="s">
        <v>422</v>
      </c>
      <c r="C592" s="20" t="s">
        <v>69</v>
      </c>
      <c r="D592" s="20" t="s">
        <v>67</v>
      </c>
      <c r="E592" s="51" t="s">
        <v>544</v>
      </c>
      <c r="F592" s="20" t="s">
        <v>113</v>
      </c>
      <c r="G592" s="21">
        <f>G593</f>
        <v>35</v>
      </c>
    </row>
    <row r="593" spans="1:7" ht="12.75">
      <c r="A593" s="16" t="s">
        <v>116</v>
      </c>
      <c r="B593" s="19" t="s">
        <v>422</v>
      </c>
      <c r="C593" s="20" t="s">
        <v>69</v>
      </c>
      <c r="D593" s="20" t="s">
        <v>67</v>
      </c>
      <c r="E593" s="51" t="s">
        <v>544</v>
      </c>
      <c r="F593" s="20" t="s">
        <v>117</v>
      </c>
      <c r="G593" s="21">
        <f>'МП пр.6'!G130</f>
        <v>35</v>
      </c>
    </row>
    <row r="594" spans="1:7" ht="25.5">
      <c r="A594" s="32" t="s">
        <v>533</v>
      </c>
      <c r="B594" s="19" t="s">
        <v>422</v>
      </c>
      <c r="C594" s="19" t="s">
        <v>69</v>
      </c>
      <c r="D594" s="19" t="s">
        <v>67</v>
      </c>
      <c r="E594" s="51" t="s">
        <v>180</v>
      </c>
      <c r="F594" s="19"/>
      <c r="G594" s="21">
        <f>G595</f>
        <v>4953.4</v>
      </c>
    </row>
    <row r="595" spans="1:7" ht="25.5">
      <c r="A595" s="32" t="s">
        <v>285</v>
      </c>
      <c r="B595" s="19" t="s">
        <v>422</v>
      </c>
      <c r="C595" s="20" t="s">
        <v>69</v>
      </c>
      <c r="D595" s="20" t="s">
        <v>67</v>
      </c>
      <c r="E595" s="51" t="s">
        <v>332</v>
      </c>
      <c r="F595" s="20"/>
      <c r="G595" s="21">
        <f>G596+G600+G604+G608+G616+G612</f>
        <v>4953.4</v>
      </c>
    </row>
    <row r="596" spans="1:7" ht="12.75">
      <c r="A596" s="32" t="s">
        <v>534</v>
      </c>
      <c r="B596" s="19" t="s">
        <v>422</v>
      </c>
      <c r="C596" s="20" t="s">
        <v>69</v>
      </c>
      <c r="D596" s="20" t="s">
        <v>67</v>
      </c>
      <c r="E596" s="51" t="s">
        <v>535</v>
      </c>
      <c r="F596" s="20"/>
      <c r="G596" s="21">
        <f>G597</f>
        <v>220</v>
      </c>
    </row>
    <row r="597" spans="1:7" ht="25.5">
      <c r="A597" s="16" t="s">
        <v>106</v>
      </c>
      <c r="B597" s="19" t="s">
        <v>422</v>
      </c>
      <c r="C597" s="20" t="s">
        <v>69</v>
      </c>
      <c r="D597" s="20" t="s">
        <v>67</v>
      </c>
      <c r="E597" s="51" t="s">
        <v>535</v>
      </c>
      <c r="F597" s="20" t="s">
        <v>107</v>
      </c>
      <c r="G597" s="21">
        <f>G598</f>
        <v>220</v>
      </c>
    </row>
    <row r="598" spans="1:7" ht="16.5" customHeight="1">
      <c r="A598" s="16" t="s">
        <v>112</v>
      </c>
      <c r="B598" s="19" t="s">
        <v>422</v>
      </c>
      <c r="C598" s="20" t="s">
        <v>69</v>
      </c>
      <c r="D598" s="20" t="s">
        <v>67</v>
      </c>
      <c r="E598" s="51" t="s">
        <v>535</v>
      </c>
      <c r="F598" s="20" t="s">
        <v>113</v>
      </c>
      <c r="G598" s="21">
        <f>G599</f>
        <v>220</v>
      </c>
    </row>
    <row r="599" spans="1:7" ht="12.75">
      <c r="A599" s="16" t="s">
        <v>116</v>
      </c>
      <c r="B599" s="19" t="s">
        <v>422</v>
      </c>
      <c r="C599" s="20" t="s">
        <v>69</v>
      </c>
      <c r="D599" s="20" t="s">
        <v>67</v>
      </c>
      <c r="E599" s="51" t="s">
        <v>535</v>
      </c>
      <c r="F599" s="20" t="s">
        <v>117</v>
      </c>
      <c r="G599" s="21">
        <f>'МП пр.6'!G428</f>
        <v>220</v>
      </c>
    </row>
    <row r="600" spans="1:7" ht="25.5">
      <c r="A600" s="16" t="s">
        <v>545</v>
      </c>
      <c r="B600" s="19" t="s">
        <v>422</v>
      </c>
      <c r="C600" s="20" t="s">
        <v>69</v>
      </c>
      <c r="D600" s="20" t="s">
        <v>67</v>
      </c>
      <c r="E600" s="20" t="s">
        <v>546</v>
      </c>
      <c r="F600" s="39"/>
      <c r="G600" s="21">
        <f>G601</f>
        <v>1324.3</v>
      </c>
    </row>
    <row r="601" spans="1:7" ht="25.5">
      <c r="A601" s="16" t="s">
        <v>106</v>
      </c>
      <c r="B601" s="19" t="s">
        <v>422</v>
      </c>
      <c r="C601" s="20" t="s">
        <v>69</v>
      </c>
      <c r="D601" s="20" t="s">
        <v>67</v>
      </c>
      <c r="E601" s="20" t="s">
        <v>546</v>
      </c>
      <c r="F601" s="20" t="s">
        <v>107</v>
      </c>
      <c r="G601" s="21">
        <f>G602</f>
        <v>1324.3</v>
      </c>
    </row>
    <row r="602" spans="1:7" ht="26.25" customHeight="1">
      <c r="A602" s="16" t="s">
        <v>112</v>
      </c>
      <c r="B602" s="19" t="s">
        <v>422</v>
      </c>
      <c r="C602" s="20" t="s">
        <v>69</v>
      </c>
      <c r="D602" s="20" t="s">
        <v>67</v>
      </c>
      <c r="E602" s="20" t="s">
        <v>546</v>
      </c>
      <c r="F602" s="20" t="s">
        <v>113</v>
      </c>
      <c r="G602" s="21">
        <f>G603</f>
        <v>1324.3</v>
      </c>
    </row>
    <row r="603" spans="1:7" ht="14.25" customHeight="1">
      <c r="A603" s="16" t="s">
        <v>116</v>
      </c>
      <c r="B603" s="19" t="s">
        <v>422</v>
      </c>
      <c r="C603" s="20" t="s">
        <v>69</v>
      </c>
      <c r="D603" s="20" t="s">
        <v>67</v>
      </c>
      <c r="E603" s="20" t="s">
        <v>546</v>
      </c>
      <c r="F603" s="20" t="s">
        <v>117</v>
      </c>
      <c r="G603" s="21">
        <f>'МП пр.6'!G435</f>
        <v>1324.3</v>
      </c>
    </row>
    <row r="604" spans="1:7" ht="25.5">
      <c r="A604" s="16" t="s">
        <v>547</v>
      </c>
      <c r="B604" s="19" t="s">
        <v>422</v>
      </c>
      <c r="C604" s="20" t="s">
        <v>69</v>
      </c>
      <c r="D604" s="20" t="s">
        <v>67</v>
      </c>
      <c r="E604" s="20" t="s">
        <v>548</v>
      </c>
      <c r="F604" s="20"/>
      <c r="G604" s="21">
        <f>G605</f>
        <v>2516</v>
      </c>
    </row>
    <row r="605" spans="1:7" ht="25.5">
      <c r="A605" s="16" t="s">
        <v>106</v>
      </c>
      <c r="B605" s="19" t="s">
        <v>422</v>
      </c>
      <c r="C605" s="20" t="s">
        <v>69</v>
      </c>
      <c r="D605" s="20" t="s">
        <v>67</v>
      </c>
      <c r="E605" s="20" t="s">
        <v>548</v>
      </c>
      <c r="F605" s="20" t="s">
        <v>107</v>
      </c>
      <c r="G605" s="21">
        <f>G606</f>
        <v>2516</v>
      </c>
    </row>
    <row r="606" spans="1:7" ht="12.75">
      <c r="A606" s="16" t="s">
        <v>112</v>
      </c>
      <c r="B606" s="19" t="s">
        <v>422</v>
      </c>
      <c r="C606" s="20" t="s">
        <v>69</v>
      </c>
      <c r="D606" s="20" t="s">
        <v>67</v>
      </c>
      <c r="E606" s="20" t="s">
        <v>548</v>
      </c>
      <c r="F606" s="20" t="s">
        <v>113</v>
      </c>
      <c r="G606" s="21">
        <f>G607</f>
        <v>2516</v>
      </c>
    </row>
    <row r="607" spans="1:7" ht="12.75">
      <c r="A607" s="16" t="s">
        <v>116</v>
      </c>
      <c r="B607" s="19" t="s">
        <v>422</v>
      </c>
      <c r="C607" s="20" t="s">
        <v>69</v>
      </c>
      <c r="D607" s="20" t="s">
        <v>67</v>
      </c>
      <c r="E607" s="20" t="s">
        <v>548</v>
      </c>
      <c r="F607" s="20" t="s">
        <v>117</v>
      </c>
      <c r="G607" s="21">
        <f>'МП пр.6'!G442</f>
        <v>2516</v>
      </c>
    </row>
    <row r="608" spans="1:7" ht="25.5">
      <c r="A608" s="32" t="s">
        <v>549</v>
      </c>
      <c r="B608" s="19" t="s">
        <v>422</v>
      </c>
      <c r="C608" s="20" t="s">
        <v>69</v>
      </c>
      <c r="D608" s="20" t="s">
        <v>67</v>
      </c>
      <c r="E608" s="51" t="s">
        <v>550</v>
      </c>
      <c r="F608" s="20"/>
      <c r="G608" s="21">
        <f>G609</f>
        <v>510.9</v>
      </c>
    </row>
    <row r="609" spans="1:7" ht="25.5">
      <c r="A609" s="16" t="s">
        <v>106</v>
      </c>
      <c r="B609" s="19" t="s">
        <v>422</v>
      </c>
      <c r="C609" s="20" t="s">
        <v>69</v>
      </c>
      <c r="D609" s="20" t="s">
        <v>67</v>
      </c>
      <c r="E609" s="51" t="s">
        <v>550</v>
      </c>
      <c r="F609" s="20" t="s">
        <v>107</v>
      </c>
      <c r="G609" s="21">
        <f>G610</f>
        <v>510.9</v>
      </c>
    </row>
    <row r="610" spans="1:7" ht="12.75">
      <c r="A610" s="16" t="s">
        <v>112</v>
      </c>
      <c r="B610" s="19" t="s">
        <v>422</v>
      </c>
      <c r="C610" s="20" t="s">
        <v>69</v>
      </c>
      <c r="D610" s="20" t="s">
        <v>67</v>
      </c>
      <c r="E610" s="51" t="s">
        <v>550</v>
      </c>
      <c r="F610" s="20" t="s">
        <v>113</v>
      </c>
      <c r="G610" s="21">
        <f>G611</f>
        <v>510.9</v>
      </c>
    </row>
    <row r="611" spans="1:7" ht="12.75">
      <c r="A611" s="16" t="s">
        <v>116</v>
      </c>
      <c r="B611" s="19" t="s">
        <v>422</v>
      </c>
      <c r="C611" s="20" t="s">
        <v>69</v>
      </c>
      <c r="D611" s="20" t="s">
        <v>67</v>
      </c>
      <c r="E611" s="51" t="s">
        <v>550</v>
      </c>
      <c r="F611" s="20" t="s">
        <v>117</v>
      </c>
      <c r="G611" s="21">
        <f>'МП пр.6'!G449</f>
        <v>510.9</v>
      </c>
    </row>
    <row r="612" spans="1:7" ht="25.5">
      <c r="A612" s="32" t="s">
        <v>551</v>
      </c>
      <c r="B612" s="19" t="s">
        <v>422</v>
      </c>
      <c r="C612" s="20" t="s">
        <v>69</v>
      </c>
      <c r="D612" s="20" t="s">
        <v>67</v>
      </c>
      <c r="E612" s="51" t="s">
        <v>552</v>
      </c>
      <c r="F612" s="20"/>
      <c r="G612" s="21">
        <f>G613</f>
        <v>348</v>
      </c>
    </row>
    <row r="613" spans="1:7" ht="25.5">
      <c r="A613" s="16" t="s">
        <v>106</v>
      </c>
      <c r="B613" s="19" t="s">
        <v>422</v>
      </c>
      <c r="C613" s="20" t="s">
        <v>69</v>
      </c>
      <c r="D613" s="20" t="s">
        <v>67</v>
      </c>
      <c r="E613" s="51" t="s">
        <v>552</v>
      </c>
      <c r="F613" s="20" t="s">
        <v>107</v>
      </c>
      <c r="G613" s="21">
        <f>G614</f>
        <v>348</v>
      </c>
    </row>
    <row r="614" spans="1:7" ht="12.75">
      <c r="A614" s="16" t="s">
        <v>112</v>
      </c>
      <c r="B614" s="19" t="s">
        <v>422</v>
      </c>
      <c r="C614" s="20" t="s">
        <v>69</v>
      </c>
      <c r="D614" s="20" t="s">
        <v>67</v>
      </c>
      <c r="E614" s="51" t="s">
        <v>552</v>
      </c>
      <c r="F614" s="20" t="s">
        <v>113</v>
      </c>
      <c r="G614" s="21">
        <f>G615</f>
        <v>348</v>
      </c>
    </row>
    <row r="615" spans="1:7" ht="12.75">
      <c r="A615" s="16" t="s">
        <v>116</v>
      </c>
      <c r="B615" s="19" t="s">
        <v>422</v>
      </c>
      <c r="C615" s="20" t="s">
        <v>69</v>
      </c>
      <c r="D615" s="20" t="s">
        <v>67</v>
      </c>
      <c r="E615" s="51" t="s">
        <v>552</v>
      </c>
      <c r="F615" s="20" t="s">
        <v>117</v>
      </c>
      <c r="G615" s="21">
        <f>'МП пр.6'!G456</f>
        <v>348</v>
      </c>
    </row>
    <row r="616" spans="1:7" ht="12.75">
      <c r="A616" s="32" t="s">
        <v>297</v>
      </c>
      <c r="B616" s="19" t="s">
        <v>422</v>
      </c>
      <c r="C616" s="20" t="s">
        <v>69</v>
      </c>
      <c r="D616" s="20" t="s">
        <v>67</v>
      </c>
      <c r="E616" s="51" t="s">
        <v>337</v>
      </c>
      <c r="F616" s="20"/>
      <c r="G616" s="21">
        <f>G617</f>
        <v>34.2</v>
      </c>
    </row>
    <row r="617" spans="1:7" ht="25.5">
      <c r="A617" s="16" t="s">
        <v>106</v>
      </c>
      <c r="B617" s="19" t="s">
        <v>422</v>
      </c>
      <c r="C617" s="20" t="s">
        <v>69</v>
      </c>
      <c r="D617" s="20" t="s">
        <v>67</v>
      </c>
      <c r="E617" s="51" t="s">
        <v>337</v>
      </c>
      <c r="F617" s="20" t="s">
        <v>107</v>
      </c>
      <c r="G617" s="21">
        <f>G618</f>
        <v>34.2</v>
      </c>
    </row>
    <row r="618" spans="1:7" ht="12.75">
      <c r="A618" s="16" t="s">
        <v>112</v>
      </c>
      <c r="B618" s="19" t="s">
        <v>422</v>
      </c>
      <c r="C618" s="20" t="s">
        <v>69</v>
      </c>
      <c r="D618" s="20" t="s">
        <v>67</v>
      </c>
      <c r="E618" s="51" t="s">
        <v>337</v>
      </c>
      <c r="F618" s="20" t="s">
        <v>113</v>
      </c>
      <c r="G618" s="21">
        <f>G619</f>
        <v>34.2</v>
      </c>
    </row>
    <row r="619" spans="1:7" ht="12.75">
      <c r="A619" s="16" t="s">
        <v>116</v>
      </c>
      <c r="B619" s="19" t="s">
        <v>422</v>
      </c>
      <c r="C619" s="20" t="s">
        <v>69</v>
      </c>
      <c r="D619" s="20" t="s">
        <v>67</v>
      </c>
      <c r="E619" s="51" t="s">
        <v>337</v>
      </c>
      <c r="F619" s="20" t="s">
        <v>117</v>
      </c>
      <c r="G619" s="21">
        <f>'МП пр.6'!G463</f>
        <v>34.2</v>
      </c>
    </row>
    <row r="620" spans="1:7" ht="25.5">
      <c r="A620" s="32" t="s">
        <v>536</v>
      </c>
      <c r="B620" s="19" t="s">
        <v>422</v>
      </c>
      <c r="C620" s="20" t="s">
        <v>69</v>
      </c>
      <c r="D620" s="20" t="s">
        <v>67</v>
      </c>
      <c r="E620" s="51" t="s">
        <v>183</v>
      </c>
      <c r="F620" s="20"/>
      <c r="G620" s="21">
        <f>G621</f>
        <v>1313.5000000000002</v>
      </c>
    </row>
    <row r="621" spans="1:7" ht="25.5">
      <c r="A621" s="32" t="s">
        <v>256</v>
      </c>
      <c r="B621" s="19" t="s">
        <v>422</v>
      </c>
      <c r="C621" s="20" t="s">
        <v>69</v>
      </c>
      <c r="D621" s="20" t="s">
        <v>67</v>
      </c>
      <c r="E621" s="51" t="s">
        <v>333</v>
      </c>
      <c r="F621" s="20"/>
      <c r="G621" s="21">
        <f>G622+G626+G630+G634+G638</f>
        <v>1313.5000000000002</v>
      </c>
    </row>
    <row r="622" spans="1:7" ht="12.75">
      <c r="A622" s="32" t="s">
        <v>182</v>
      </c>
      <c r="B622" s="19" t="s">
        <v>422</v>
      </c>
      <c r="C622" s="20" t="s">
        <v>69</v>
      </c>
      <c r="D622" s="20" t="s">
        <v>67</v>
      </c>
      <c r="E622" s="51" t="s">
        <v>334</v>
      </c>
      <c r="F622" s="20"/>
      <c r="G622" s="21">
        <f>G623</f>
        <v>774.2</v>
      </c>
    </row>
    <row r="623" spans="1:7" ht="25.5">
      <c r="A623" s="16" t="s">
        <v>106</v>
      </c>
      <c r="B623" s="19" t="s">
        <v>422</v>
      </c>
      <c r="C623" s="20" t="s">
        <v>69</v>
      </c>
      <c r="D623" s="20" t="s">
        <v>67</v>
      </c>
      <c r="E623" s="51" t="s">
        <v>334</v>
      </c>
      <c r="F623" s="20" t="s">
        <v>107</v>
      </c>
      <c r="G623" s="21">
        <f>G624</f>
        <v>774.2</v>
      </c>
    </row>
    <row r="624" spans="1:7" ht="12.75">
      <c r="A624" s="16" t="s">
        <v>112</v>
      </c>
      <c r="B624" s="19" t="s">
        <v>422</v>
      </c>
      <c r="C624" s="20" t="s">
        <v>69</v>
      </c>
      <c r="D624" s="20" t="s">
        <v>67</v>
      </c>
      <c r="E624" s="51" t="s">
        <v>334</v>
      </c>
      <c r="F624" s="20" t="s">
        <v>113</v>
      </c>
      <c r="G624" s="21">
        <f>G625</f>
        <v>774.2</v>
      </c>
    </row>
    <row r="625" spans="1:7" ht="12.75">
      <c r="A625" s="16" t="s">
        <v>116</v>
      </c>
      <c r="B625" s="19" t="s">
        <v>422</v>
      </c>
      <c r="C625" s="20" t="s">
        <v>69</v>
      </c>
      <c r="D625" s="20" t="s">
        <v>67</v>
      </c>
      <c r="E625" s="51" t="s">
        <v>334</v>
      </c>
      <c r="F625" s="20" t="s">
        <v>117</v>
      </c>
      <c r="G625" s="21">
        <f>'МП пр.6'!G495</f>
        <v>774.2</v>
      </c>
    </row>
    <row r="626" spans="1:7" ht="12.75">
      <c r="A626" s="32" t="s">
        <v>185</v>
      </c>
      <c r="B626" s="19" t="s">
        <v>422</v>
      </c>
      <c r="C626" s="20" t="s">
        <v>69</v>
      </c>
      <c r="D626" s="20" t="s">
        <v>67</v>
      </c>
      <c r="E626" s="51" t="s">
        <v>338</v>
      </c>
      <c r="F626" s="20"/>
      <c r="G626" s="21">
        <f>G627</f>
        <v>124.2</v>
      </c>
    </row>
    <row r="627" spans="1:7" ht="27" customHeight="1">
      <c r="A627" s="16" t="s">
        <v>106</v>
      </c>
      <c r="B627" s="19" t="s">
        <v>422</v>
      </c>
      <c r="C627" s="20" t="s">
        <v>69</v>
      </c>
      <c r="D627" s="20" t="s">
        <v>67</v>
      </c>
      <c r="E627" s="51" t="s">
        <v>338</v>
      </c>
      <c r="F627" s="20" t="s">
        <v>107</v>
      </c>
      <c r="G627" s="21">
        <f>G628</f>
        <v>124.2</v>
      </c>
    </row>
    <row r="628" spans="1:7" ht="12.75">
      <c r="A628" s="16" t="s">
        <v>112</v>
      </c>
      <c r="B628" s="19" t="s">
        <v>422</v>
      </c>
      <c r="C628" s="20" t="s">
        <v>69</v>
      </c>
      <c r="D628" s="20" t="s">
        <v>67</v>
      </c>
      <c r="E628" s="51" t="s">
        <v>338</v>
      </c>
      <c r="F628" s="20" t="s">
        <v>113</v>
      </c>
      <c r="G628" s="21">
        <f>G629</f>
        <v>124.2</v>
      </c>
    </row>
    <row r="629" spans="1:7" ht="12.75">
      <c r="A629" s="16" t="s">
        <v>116</v>
      </c>
      <c r="B629" s="19" t="s">
        <v>422</v>
      </c>
      <c r="C629" s="20" t="s">
        <v>69</v>
      </c>
      <c r="D629" s="20" t="s">
        <v>67</v>
      </c>
      <c r="E629" s="51" t="s">
        <v>338</v>
      </c>
      <c r="F629" s="20" t="s">
        <v>117</v>
      </c>
      <c r="G629" s="21">
        <f>'МП пр.6'!G520</f>
        <v>124.2</v>
      </c>
    </row>
    <row r="630" spans="1:7" ht="12.75">
      <c r="A630" s="32" t="s">
        <v>295</v>
      </c>
      <c r="B630" s="19" t="s">
        <v>422</v>
      </c>
      <c r="C630" s="20" t="s">
        <v>69</v>
      </c>
      <c r="D630" s="20" t="s">
        <v>67</v>
      </c>
      <c r="E630" s="51" t="s">
        <v>335</v>
      </c>
      <c r="F630" s="20"/>
      <c r="G630" s="21">
        <f>G631</f>
        <v>290.90000000000003</v>
      </c>
    </row>
    <row r="631" spans="1:7" ht="25.5">
      <c r="A631" s="16" t="s">
        <v>106</v>
      </c>
      <c r="B631" s="19" t="s">
        <v>422</v>
      </c>
      <c r="C631" s="20" t="s">
        <v>69</v>
      </c>
      <c r="D631" s="20" t="s">
        <v>67</v>
      </c>
      <c r="E631" s="51" t="s">
        <v>335</v>
      </c>
      <c r="F631" s="20" t="s">
        <v>107</v>
      </c>
      <c r="G631" s="21">
        <f>G632</f>
        <v>290.90000000000003</v>
      </c>
    </row>
    <row r="632" spans="1:7" ht="12.75">
      <c r="A632" s="16" t="s">
        <v>112</v>
      </c>
      <c r="B632" s="19" t="s">
        <v>422</v>
      </c>
      <c r="C632" s="20" t="s">
        <v>69</v>
      </c>
      <c r="D632" s="20" t="s">
        <v>67</v>
      </c>
      <c r="E632" s="51" t="s">
        <v>335</v>
      </c>
      <c r="F632" s="20" t="s">
        <v>113</v>
      </c>
      <c r="G632" s="21">
        <f>G633</f>
        <v>290.90000000000003</v>
      </c>
    </row>
    <row r="633" spans="1:7" ht="12.75">
      <c r="A633" s="16" t="s">
        <v>116</v>
      </c>
      <c r="B633" s="19" t="s">
        <v>422</v>
      </c>
      <c r="C633" s="20" t="s">
        <v>69</v>
      </c>
      <c r="D633" s="20" t="s">
        <v>67</v>
      </c>
      <c r="E633" s="51" t="s">
        <v>335</v>
      </c>
      <c r="F633" s="20" t="s">
        <v>117</v>
      </c>
      <c r="G633" s="21">
        <f>'МП пр.6'!G567</f>
        <v>290.90000000000003</v>
      </c>
    </row>
    <row r="634" spans="1:7" ht="25.5">
      <c r="A634" s="32" t="s">
        <v>641</v>
      </c>
      <c r="B634" s="19" t="s">
        <v>422</v>
      </c>
      <c r="C634" s="20" t="s">
        <v>69</v>
      </c>
      <c r="D634" s="20" t="s">
        <v>67</v>
      </c>
      <c r="E634" s="51" t="s">
        <v>336</v>
      </c>
      <c r="F634" s="20"/>
      <c r="G634" s="21">
        <f>G635</f>
        <v>49.2</v>
      </c>
    </row>
    <row r="635" spans="1:7" ht="25.5">
      <c r="A635" s="16" t="s">
        <v>106</v>
      </c>
      <c r="B635" s="19" t="s">
        <v>422</v>
      </c>
      <c r="C635" s="20" t="s">
        <v>69</v>
      </c>
      <c r="D635" s="20" t="s">
        <v>67</v>
      </c>
      <c r="E635" s="51" t="s">
        <v>336</v>
      </c>
      <c r="F635" s="20" t="s">
        <v>107</v>
      </c>
      <c r="G635" s="21">
        <f>G636</f>
        <v>49.2</v>
      </c>
    </row>
    <row r="636" spans="1:7" ht="12.75">
      <c r="A636" s="16" t="s">
        <v>112</v>
      </c>
      <c r="B636" s="19" t="s">
        <v>422</v>
      </c>
      <c r="C636" s="20" t="s">
        <v>69</v>
      </c>
      <c r="D636" s="20" t="s">
        <v>67</v>
      </c>
      <c r="E636" s="51" t="s">
        <v>336</v>
      </c>
      <c r="F636" s="20" t="s">
        <v>113</v>
      </c>
      <c r="G636" s="21">
        <f>G637</f>
        <v>49.2</v>
      </c>
    </row>
    <row r="637" spans="1:7" ht="12.75">
      <c r="A637" s="16" t="s">
        <v>116</v>
      </c>
      <c r="B637" s="19" t="s">
        <v>422</v>
      </c>
      <c r="C637" s="20" t="s">
        <v>69</v>
      </c>
      <c r="D637" s="20" t="s">
        <v>67</v>
      </c>
      <c r="E637" s="51" t="s">
        <v>336</v>
      </c>
      <c r="F637" s="20" t="s">
        <v>117</v>
      </c>
      <c r="G637" s="21">
        <f>'МП пр.6'!G584</f>
        <v>49.2</v>
      </c>
    </row>
    <row r="638" spans="1:7" ht="12.75" customHeight="1">
      <c r="A638" s="16" t="s">
        <v>537</v>
      </c>
      <c r="B638" s="19" t="s">
        <v>422</v>
      </c>
      <c r="C638" s="20" t="s">
        <v>69</v>
      </c>
      <c r="D638" s="20" t="s">
        <v>67</v>
      </c>
      <c r="E638" s="51" t="s">
        <v>538</v>
      </c>
      <c r="F638" s="20"/>
      <c r="G638" s="21">
        <f>G639</f>
        <v>75</v>
      </c>
    </row>
    <row r="639" spans="1:7" ht="25.5">
      <c r="A639" s="16" t="s">
        <v>106</v>
      </c>
      <c r="B639" s="19" t="s">
        <v>422</v>
      </c>
      <c r="C639" s="20" t="s">
        <v>69</v>
      </c>
      <c r="D639" s="20" t="s">
        <v>67</v>
      </c>
      <c r="E639" s="51" t="s">
        <v>538</v>
      </c>
      <c r="F639" s="20" t="s">
        <v>107</v>
      </c>
      <c r="G639" s="21">
        <f>G640</f>
        <v>75</v>
      </c>
    </row>
    <row r="640" spans="1:7" ht="12.75">
      <c r="A640" s="16" t="s">
        <v>112</v>
      </c>
      <c r="B640" s="19" t="s">
        <v>422</v>
      </c>
      <c r="C640" s="20" t="s">
        <v>69</v>
      </c>
      <c r="D640" s="20" t="s">
        <v>67</v>
      </c>
      <c r="E640" s="51" t="s">
        <v>538</v>
      </c>
      <c r="F640" s="20" t="s">
        <v>113</v>
      </c>
      <c r="G640" s="21">
        <f>G641</f>
        <v>75</v>
      </c>
    </row>
    <row r="641" spans="1:7" ht="12.75">
      <c r="A641" s="16" t="s">
        <v>116</v>
      </c>
      <c r="B641" s="19" t="s">
        <v>422</v>
      </c>
      <c r="C641" s="20" t="s">
        <v>69</v>
      </c>
      <c r="D641" s="20" t="s">
        <v>67</v>
      </c>
      <c r="E641" s="51" t="s">
        <v>538</v>
      </c>
      <c r="F641" s="20" t="s">
        <v>117</v>
      </c>
      <c r="G641" s="21">
        <f>'МП пр.6'!G613</f>
        <v>75</v>
      </c>
    </row>
    <row r="642" spans="1:7" ht="25.5">
      <c r="A642" s="16" t="s">
        <v>468</v>
      </c>
      <c r="B642" s="19" t="s">
        <v>422</v>
      </c>
      <c r="C642" s="20" t="s">
        <v>69</v>
      </c>
      <c r="D642" s="20" t="s">
        <v>67</v>
      </c>
      <c r="E642" s="20" t="s">
        <v>469</v>
      </c>
      <c r="F642" s="20"/>
      <c r="G642" s="21">
        <f>G643</f>
        <v>25</v>
      </c>
    </row>
    <row r="643" spans="1:7" ht="25.5" customHeight="1">
      <c r="A643" s="16" t="s">
        <v>480</v>
      </c>
      <c r="B643" s="19" t="s">
        <v>422</v>
      </c>
      <c r="C643" s="20" t="s">
        <v>69</v>
      </c>
      <c r="D643" s="20" t="s">
        <v>67</v>
      </c>
      <c r="E643" s="20" t="s">
        <v>481</v>
      </c>
      <c r="F643" s="20"/>
      <c r="G643" s="18">
        <f>G644</f>
        <v>25</v>
      </c>
    </row>
    <row r="644" spans="1:7" ht="27" customHeight="1">
      <c r="A644" s="16" t="s">
        <v>482</v>
      </c>
      <c r="B644" s="19" t="s">
        <v>422</v>
      </c>
      <c r="C644" s="20" t="s">
        <v>69</v>
      </c>
      <c r="D644" s="20" t="s">
        <v>67</v>
      </c>
      <c r="E644" s="20" t="s">
        <v>483</v>
      </c>
      <c r="F644" s="20"/>
      <c r="G644" s="21">
        <f>G645</f>
        <v>25</v>
      </c>
    </row>
    <row r="645" spans="1:7" ht="27" customHeight="1">
      <c r="A645" s="16" t="s">
        <v>106</v>
      </c>
      <c r="B645" s="19" t="s">
        <v>422</v>
      </c>
      <c r="C645" s="20" t="s">
        <v>69</v>
      </c>
      <c r="D645" s="20" t="s">
        <v>67</v>
      </c>
      <c r="E645" s="20" t="s">
        <v>483</v>
      </c>
      <c r="F645" s="20" t="s">
        <v>107</v>
      </c>
      <c r="G645" s="21">
        <f>G646</f>
        <v>25</v>
      </c>
    </row>
    <row r="646" spans="1:7" ht="16.5" customHeight="1">
      <c r="A646" s="16" t="s">
        <v>112</v>
      </c>
      <c r="B646" s="19" t="s">
        <v>422</v>
      </c>
      <c r="C646" s="20" t="s">
        <v>69</v>
      </c>
      <c r="D646" s="20" t="s">
        <v>67</v>
      </c>
      <c r="E646" s="20" t="s">
        <v>483</v>
      </c>
      <c r="F646" s="20" t="s">
        <v>113</v>
      </c>
      <c r="G646" s="21">
        <f>G647</f>
        <v>25</v>
      </c>
    </row>
    <row r="647" spans="1:7" ht="14.25" customHeight="1">
      <c r="A647" s="16" t="s">
        <v>116</v>
      </c>
      <c r="B647" s="19" t="s">
        <v>422</v>
      </c>
      <c r="C647" s="20" t="s">
        <v>69</v>
      </c>
      <c r="D647" s="20" t="s">
        <v>67</v>
      </c>
      <c r="E647" s="20" t="s">
        <v>483</v>
      </c>
      <c r="F647" s="20" t="s">
        <v>117</v>
      </c>
      <c r="G647" s="21">
        <f>'МП пр.6'!G63</f>
        <v>25</v>
      </c>
    </row>
    <row r="648" spans="1:7" ht="12.75">
      <c r="A648" s="16" t="s">
        <v>368</v>
      </c>
      <c r="B648" s="19" t="s">
        <v>422</v>
      </c>
      <c r="C648" s="20" t="s">
        <v>69</v>
      </c>
      <c r="D648" s="20" t="s">
        <v>67</v>
      </c>
      <c r="E648" s="20" t="s">
        <v>219</v>
      </c>
      <c r="F648" s="20"/>
      <c r="G648" s="21">
        <f>G649</f>
        <v>4207</v>
      </c>
    </row>
    <row r="649" spans="1:7" ht="12.75">
      <c r="A649" s="16" t="s">
        <v>371</v>
      </c>
      <c r="B649" s="19" t="s">
        <v>422</v>
      </c>
      <c r="C649" s="20" t="s">
        <v>69</v>
      </c>
      <c r="D649" s="20" t="s">
        <v>67</v>
      </c>
      <c r="E649" s="20" t="s">
        <v>366</v>
      </c>
      <c r="F649" s="20"/>
      <c r="G649" s="21">
        <f>G650+G654</f>
        <v>4207</v>
      </c>
    </row>
    <row r="650" spans="1:7" ht="63.75" customHeight="1">
      <c r="A650" s="16" t="s">
        <v>292</v>
      </c>
      <c r="B650" s="19" t="s">
        <v>422</v>
      </c>
      <c r="C650" s="20" t="s">
        <v>69</v>
      </c>
      <c r="D650" s="20" t="s">
        <v>67</v>
      </c>
      <c r="E650" s="20" t="s">
        <v>367</v>
      </c>
      <c r="F650" s="20"/>
      <c r="G650" s="21">
        <f>G651</f>
        <v>3800</v>
      </c>
    </row>
    <row r="651" spans="1:7" ht="25.5">
      <c r="A651" s="16" t="s">
        <v>106</v>
      </c>
      <c r="B651" s="19" t="s">
        <v>422</v>
      </c>
      <c r="C651" s="20" t="s">
        <v>69</v>
      </c>
      <c r="D651" s="20" t="s">
        <v>67</v>
      </c>
      <c r="E651" s="20" t="s">
        <v>367</v>
      </c>
      <c r="F651" s="20" t="s">
        <v>107</v>
      </c>
      <c r="G651" s="21">
        <f>G652</f>
        <v>3800</v>
      </c>
    </row>
    <row r="652" spans="1:7" ht="12.75">
      <c r="A652" s="16" t="s">
        <v>112</v>
      </c>
      <c r="B652" s="19" t="s">
        <v>422</v>
      </c>
      <c r="C652" s="20" t="s">
        <v>69</v>
      </c>
      <c r="D652" s="20" t="s">
        <v>67</v>
      </c>
      <c r="E652" s="20" t="s">
        <v>367</v>
      </c>
      <c r="F652" s="20" t="s">
        <v>113</v>
      </c>
      <c r="G652" s="21">
        <f>G653</f>
        <v>3800</v>
      </c>
    </row>
    <row r="653" spans="1:7" ht="12.75">
      <c r="A653" s="16" t="s">
        <v>116</v>
      </c>
      <c r="B653" s="19" t="s">
        <v>422</v>
      </c>
      <c r="C653" s="20" t="s">
        <v>69</v>
      </c>
      <c r="D653" s="20" t="s">
        <v>67</v>
      </c>
      <c r="E653" s="20" t="s">
        <v>367</v>
      </c>
      <c r="F653" s="20" t="s">
        <v>117</v>
      </c>
      <c r="G653" s="21">
        <v>3800</v>
      </c>
    </row>
    <row r="654" spans="1:7" ht="12.75">
      <c r="A654" s="16" t="s">
        <v>239</v>
      </c>
      <c r="B654" s="19" t="s">
        <v>422</v>
      </c>
      <c r="C654" s="20" t="s">
        <v>69</v>
      </c>
      <c r="D654" s="20" t="s">
        <v>67</v>
      </c>
      <c r="E654" s="20" t="s">
        <v>370</v>
      </c>
      <c r="F654" s="20"/>
      <c r="G654" s="21">
        <f>G655</f>
        <v>407</v>
      </c>
    </row>
    <row r="655" spans="1:7" ht="25.5">
      <c r="A655" s="16" t="s">
        <v>106</v>
      </c>
      <c r="B655" s="19" t="s">
        <v>422</v>
      </c>
      <c r="C655" s="20" t="s">
        <v>69</v>
      </c>
      <c r="D655" s="20" t="s">
        <v>67</v>
      </c>
      <c r="E655" s="20" t="s">
        <v>370</v>
      </c>
      <c r="F655" s="20" t="s">
        <v>107</v>
      </c>
      <c r="G655" s="21">
        <f>G656</f>
        <v>407</v>
      </c>
    </row>
    <row r="656" spans="1:7" ht="12.75">
      <c r="A656" s="16" t="s">
        <v>112</v>
      </c>
      <c r="B656" s="19" t="s">
        <v>422</v>
      </c>
      <c r="C656" s="20" t="s">
        <v>69</v>
      </c>
      <c r="D656" s="20" t="s">
        <v>67</v>
      </c>
      <c r="E656" s="20" t="s">
        <v>370</v>
      </c>
      <c r="F656" s="20" t="s">
        <v>113</v>
      </c>
      <c r="G656" s="21">
        <f>G657</f>
        <v>407</v>
      </c>
    </row>
    <row r="657" spans="1:7" ht="12.75">
      <c r="A657" s="16" t="s">
        <v>116</v>
      </c>
      <c r="B657" s="19" t="s">
        <v>422</v>
      </c>
      <c r="C657" s="20" t="s">
        <v>69</v>
      </c>
      <c r="D657" s="20" t="s">
        <v>67</v>
      </c>
      <c r="E657" s="20" t="s">
        <v>370</v>
      </c>
      <c r="F657" s="20" t="s">
        <v>117</v>
      </c>
      <c r="G657" s="21">
        <v>407</v>
      </c>
    </row>
    <row r="658" spans="1:7" ht="12.75">
      <c r="A658" s="16" t="s">
        <v>60</v>
      </c>
      <c r="B658" s="19" t="s">
        <v>422</v>
      </c>
      <c r="C658" s="20" t="s">
        <v>69</v>
      </c>
      <c r="D658" s="20" t="s">
        <v>67</v>
      </c>
      <c r="E658" s="20" t="s">
        <v>231</v>
      </c>
      <c r="F658" s="20"/>
      <c r="G658" s="21">
        <f>G659</f>
        <v>34749.8</v>
      </c>
    </row>
    <row r="659" spans="1:7" ht="38.25">
      <c r="A659" s="16" t="s">
        <v>492</v>
      </c>
      <c r="B659" s="19" t="s">
        <v>422</v>
      </c>
      <c r="C659" s="20" t="s">
        <v>69</v>
      </c>
      <c r="D659" s="20" t="s">
        <v>67</v>
      </c>
      <c r="E659" s="20" t="s">
        <v>379</v>
      </c>
      <c r="F659" s="20"/>
      <c r="G659" s="21">
        <f>G660</f>
        <v>34749.8</v>
      </c>
    </row>
    <row r="660" spans="1:7" ht="15.75" customHeight="1">
      <c r="A660" s="16" t="s">
        <v>254</v>
      </c>
      <c r="B660" s="19" t="s">
        <v>422</v>
      </c>
      <c r="C660" s="20" t="s">
        <v>69</v>
      </c>
      <c r="D660" s="20" t="s">
        <v>67</v>
      </c>
      <c r="E660" s="20" t="s">
        <v>380</v>
      </c>
      <c r="F660" s="20"/>
      <c r="G660" s="21">
        <f>G661</f>
        <v>34749.8</v>
      </c>
    </row>
    <row r="661" spans="1:7" ht="25.5">
      <c r="A661" s="16" t="s">
        <v>106</v>
      </c>
      <c r="B661" s="19" t="s">
        <v>422</v>
      </c>
      <c r="C661" s="20" t="s">
        <v>69</v>
      </c>
      <c r="D661" s="20" t="s">
        <v>67</v>
      </c>
      <c r="E661" s="20" t="s">
        <v>380</v>
      </c>
      <c r="F661" s="20" t="s">
        <v>107</v>
      </c>
      <c r="G661" s="21">
        <f>G662</f>
        <v>34749.8</v>
      </c>
    </row>
    <row r="662" spans="1:7" ht="12.75">
      <c r="A662" s="16" t="s">
        <v>112</v>
      </c>
      <c r="B662" s="19" t="s">
        <v>422</v>
      </c>
      <c r="C662" s="20" t="s">
        <v>69</v>
      </c>
      <c r="D662" s="20" t="s">
        <v>67</v>
      </c>
      <c r="E662" s="20" t="s">
        <v>380</v>
      </c>
      <c r="F662" s="20" t="s">
        <v>113</v>
      </c>
      <c r="G662" s="21">
        <f>G663+G664</f>
        <v>34749.8</v>
      </c>
    </row>
    <row r="663" spans="1:7" ht="38.25">
      <c r="A663" s="16" t="s">
        <v>114</v>
      </c>
      <c r="B663" s="19" t="s">
        <v>422</v>
      </c>
      <c r="C663" s="20" t="s">
        <v>69</v>
      </c>
      <c r="D663" s="20" t="s">
        <v>67</v>
      </c>
      <c r="E663" s="20" t="s">
        <v>380</v>
      </c>
      <c r="F663" s="20" t="s">
        <v>115</v>
      </c>
      <c r="G663" s="21">
        <v>32599.8</v>
      </c>
    </row>
    <row r="664" spans="1:7" ht="12.75">
      <c r="A664" s="16" t="s">
        <v>116</v>
      </c>
      <c r="B664" s="19" t="s">
        <v>422</v>
      </c>
      <c r="C664" s="20" t="s">
        <v>69</v>
      </c>
      <c r="D664" s="20" t="s">
        <v>67</v>
      </c>
      <c r="E664" s="20" t="s">
        <v>380</v>
      </c>
      <c r="F664" s="20" t="s">
        <v>117</v>
      </c>
      <c r="G664" s="21">
        <f>1350+800</f>
        <v>2150</v>
      </c>
    </row>
    <row r="665" spans="1:7" ht="20.25" customHeight="1">
      <c r="A665" s="15" t="s">
        <v>553</v>
      </c>
      <c r="B665" s="45" t="s">
        <v>422</v>
      </c>
      <c r="C665" s="39" t="s">
        <v>69</v>
      </c>
      <c r="D665" s="39" t="s">
        <v>70</v>
      </c>
      <c r="E665" s="39"/>
      <c r="F665" s="39"/>
      <c r="G665" s="40">
        <f>G666+G680+G686+G704+G710+G720</f>
        <v>31319.6</v>
      </c>
    </row>
    <row r="666" spans="1:7" ht="25.5">
      <c r="A666" s="32" t="s">
        <v>461</v>
      </c>
      <c r="B666" s="19" t="s">
        <v>422</v>
      </c>
      <c r="C666" s="20" t="s">
        <v>69</v>
      </c>
      <c r="D666" s="20" t="s">
        <v>70</v>
      </c>
      <c r="E666" s="20" t="s">
        <v>194</v>
      </c>
      <c r="F666" s="39"/>
      <c r="G666" s="21">
        <f>G667</f>
        <v>1691.5</v>
      </c>
    </row>
    <row r="667" spans="1:7" ht="15" customHeight="1">
      <c r="A667" s="16" t="s">
        <v>799</v>
      </c>
      <c r="B667" s="19" t="s">
        <v>422</v>
      </c>
      <c r="C667" s="20" t="s">
        <v>69</v>
      </c>
      <c r="D667" s="20" t="s">
        <v>70</v>
      </c>
      <c r="E667" s="20" t="s">
        <v>645</v>
      </c>
      <c r="F667" s="39"/>
      <c r="G667" s="21">
        <f>G668+G672+G676</f>
        <v>1691.5</v>
      </c>
    </row>
    <row r="668" spans="1:7" ht="42" customHeight="1">
      <c r="A668" s="16" t="s">
        <v>526</v>
      </c>
      <c r="B668" s="19" t="s">
        <v>422</v>
      </c>
      <c r="C668" s="20" t="s">
        <v>69</v>
      </c>
      <c r="D668" s="20" t="s">
        <v>70</v>
      </c>
      <c r="E668" s="20" t="s">
        <v>646</v>
      </c>
      <c r="F668" s="20"/>
      <c r="G668" s="21">
        <f>G669</f>
        <v>171.5</v>
      </c>
    </row>
    <row r="669" spans="1:7" ht="25.5">
      <c r="A669" s="16" t="s">
        <v>106</v>
      </c>
      <c r="B669" s="19" t="s">
        <v>422</v>
      </c>
      <c r="C669" s="20" t="s">
        <v>69</v>
      </c>
      <c r="D669" s="20" t="s">
        <v>70</v>
      </c>
      <c r="E669" s="20" t="s">
        <v>646</v>
      </c>
      <c r="F669" s="20" t="s">
        <v>107</v>
      </c>
      <c r="G669" s="21">
        <f>G670</f>
        <v>171.5</v>
      </c>
    </row>
    <row r="670" spans="1:7" ht="12.75">
      <c r="A670" s="16" t="s">
        <v>112</v>
      </c>
      <c r="B670" s="19" t="s">
        <v>422</v>
      </c>
      <c r="C670" s="20" t="s">
        <v>69</v>
      </c>
      <c r="D670" s="20" t="s">
        <v>70</v>
      </c>
      <c r="E670" s="20" t="s">
        <v>646</v>
      </c>
      <c r="F670" s="20" t="s">
        <v>113</v>
      </c>
      <c r="G670" s="21">
        <f>G671</f>
        <v>171.5</v>
      </c>
    </row>
    <row r="671" spans="1:7" ht="38.25">
      <c r="A671" s="16" t="s">
        <v>114</v>
      </c>
      <c r="B671" s="19" t="s">
        <v>422</v>
      </c>
      <c r="C671" s="20" t="s">
        <v>69</v>
      </c>
      <c r="D671" s="20" t="s">
        <v>70</v>
      </c>
      <c r="E671" s="20" t="s">
        <v>646</v>
      </c>
      <c r="F671" s="20" t="s">
        <v>115</v>
      </c>
      <c r="G671" s="21">
        <f>'МП пр.6'!G174</f>
        <v>171.5</v>
      </c>
    </row>
    <row r="672" spans="1:7" ht="38.25">
      <c r="A672" s="16" t="s">
        <v>527</v>
      </c>
      <c r="B672" s="19" t="s">
        <v>422</v>
      </c>
      <c r="C672" s="20" t="s">
        <v>69</v>
      </c>
      <c r="D672" s="20" t="s">
        <v>70</v>
      </c>
      <c r="E672" s="20" t="s">
        <v>647</v>
      </c>
      <c r="F672" s="20"/>
      <c r="G672" s="21">
        <f>G673</f>
        <v>679.8</v>
      </c>
    </row>
    <row r="673" spans="1:7" ht="25.5">
      <c r="A673" s="16" t="s">
        <v>106</v>
      </c>
      <c r="B673" s="19" t="s">
        <v>422</v>
      </c>
      <c r="C673" s="20" t="s">
        <v>69</v>
      </c>
      <c r="D673" s="20" t="s">
        <v>70</v>
      </c>
      <c r="E673" s="20" t="s">
        <v>647</v>
      </c>
      <c r="F673" s="20" t="s">
        <v>107</v>
      </c>
      <c r="G673" s="21">
        <f>G674</f>
        <v>679.8</v>
      </c>
    </row>
    <row r="674" spans="1:7" ht="12.75">
      <c r="A674" s="16" t="s">
        <v>112</v>
      </c>
      <c r="B674" s="19" t="s">
        <v>422</v>
      </c>
      <c r="C674" s="20" t="s">
        <v>69</v>
      </c>
      <c r="D674" s="20" t="s">
        <v>70</v>
      </c>
      <c r="E674" s="20" t="s">
        <v>647</v>
      </c>
      <c r="F674" s="20" t="s">
        <v>113</v>
      </c>
      <c r="G674" s="21">
        <f>G675</f>
        <v>679.8</v>
      </c>
    </row>
    <row r="675" spans="1:7" ht="38.25">
      <c r="A675" s="16" t="s">
        <v>114</v>
      </c>
      <c r="B675" s="19" t="s">
        <v>422</v>
      </c>
      <c r="C675" s="20" t="s">
        <v>69</v>
      </c>
      <c r="D675" s="20" t="s">
        <v>70</v>
      </c>
      <c r="E675" s="20" t="s">
        <v>647</v>
      </c>
      <c r="F675" s="20" t="s">
        <v>115</v>
      </c>
      <c r="G675" s="21">
        <f>'МП пр.6'!G192</f>
        <v>679.8</v>
      </c>
    </row>
    <row r="676" spans="1:7" ht="38.25">
      <c r="A676" s="16" t="s">
        <v>529</v>
      </c>
      <c r="B676" s="19" t="s">
        <v>422</v>
      </c>
      <c r="C676" s="20" t="s">
        <v>69</v>
      </c>
      <c r="D676" s="20" t="s">
        <v>70</v>
      </c>
      <c r="E676" s="20" t="s">
        <v>649</v>
      </c>
      <c r="F676" s="20"/>
      <c r="G676" s="21">
        <f>G677</f>
        <v>840.2</v>
      </c>
    </row>
    <row r="677" spans="1:7" ht="25.5">
      <c r="A677" s="16" t="s">
        <v>106</v>
      </c>
      <c r="B677" s="19" t="s">
        <v>422</v>
      </c>
      <c r="C677" s="20" t="s">
        <v>69</v>
      </c>
      <c r="D677" s="20" t="s">
        <v>70</v>
      </c>
      <c r="E677" s="20" t="s">
        <v>649</v>
      </c>
      <c r="F677" s="20" t="s">
        <v>107</v>
      </c>
      <c r="G677" s="21">
        <f>G678</f>
        <v>840.2</v>
      </c>
    </row>
    <row r="678" spans="1:7" ht="12.75">
      <c r="A678" s="16" t="s">
        <v>112</v>
      </c>
      <c r="B678" s="19" t="s">
        <v>422</v>
      </c>
      <c r="C678" s="20" t="s">
        <v>69</v>
      </c>
      <c r="D678" s="20" t="s">
        <v>70</v>
      </c>
      <c r="E678" s="20" t="s">
        <v>649</v>
      </c>
      <c r="F678" s="20" t="s">
        <v>113</v>
      </c>
      <c r="G678" s="21">
        <f>G679</f>
        <v>840.2</v>
      </c>
    </row>
    <row r="679" spans="1:7" ht="12.75">
      <c r="A679" s="16" t="s">
        <v>116</v>
      </c>
      <c r="B679" s="19" t="s">
        <v>422</v>
      </c>
      <c r="C679" s="20" t="s">
        <v>69</v>
      </c>
      <c r="D679" s="20" t="s">
        <v>70</v>
      </c>
      <c r="E679" s="20" t="s">
        <v>649</v>
      </c>
      <c r="F679" s="20" t="s">
        <v>117</v>
      </c>
      <c r="G679" s="21">
        <f>'МП пр.6'!G224</f>
        <v>840.2</v>
      </c>
    </row>
    <row r="680" spans="1:7" ht="25.5">
      <c r="A680" s="32" t="s">
        <v>530</v>
      </c>
      <c r="B680" s="19" t="s">
        <v>422</v>
      </c>
      <c r="C680" s="20" t="s">
        <v>69</v>
      </c>
      <c r="D680" s="19" t="s">
        <v>70</v>
      </c>
      <c r="E680" s="51" t="s">
        <v>179</v>
      </c>
      <c r="F680" s="20"/>
      <c r="G680" s="21">
        <f>G681</f>
        <v>103</v>
      </c>
    </row>
    <row r="681" spans="1:7" ht="25.5">
      <c r="A681" s="32" t="s">
        <v>296</v>
      </c>
      <c r="B681" s="19" t="s">
        <v>422</v>
      </c>
      <c r="C681" s="20" t="s">
        <v>69</v>
      </c>
      <c r="D681" s="20" t="s">
        <v>70</v>
      </c>
      <c r="E681" s="51" t="s">
        <v>531</v>
      </c>
      <c r="F681" s="20"/>
      <c r="G681" s="21">
        <f>G682</f>
        <v>103</v>
      </c>
    </row>
    <row r="682" spans="1:7" ht="12.75">
      <c r="A682" s="32" t="s">
        <v>178</v>
      </c>
      <c r="B682" s="19" t="s">
        <v>422</v>
      </c>
      <c r="C682" s="20" t="s">
        <v>69</v>
      </c>
      <c r="D682" s="20" t="s">
        <v>70</v>
      </c>
      <c r="E682" s="51" t="s">
        <v>532</v>
      </c>
      <c r="F682" s="20"/>
      <c r="G682" s="21">
        <f>G683</f>
        <v>103</v>
      </c>
    </row>
    <row r="683" spans="1:7" ht="25.5">
      <c r="A683" s="16" t="s">
        <v>106</v>
      </c>
      <c r="B683" s="19" t="s">
        <v>422</v>
      </c>
      <c r="C683" s="20" t="s">
        <v>69</v>
      </c>
      <c r="D683" s="20" t="s">
        <v>70</v>
      </c>
      <c r="E683" s="51" t="s">
        <v>532</v>
      </c>
      <c r="F683" s="20" t="s">
        <v>107</v>
      </c>
      <c r="G683" s="21">
        <f>G684</f>
        <v>103</v>
      </c>
    </row>
    <row r="684" spans="1:7" s="70" customFormat="1" ht="12.75">
      <c r="A684" s="16" t="s">
        <v>112</v>
      </c>
      <c r="B684" s="19" t="s">
        <v>422</v>
      </c>
      <c r="C684" s="20" t="s">
        <v>69</v>
      </c>
      <c r="D684" s="20" t="s">
        <v>70</v>
      </c>
      <c r="E684" s="51" t="s">
        <v>532</v>
      </c>
      <c r="F684" s="20" t="s">
        <v>113</v>
      </c>
      <c r="G684" s="21">
        <f>G685</f>
        <v>103</v>
      </c>
    </row>
    <row r="685" spans="1:7" s="70" customFormat="1" ht="12.75">
      <c r="A685" s="16" t="s">
        <v>116</v>
      </c>
      <c r="B685" s="19" t="s">
        <v>422</v>
      </c>
      <c r="C685" s="20" t="s">
        <v>69</v>
      </c>
      <c r="D685" s="20" t="s">
        <v>70</v>
      </c>
      <c r="E685" s="51" t="s">
        <v>532</v>
      </c>
      <c r="F685" s="20" t="s">
        <v>117</v>
      </c>
      <c r="G685" s="21">
        <f>'МП пр.6'!G116</f>
        <v>103</v>
      </c>
    </row>
    <row r="686" spans="1:7" ht="25.5">
      <c r="A686" s="32" t="s">
        <v>536</v>
      </c>
      <c r="B686" s="19" t="s">
        <v>422</v>
      </c>
      <c r="C686" s="20" t="s">
        <v>69</v>
      </c>
      <c r="D686" s="20" t="s">
        <v>70</v>
      </c>
      <c r="E686" s="51" t="s">
        <v>183</v>
      </c>
      <c r="F686" s="20"/>
      <c r="G686" s="21">
        <f>G687</f>
        <v>268.8</v>
      </c>
    </row>
    <row r="687" spans="1:7" ht="25.5">
      <c r="A687" s="32" t="s">
        <v>256</v>
      </c>
      <c r="B687" s="19" t="s">
        <v>422</v>
      </c>
      <c r="C687" s="20" t="s">
        <v>69</v>
      </c>
      <c r="D687" s="20" t="s">
        <v>70</v>
      </c>
      <c r="E687" s="51" t="s">
        <v>333</v>
      </c>
      <c r="F687" s="20"/>
      <c r="G687" s="21">
        <f>G688+G692+G696+G700</f>
        <v>268.8</v>
      </c>
    </row>
    <row r="688" spans="1:7" ht="12.75">
      <c r="A688" s="32" t="s">
        <v>182</v>
      </c>
      <c r="B688" s="19" t="s">
        <v>422</v>
      </c>
      <c r="C688" s="20" t="s">
        <v>69</v>
      </c>
      <c r="D688" s="20" t="s">
        <v>70</v>
      </c>
      <c r="E688" s="51" t="s">
        <v>334</v>
      </c>
      <c r="F688" s="20"/>
      <c r="G688" s="21">
        <f>G689</f>
        <v>206</v>
      </c>
    </row>
    <row r="689" spans="1:7" ht="25.5">
      <c r="A689" s="16" t="s">
        <v>106</v>
      </c>
      <c r="B689" s="19" t="s">
        <v>422</v>
      </c>
      <c r="C689" s="20" t="s">
        <v>69</v>
      </c>
      <c r="D689" s="20" t="s">
        <v>70</v>
      </c>
      <c r="E689" s="51" t="s">
        <v>334</v>
      </c>
      <c r="F689" s="20" t="s">
        <v>107</v>
      </c>
      <c r="G689" s="21">
        <f>G690</f>
        <v>206</v>
      </c>
    </row>
    <row r="690" spans="1:7" ht="18" customHeight="1">
      <c r="A690" s="16" t="s">
        <v>112</v>
      </c>
      <c r="B690" s="19" t="s">
        <v>422</v>
      </c>
      <c r="C690" s="20" t="s">
        <v>69</v>
      </c>
      <c r="D690" s="20" t="s">
        <v>70</v>
      </c>
      <c r="E690" s="51" t="s">
        <v>334</v>
      </c>
      <c r="F690" s="20" t="s">
        <v>113</v>
      </c>
      <c r="G690" s="21">
        <f>G691</f>
        <v>206</v>
      </c>
    </row>
    <row r="691" spans="1:7" ht="12.75">
      <c r="A691" s="16" t="s">
        <v>116</v>
      </c>
      <c r="B691" s="19" t="s">
        <v>422</v>
      </c>
      <c r="C691" s="20" t="s">
        <v>69</v>
      </c>
      <c r="D691" s="20" t="s">
        <v>70</v>
      </c>
      <c r="E691" s="51" t="s">
        <v>334</v>
      </c>
      <c r="F691" s="20" t="s">
        <v>117</v>
      </c>
      <c r="G691" s="21">
        <f>'МП пр.6'!G500</f>
        <v>206</v>
      </c>
    </row>
    <row r="692" spans="1:7" ht="12.75">
      <c r="A692" s="32" t="s">
        <v>295</v>
      </c>
      <c r="B692" s="19" t="s">
        <v>422</v>
      </c>
      <c r="C692" s="20" t="s">
        <v>69</v>
      </c>
      <c r="D692" s="20" t="s">
        <v>70</v>
      </c>
      <c r="E692" s="51" t="s">
        <v>335</v>
      </c>
      <c r="F692" s="20"/>
      <c r="G692" s="21">
        <f>G693</f>
        <v>18.4</v>
      </c>
    </row>
    <row r="693" spans="1:7" ht="25.5">
      <c r="A693" s="16" t="s">
        <v>106</v>
      </c>
      <c r="B693" s="19" t="s">
        <v>422</v>
      </c>
      <c r="C693" s="20" t="s">
        <v>69</v>
      </c>
      <c r="D693" s="20" t="s">
        <v>70</v>
      </c>
      <c r="E693" s="51" t="s">
        <v>335</v>
      </c>
      <c r="F693" s="20" t="s">
        <v>107</v>
      </c>
      <c r="G693" s="21">
        <f>G694</f>
        <v>18.4</v>
      </c>
    </row>
    <row r="694" spans="1:7" ht="12.75">
      <c r="A694" s="16" t="s">
        <v>112</v>
      </c>
      <c r="B694" s="19" t="s">
        <v>422</v>
      </c>
      <c r="C694" s="20" t="s">
        <v>69</v>
      </c>
      <c r="D694" s="20" t="s">
        <v>70</v>
      </c>
      <c r="E694" s="51" t="s">
        <v>335</v>
      </c>
      <c r="F694" s="20" t="s">
        <v>113</v>
      </c>
      <c r="G694" s="21">
        <f>G695</f>
        <v>18.4</v>
      </c>
    </row>
    <row r="695" spans="1:7" ht="12.75" customHeight="1">
      <c r="A695" s="16" t="s">
        <v>116</v>
      </c>
      <c r="B695" s="19" t="s">
        <v>422</v>
      </c>
      <c r="C695" s="20" t="s">
        <v>69</v>
      </c>
      <c r="D695" s="20" t="s">
        <v>70</v>
      </c>
      <c r="E695" s="51" t="s">
        <v>335</v>
      </c>
      <c r="F695" s="20" t="s">
        <v>117</v>
      </c>
      <c r="G695" s="21">
        <f>'МП пр.6'!G572</f>
        <v>18.4</v>
      </c>
    </row>
    <row r="696" spans="1:7" ht="25.5">
      <c r="A696" s="32" t="s">
        <v>641</v>
      </c>
      <c r="B696" s="19" t="s">
        <v>422</v>
      </c>
      <c r="C696" s="20" t="s">
        <v>69</v>
      </c>
      <c r="D696" s="20" t="s">
        <v>70</v>
      </c>
      <c r="E696" s="51" t="s">
        <v>336</v>
      </c>
      <c r="F696" s="20"/>
      <c r="G696" s="21">
        <f>G697</f>
        <v>14.4</v>
      </c>
    </row>
    <row r="697" spans="1:7" ht="25.5">
      <c r="A697" s="16" t="s">
        <v>106</v>
      </c>
      <c r="B697" s="19" t="s">
        <v>422</v>
      </c>
      <c r="C697" s="20" t="s">
        <v>69</v>
      </c>
      <c r="D697" s="20" t="s">
        <v>70</v>
      </c>
      <c r="E697" s="51" t="s">
        <v>336</v>
      </c>
      <c r="F697" s="20" t="s">
        <v>107</v>
      </c>
      <c r="G697" s="21">
        <f>G698</f>
        <v>14.4</v>
      </c>
    </row>
    <row r="698" spans="1:7" ht="12.75">
      <c r="A698" s="16" t="s">
        <v>112</v>
      </c>
      <c r="B698" s="19" t="s">
        <v>422</v>
      </c>
      <c r="C698" s="20" t="s">
        <v>69</v>
      </c>
      <c r="D698" s="20" t="s">
        <v>70</v>
      </c>
      <c r="E698" s="51" t="s">
        <v>336</v>
      </c>
      <c r="F698" s="20" t="s">
        <v>113</v>
      </c>
      <c r="G698" s="21">
        <f>G699</f>
        <v>14.4</v>
      </c>
    </row>
    <row r="699" spans="1:7" ht="12.75">
      <c r="A699" s="16" t="s">
        <v>116</v>
      </c>
      <c r="B699" s="19" t="s">
        <v>422</v>
      </c>
      <c r="C699" s="20" t="s">
        <v>69</v>
      </c>
      <c r="D699" s="20" t="s">
        <v>70</v>
      </c>
      <c r="E699" s="51" t="s">
        <v>336</v>
      </c>
      <c r="F699" s="20" t="s">
        <v>117</v>
      </c>
      <c r="G699" s="21">
        <f>'МП пр.6'!G589</f>
        <v>14.4</v>
      </c>
    </row>
    <row r="700" spans="1:7" ht="12.75">
      <c r="A700" s="16" t="s">
        <v>537</v>
      </c>
      <c r="B700" s="19" t="s">
        <v>422</v>
      </c>
      <c r="C700" s="20" t="s">
        <v>69</v>
      </c>
      <c r="D700" s="20" t="s">
        <v>70</v>
      </c>
      <c r="E700" s="51" t="s">
        <v>538</v>
      </c>
      <c r="F700" s="20"/>
      <c r="G700" s="21">
        <f>G701</f>
        <v>30</v>
      </c>
    </row>
    <row r="701" spans="1:7" ht="25.5">
      <c r="A701" s="16" t="s">
        <v>106</v>
      </c>
      <c r="B701" s="19" t="s">
        <v>422</v>
      </c>
      <c r="C701" s="20" t="s">
        <v>69</v>
      </c>
      <c r="D701" s="20" t="s">
        <v>70</v>
      </c>
      <c r="E701" s="51" t="s">
        <v>538</v>
      </c>
      <c r="F701" s="20" t="s">
        <v>107</v>
      </c>
      <c r="G701" s="21">
        <f>G702</f>
        <v>30</v>
      </c>
    </row>
    <row r="702" spans="1:7" ht="12.75">
      <c r="A702" s="16" t="s">
        <v>112</v>
      </c>
      <c r="B702" s="19" t="s">
        <v>422</v>
      </c>
      <c r="C702" s="20" t="s">
        <v>69</v>
      </c>
      <c r="D702" s="20" t="s">
        <v>70</v>
      </c>
      <c r="E702" s="51" t="s">
        <v>538</v>
      </c>
      <c r="F702" s="20" t="s">
        <v>113</v>
      </c>
      <c r="G702" s="21">
        <f>G703</f>
        <v>30</v>
      </c>
    </row>
    <row r="703" spans="1:7" ht="12.75">
      <c r="A703" s="16" t="s">
        <v>116</v>
      </c>
      <c r="B703" s="19" t="s">
        <v>422</v>
      </c>
      <c r="C703" s="20" t="s">
        <v>69</v>
      </c>
      <c r="D703" s="20" t="s">
        <v>70</v>
      </c>
      <c r="E703" s="51" t="s">
        <v>538</v>
      </c>
      <c r="F703" s="20" t="s">
        <v>117</v>
      </c>
      <c r="G703" s="21">
        <f>'МП пр.6'!G618</f>
        <v>30</v>
      </c>
    </row>
    <row r="704" spans="1:7" ht="25.5">
      <c r="A704" s="16" t="s">
        <v>468</v>
      </c>
      <c r="B704" s="19" t="s">
        <v>422</v>
      </c>
      <c r="C704" s="20" t="s">
        <v>69</v>
      </c>
      <c r="D704" s="20" t="s">
        <v>70</v>
      </c>
      <c r="E704" s="20" t="s">
        <v>469</v>
      </c>
      <c r="F704" s="20"/>
      <c r="G704" s="21">
        <f>G705</f>
        <v>10</v>
      </c>
    </row>
    <row r="705" spans="1:7" ht="22.5" customHeight="1">
      <c r="A705" s="16" t="s">
        <v>480</v>
      </c>
      <c r="B705" s="19" t="s">
        <v>422</v>
      </c>
      <c r="C705" s="20" t="s">
        <v>69</v>
      </c>
      <c r="D705" s="20" t="s">
        <v>70</v>
      </c>
      <c r="E705" s="20" t="s">
        <v>481</v>
      </c>
      <c r="F705" s="20"/>
      <c r="G705" s="18">
        <f>G706</f>
        <v>10</v>
      </c>
    </row>
    <row r="706" spans="1:7" ht="25.5">
      <c r="A706" s="16" t="s">
        <v>482</v>
      </c>
      <c r="B706" s="19" t="s">
        <v>422</v>
      </c>
      <c r="C706" s="20" t="s">
        <v>69</v>
      </c>
      <c r="D706" s="20" t="s">
        <v>70</v>
      </c>
      <c r="E706" s="20" t="s">
        <v>483</v>
      </c>
      <c r="F706" s="20"/>
      <c r="G706" s="21">
        <f>G707</f>
        <v>10</v>
      </c>
    </row>
    <row r="707" spans="1:7" ht="25.5">
      <c r="A707" s="16" t="s">
        <v>106</v>
      </c>
      <c r="B707" s="19" t="s">
        <v>422</v>
      </c>
      <c r="C707" s="20" t="s">
        <v>69</v>
      </c>
      <c r="D707" s="20" t="s">
        <v>70</v>
      </c>
      <c r="E707" s="20" t="s">
        <v>483</v>
      </c>
      <c r="F707" s="20" t="s">
        <v>107</v>
      </c>
      <c r="G707" s="21">
        <f>G708</f>
        <v>10</v>
      </c>
    </row>
    <row r="708" spans="1:7" ht="12.75">
      <c r="A708" s="16" t="s">
        <v>112</v>
      </c>
      <c r="B708" s="19" t="s">
        <v>422</v>
      </c>
      <c r="C708" s="20" t="s">
        <v>69</v>
      </c>
      <c r="D708" s="20" t="s">
        <v>70</v>
      </c>
      <c r="E708" s="20" t="s">
        <v>483</v>
      </c>
      <c r="F708" s="20" t="s">
        <v>113</v>
      </c>
      <c r="G708" s="21">
        <f>G709</f>
        <v>10</v>
      </c>
    </row>
    <row r="709" spans="1:7" ht="12.75">
      <c r="A709" s="16" t="s">
        <v>116</v>
      </c>
      <c r="B709" s="19" t="s">
        <v>422</v>
      </c>
      <c r="C709" s="20" t="s">
        <v>69</v>
      </c>
      <c r="D709" s="20" t="s">
        <v>70</v>
      </c>
      <c r="E709" s="20" t="s">
        <v>483</v>
      </c>
      <c r="F709" s="20" t="s">
        <v>117</v>
      </c>
      <c r="G709" s="21">
        <f>'МП пр.6'!G68</f>
        <v>10</v>
      </c>
    </row>
    <row r="710" spans="1:7" ht="18" customHeight="1">
      <c r="A710" s="16" t="s">
        <v>368</v>
      </c>
      <c r="B710" s="19" t="s">
        <v>422</v>
      </c>
      <c r="C710" s="20" t="s">
        <v>69</v>
      </c>
      <c r="D710" s="20" t="s">
        <v>70</v>
      </c>
      <c r="E710" s="20" t="s">
        <v>219</v>
      </c>
      <c r="F710" s="20"/>
      <c r="G710" s="21">
        <f>G711</f>
        <v>550</v>
      </c>
    </row>
    <row r="711" spans="1:7" ht="12.75">
      <c r="A711" s="16" t="s">
        <v>371</v>
      </c>
      <c r="B711" s="19" t="s">
        <v>422</v>
      </c>
      <c r="C711" s="20" t="s">
        <v>69</v>
      </c>
      <c r="D711" s="20" t="s">
        <v>70</v>
      </c>
      <c r="E711" s="20" t="s">
        <v>366</v>
      </c>
      <c r="F711" s="20"/>
      <c r="G711" s="21">
        <f>G712+G716</f>
        <v>550</v>
      </c>
    </row>
    <row r="712" spans="1:7" ht="41.25" customHeight="1">
      <c r="A712" s="16" t="s">
        <v>292</v>
      </c>
      <c r="B712" s="19" t="s">
        <v>422</v>
      </c>
      <c r="C712" s="20" t="s">
        <v>69</v>
      </c>
      <c r="D712" s="20" t="s">
        <v>70</v>
      </c>
      <c r="E712" s="20" t="s">
        <v>367</v>
      </c>
      <c r="F712" s="20"/>
      <c r="G712" s="21">
        <f>G713</f>
        <v>520</v>
      </c>
    </row>
    <row r="713" spans="1:7" ht="25.5">
      <c r="A713" s="16" t="s">
        <v>106</v>
      </c>
      <c r="B713" s="19" t="s">
        <v>422</v>
      </c>
      <c r="C713" s="20" t="s">
        <v>69</v>
      </c>
      <c r="D713" s="20" t="s">
        <v>70</v>
      </c>
      <c r="E713" s="20" t="s">
        <v>367</v>
      </c>
      <c r="F713" s="20" t="s">
        <v>107</v>
      </c>
      <c r="G713" s="21">
        <f>G714</f>
        <v>520</v>
      </c>
    </row>
    <row r="714" spans="1:7" ht="12.75">
      <c r="A714" s="16" t="s">
        <v>112</v>
      </c>
      <c r="B714" s="19" t="s">
        <v>422</v>
      </c>
      <c r="C714" s="20" t="s">
        <v>69</v>
      </c>
      <c r="D714" s="20" t="s">
        <v>70</v>
      </c>
      <c r="E714" s="20" t="s">
        <v>367</v>
      </c>
      <c r="F714" s="20" t="s">
        <v>113</v>
      </c>
      <c r="G714" s="21">
        <f>G715</f>
        <v>520</v>
      </c>
    </row>
    <row r="715" spans="1:7" ht="12.75">
      <c r="A715" s="16" t="s">
        <v>116</v>
      </c>
      <c r="B715" s="19" t="s">
        <v>422</v>
      </c>
      <c r="C715" s="20" t="s">
        <v>69</v>
      </c>
      <c r="D715" s="20" t="s">
        <v>70</v>
      </c>
      <c r="E715" s="20" t="s">
        <v>367</v>
      </c>
      <c r="F715" s="20" t="s">
        <v>117</v>
      </c>
      <c r="G715" s="21">
        <v>520</v>
      </c>
    </row>
    <row r="716" spans="1:7" ht="12.75">
      <c r="A716" s="16" t="s">
        <v>239</v>
      </c>
      <c r="B716" s="19" t="s">
        <v>422</v>
      </c>
      <c r="C716" s="20" t="s">
        <v>69</v>
      </c>
      <c r="D716" s="20" t="s">
        <v>70</v>
      </c>
      <c r="E716" s="20" t="s">
        <v>370</v>
      </c>
      <c r="F716" s="20"/>
      <c r="G716" s="21">
        <f>G717</f>
        <v>30</v>
      </c>
    </row>
    <row r="717" spans="1:7" ht="28.5" customHeight="1">
      <c r="A717" s="16" t="s">
        <v>106</v>
      </c>
      <c r="B717" s="19" t="s">
        <v>422</v>
      </c>
      <c r="C717" s="20" t="s">
        <v>69</v>
      </c>
      <c r="D717" s="20" t="s">
        <v>70</v>
      </c>
      <c r="E717" s="20" t="s">
        <v>370</v>
      </c>
      <c r="F717" s="20" t="s">
        <v>107</v>
      </c>
      <c r="G717" s="21">
        <f>G718</f>
        <v>30</v>
      </c>
    </row>
    <row r="718" spans="1:7" ht="12.75">
      <c r="A718" s="16" t="s">
        <v>112</v>
      </c>
      <c r="B718" s="19" t="s">
        <v>422</v>
      </c>
      <c r="C718" s="20" t="s">
        <v>69</v>
      </c>
      <c r="D718" s="20" t="s">
        <v>70</v>
      </c>
      <c r="E718" s="20" t="s">
        <v>370</v>
      </c>
      <c r="F718" s="20" t="s">
        <v>113</v>
      </c>
      <c r="G718" s="21">
        <f>G719</f>
        <v>30</v>
      </c>
    </row>
    <row r="719" spans="1:7" ht="12.75">
      <c r="A719" s="16" t="s">
        <v>116</v>
      </c>
      <c r="B719" s="19" t="s">
        <v>422</v>
      </c>
      <c r="C719" s="20" t="s">
        <v>69</v>
      </c>
      <c r="D719" s="20" t="s">
        <v>70</v>
      </c>
      <c r="E719" s="20" t="s">
        <v>370</v>
      </c>
      <c r="F719" s="20" t="s">
        <v>117</v>
      </c>
      <c r="G719" s="21">
        <v>30</v>
      </c>
    </row>
    <row r="720" spans="1:7" ht="12.75">
      <c r="A720" s="16" t="s">
        <v>323</v>
      </c>
      <c r="B720" s="19" t="s">
        <v>422</v>
      </c>
      <c r="C720" s="20" t="s">
        <v>69</v>
      </c>
      <c r="D720" s="20" t="s">
        <v>70</v>
      </c>
      <c r="E720" s="20" t="s">
        <v>232</v>
      </c>
      <c r="F720" s="20"/>
      <c r="G720" s="21">
        <f>G721</f>
        <v>28696.3</v>
      </c>
    </row>
    <row r="721" spans="1:7" ht="38.25">
      <c r="A721" s="16" t="s">
        <v>492</v>
      </c>
      <c r="B721" s="19" t="s">
        <v>422</v>
      </c>
      <c r="C721" s="20" t="s">
        <v>69</v>
      </c>
      <c r="D721" s="20" t="s">
        <v>70</v>
      </c>
      <c r="E721" s="20" t="s">
        <v>381</v>
      </c>
      <c r="F721" s="20"/>
      <c r="G721" s="21">
        <f>G722</f>
        <v>28696.3</v>
      </c>
    </row>
    <row r="722" spans="1:7" ht="12.75">
      <c r="A722" s="16" t="s">
        <v>254</v>
      </c>
      <c r="B722" s="19" t="s">
        <v>422</v>
      </c>
      <c r="C722" s="20" t="s">
        <v>69</v>
      </c>
      <c r="D722" s="20" t="s">
        <v>70</v>
      </c>
      <c r="E722" s="20" t="s">
        <v>382</v>
      </c>
      <c r="F722" s="20"/>
      <c r="G722" s="21">
        <f>G723</f>
        <v>28696.3</v>
      </c>
    </row>
    <row r="723" spans="1:7" ht="25.5">
      <c r="A723" s="16" t="s">
        <v>106</v>
      </c>
      <c r="B723" s="19" t="s">
        <v>422</v>
      </c>
      <c r="C723" s="20" t="s">
        <v>69</v>
      </c>
      <c r="D723" s="20" t="s">
        <v>70</v>
      </c>
      <c r="E723" s="20" t="s">
        <v>382</v>
      </c>
      <c r="F723" s="20" t="s">
        <v>107</v>
      </c>
      <c r="G723" s="21">
        <f>G724</f>
        <v>28696.3</v>
      </c>
    </row>
    <row r="724" spans="1:7" ht="12.75">
      <c r="A724" s="16" t="s">
        <v>112</v>
      </c>
      <c r="B724" s="19" t="s">
        <v>422</v>
      </c>
      <c r="C724" s="20" t="s">
        <v>69</v>
      </c>
      <c r="D724" s="20" t="s">
        <v>70</v>
      </c>
      <c r="E724" s="20" t="s">
        <v>382</v>
      </c>
      <c r="F724" s="20" t="s">
        <v>113</v>
      </c>
      <c r="G724" s="21">
        <f>G725+G726</f>
        <v>28696.3</v>
      </c>
    </row>
    <row r="725" spans="1:7" ht="38.25">
      <c r="A725" s="16" t="s">
        <v>114</v>
      </c>
      <c r="B725" s="19" t="s">
        <v>422</v>
      </c>
      <c r="C725" s="20" t="s">
        <v>69</v>
      </c>
      <c r="D725" s="20" t="s">
        <v>70</v>
      </c>
      <c r="E725" s="20" t="s">
        <v>382</v>
      </c>
      <c r="F725" s="20" t="s">
        <v>115</v>
      </c>
      <c r="G725" s="21">
        <v>28596.3</v>
      </c>
    </row>
    <row r="726" spans="1:7" ht="12.75">
      <c r="A726" s="16" t="s">
        <v>116</v>
      </c>
      <c r="B726" s="19" t="s">
        <v>422</v>
      </c>
      <c r="C726" s="20" t="s">
        <v>69</v>
      </c>
      <c r="D726" s="20" t="s">
        <v>70</v>
      </c>
      <c r="E726" s="20" t="s">
        <v>382</v>
      </c>
      <c r="F726" s="20" t="s">
        <v>117</v>
      </c>
      <c r="G726" s="21">
        <v>100</v>
      </c>
    </row>
    <row r="727" spans="1:7" ht="12.75">
      <c r="A727" s="14" t="s">
        <v>642</v>
      </c>
      <c r="B727" s="45" t="s">
        <v>422</v>
      </c>
      <c r="C727" s="39" t="s">
        <v>69</v>
      </c>
      <c r="D727" s="39" t="s">
        <v>69</v>
      </c>
      <c r="E727" s="39"/>
      <c r="F727" s="39"/>
      <c r="G727" s="40">
        <f>G728+G744+G750+G766+G756</f>
        <v>7341.6</v>
      </c>
    </row>
    <row r="728" spans="1:7" ht="12.75">
      <c r="A728" s="32" t="s">
        <v>554</v>
      </c>
      <c r="B728" s="19" t="s">
        <v>422</v>
      </c>
      <c r="C728" s="20" t="s">
        <v>69</v>
      </c>
      <c r="D728" s="20" t="s">
        <v>69</v>
      </c>
      <c r="E728" s="51" t="s">
        <v>186</v>
      </c>
      <c r="F728" s="20"/>
      <c r="G728" s="21">
        <f>G729</f>
        <v>342</v>
      </c>
    </row>
    <row r="729" spans="1:7" ht="25.5">
      <c r="A729" s="32" t="s">
        <v>258</v>
      </c>
      <c r="B729" s="19" t="s">
        <v>422</v>
      </c>
      <c r="C729" s="20" t="s">
        <v>69</v>
      </c>
      <c r="D729" s="20" t="s">
        <v>69</v>
      </c>
      <c r="E729" s="51" t="s">
        <v>339</v>
      </c>
      <c r="F729" s="20"/>
      <c r="G729" s="21">
        <f>G730+G740</f>
        <v>342</v>
      </c>
    </row>
    <row r="730" spans="1:7" ht="12.75">
      <c r="A730" s="32" t="s">
        <v>187</v>
      </c>
      <c r="B730" s="19" t="s">
        <v>422</v>
      </c>
      <c r="C730" s="20" t="s">
        <v>69</v>
      </c>
      <c r="D730" s="20" t="s">
        <v>69</v>
      </c>
      <c r="E730" s="51" t="s">
        <v>340</v>
      </c>
      <c r="F730" s="20"/>
      <c r="G730" s="21">
        <f>G731+G734+G737</f>
        <v>275</v>
      </c>
    </row>
    <row r="731" spans="1:7" ht="14.25" customHeight="1">
      <c r="A731" s="16" t="s">
        <v>640</v>
      </c>
      <c r="B731" s="19" t="s">
        <v>422</v>
      </c>
      <c r="C731" s="20" t="s">
        <v>69</v>
      </c>
      <c r="D731" s="20" t="s">
        <v>69</v>
      </c>
      <c r="E731" s="51" t="s">
        <v>340</v>
      </c>
      <c r="F731" s="20" t="s">
        <v>105</v>
      </c>
      <c r="G731" s="21">
        <f>G732</f>
        <v>0</v>
      </c>
    </row>
    <row r="732" spans="1:7" ht="24.75" customHeight="1">
      <c r="A732" s="16" t="s">
        <v>99</v>
      </c>
      <c r="B732" s="19" t="s">
        <v>422</v>
      </c>
      <c r="C732" s="20" t="s">
        <v>69</v>
      </c>
      <c r="D732" s="20" t="s">
        <v>69</v>
      </c>
      <c r="E732" s="51" t="s">
        <v>340</v>
      </c>
      <c r="F732" s="20" t="s">
        <v>100</v>
      </c>
      <c r="G732" s="21">
        <f>G733</f>
        <v>0</v>
      </c>
    </row>
    <row r="733" spans="1:7" ht="25.5">
      <c r="A733" s="16" t="s">
        <v>101</v>
      </c>
      <c r="B733" s="19" t="s">
        <v>422</v>
      </c>
      <c r="C733" s="20" t="s">
        <v>69</v>
      </c>
      <c r="D733" s="20" t="s">
        <v>69</v>
      </c>
      <c r="E733" s="51" t="s">
        <v>340</v>
      </c>
      <c r="F733" s="20" t="s">
        <v>102</v>
      </c>
      <c r="G733" s="21">
        <f>'МП пр.6'!G259</f>
        <v>0</v>
      </c>
    </row>
    <row r="734" spans="1:7" ht="12.75">
      <c r="A734" s="16" t="s">
        <v>118</v>
      </c>
      <c r="B734" s="19" t="s">
        <v>422</v>
      </c>
      <c r="C734" s="20" t="s">
        <v>69</v>
      </c>
      <c r="D734" s="20" t="s">
        <v>69</v>
      </c>
      <c r="E734" s="51" t="s">
        <v>340</v>
      </c>
      <c r="F734" s="20" t="s">
        <v>119</v>
      </c>
      <c r="G734" s="21">
        <f>G735+G736</f>
        <v>183</v>
      </c>
    </row>
    <row r="735" spans="1:7" ht="12.75">
      <c r="A735" s="16" t="s">
        <v>148</v>
      </c>
      <c r="B735" s="19" t="s">
        <v>422</v>
      </c>
      <c r="C735" s="20" t="s">
        <v>69</v>
      </c>
      <c r="D735" s="20" t="s">
        <v>69</v>
      </c>
      <c r="E735" s="51" t="s">
        <v>340</v>
      </c>
      <c r="F735" s="20" t="s">
        <v>147</v>
      </c>
      <c r="G735" s="21">
        <f>'МП пр.6'!G262</f>
        <v>133</v>
      </c>
    </row>
    <row r="736" spans="1:7" ht="12.75">
      <c r="A736" s="16" t="s">
        <v>150</v>
      </c>
      <c r="B736" s="19" t="s">
        <v>422</v>
      </c>
      <c r="C736" s="20" t="s">
        <v>69</v>
      </c>
      <c r="D736" s="20" t="s">
        <v>69</v>
      </c>
      <c r="E736" s="51" t="s">
        <v>340</v>
      </c>
      <c r="F736" s="20" t="s">
        <v>149</v>
      </c>
      <c r="G736" s="21">
        <f>'МП пр.6'!G264</f>
        <v>50</v>
      </c>
    </row>
    <row r="737" spans="1:7" ht="25.5">
      <c r="A737" s="16" t="s">
        <v>106</v>
      </c>
      <c r="B737" s="19" t="s">
        <v>422</v>
      </c>
      <c r="C737" s="20" t="s">
        <v>69</v>
      </c>
      <c r="D737" s="20" t="s">
        <v>69</v>
      </c>
      <c r="E737" s="51" t="s">
        <v>340</v>
      </c>
      <c r="F737" s="20" t="s">
        <v>107</v>
      </c>
      <c r="G737" s="21">
        <f>G738</f>
        <v>92</v>
      </c>
    </row>
    <row r="738" spans="1:7" ht="12.75">
      <c r="A738" s="16" t="s">
        <v>112</v>
      </c>
      <c r="B738" s="19" t="s">
        <v>422</v>
      </c>
      <c r="C738" s="20" t="s">
        <v>69</v>
      </c>
      <c r="D738" s="20" t="s">
        <v>69</v>
      </c>
      <c r="E738" s="51" t="s">
        <v>340</v>
      </c>
      <c r="F738" s="20" t="s">
        <v>113</v>
      </c>
      <c r="G738" s="21">
        <f>G739</f>
        <v>92</v>
      </c>
    </row>
    <row r="739" spans="1:7" ht="12.75">
      <c r="A739" s="16" t="s">
        <v>116</v>
      </c>
      <c r="B739" s="19" t="s">
        <v>422</v>
      </c>
      <c r="C739" s="20" t="s">
        <v>69</v>
      </c>
      <c r="D739" s="20" t="s">
        <v>69</v>
      </c>
      <c r="E739" s="51" t="s">
        <v>340</v>
      </c>
      <c r="F739" s="20" t="s">
        <v>117</v>
      </c>
      <c r="G739" s="21">
        <f>'МП пр.6'!G268</f>
        <v>92</v>
      </c>
    </row>
    <row r="740" spans="1:7" ht="12.75">
      <c r="A740" s="16" t="s">
        <v>555</v>
      </c>
      <c r="B740" s="19" t="s">
        <v>422</v>
      </c>
      <c r="C740" s="20" t="s">
        <v>69</v>
      </c>
      <c r="D740" s="20" t="s">
        <v>69</v>
      </c>
      <c r="E740" s="51" t="s">
        <v>556</v>
      </c>
      <c r="F740" s="20"/>
      <c r="G740" s="21">
        <f>G741</f>
        <v>67</v>
      </c>
    </row>
    <row r="741" spans="1:7" ht="25.5">
      <c r="A741" s="16" t="s">
        <v>640</v>
      </c>
      <c r="B741" s="19" t="s">
        <v>422</v>
      </c>
      <c r="C741" s="20" t="s">
        <v>69</v>
      </c>
      <c r="D741" s="20" t="s">
        <v>69</v>
      </c>
      <c r="E741" s="51" t="s">
        <v>556</v>
      </c>
      <c r="F741" s="20" t="s">
        <v>105</v>
      </c>
      <c r="G741" s="21">
        <f>G742</f>
        <v>67</v>
      </c>
    </row>
    <row r="742" spans="1:7" ht="25.5">
      <c r="A742" s="16" t="s">
        <v>99</v>
      </c>
      <c r="B742" s="19" t="s">
        <v>422</v>
      </c>
      <c r="C742" s="20" t="s">
        <v>69</v>
      </c>
      <c r="D742" s="20" t="s">
        <v>69</v>
      </c>
      <c r="E742" s="51" t="s">
        <v>556</v>
      </c>
      <c r="F742" s="20" t="s">
        <v>100</v>
      </c>
      <c r="G742" s="21">
        <f>G743</f>
        <v>67</v>
      </c>
    </row>
    <row r="743" spans="1:7" ht="25.5">
      <c r="A743" s="16" t="s">
        <v>101</v>
      </c>
      <c r="B743" s="19" t="s">
        <v>422</v>
      </c>
      <c r="C743" s="20" t="s">
        <v>69</v>
      </c>
      <c r="D743" s="20" t="s">
        <v>69</v>
      </c>
      <c r="E743" s="51" t="s">
        <v>556</v>
      </c>
      <c r="F743" s="20" t="s">
        <v>102</v>
      </c>
      <c r="G743" s="21">
        <f>'МП пр.6'!G275</f>
        <v>67</v>
      </c>
    </row>
    <row r="744" spans="1:7" ht="25.5">
      <c r="A744" s="32" t="s">
        <v>557</v>
      </c>
      <c r="B744" s="19" t="s">
        <v>422</v>
      </c>
      <c r="C744" s="20" t="s">
        <v>69</v>
      </c>
      <c r="D744" s="20" t="s">
        <v>69</v>
      </c>
      <c r="E744" s="51" t="s">
        <v>189</v>
      </c>
      <c r="F744" s="20"/>
      <c r="G744" s="21">
        <f>G745</f>
        <v>533.9</v>
      </c>
    </row>
    <row r="745" spans="1:7" ht="38.25">
      <c r="A745" s="32" t="s">
        <v>558</v>
      </c>
      <c r="B745" s="19" t="s">
        <v>422</v>
      </c>
      <c r="C745" s="20" t="s">
        <v>69</v>
      </c>
      <c r="D745" s="20" t="s">
        <v>69</v>
      </c>
      <c r="E745" s="51" t="s">
        <v>341</v>
      </c>
      <c r="F745" s="20"/>
      <c r="G745" s="21">
        <f>G746</f>
        <v>533.9</v>
      </c>
    </row>
    <row r="746" spans="1:7" ht="12.75">
      <c r="A746" s="32" t="s">
        <v>188</v>
      </c>
      <c r="B746" s="19" t="s">
        <v>422</v>
      </c>
      <c r="C746" s="20" t="s">
        <v>69</v>
      </c>
      <c r="D746" s="20" t="s">
        <v>69</v>
      </c>
      <c r="E746" s="51" t="s">
        <v>342</v>
      </c>
      <c r="F746" s="20"/>
      <c r="G746" s="21">
        <f>G747</f>
        <v>533.9</v>
      </c>
    </row>
    <row r="747" spans="1:7" ht="25.5">
      <c r="A747" s="16" t="s">
        <v>106</v>
      </c>
      <c r="B747" s="19" t="s">
        <v>422</v>
      </c>
      <c r="C747" s="20" t="s">
        <v>69</v>
      </c>
      <c r="D747" s="20" t="s">
        <v>69</v>
      </c>
      <c r="E747" s="51" t="s">
        <v>342</v>
      </c>
      <c r="F747" s="20" t="s">
        <v>107</v>
      </c>
      <c r="G747" s="21">
        <f>G748</f>
        <v>533.9</v>
      </c>
    </row>
    <row r="748" spans="1:7" ht="12.75">
      <c r="A748" s="16" t="s">
        <v>112</v>
      </c>
      <c r="B748" s="19" t="s">
        <v>422</v>
      </c>
      <c r="C748" s="20" t="s">
        <v>69</v>
      </c>
      <c r="D748" s="20" t="s">
        <v>69</v>
      </c>
      <c r="E748" s="51" t="s">
        <v>342</v>
      </c>
      <c r="F748" s="20" t="s">
        <v>113</v>
      </c>
      <c r="G748" s="21">
        <f>G749</f>
        <v>533.9</v>
      </c>
    </row>
    <row r="749" spans="1:7" ht="12.75">
      <c r="A749" s="16" t="s">
        <v>116</v>
      </c>
      <c r="B749" s="19" t="s">
        <v>422</v>
      </c>
      <c r="C749" s="20" t="s">
        <v>69</v>
      </c>
      <c r="D749" s="20" t="s">
        <v>69</v>
      </c>
      <c r="E749" s="51" t="s">
        <v>342</v>
      </c>
      <c r="F749" s="20" t="s">
        <v>117</v>
      </c>
      <c r="G749" s="21">
        <f>'МП пр.6'!G284</f>
        <v>533.9</v>
      </c>
    </row>
    <row r="750" spans="1:7" ht="25.5">
      <c r="A750" s="32" t="s">
        <v>559</v>
      </c>
      <c r="B750" s="19" t="s">
        <v>422</v>
      </c>
      <c r="C750" s="20" t="s">
        <v>69</v>
      </c>
      <c r="D750" s="20" t="s">
        <v>69</v>
      </c>
      <c r="E750" s="51" t="s">
        <v>191</v>
      </c>
      <c r="F750" s="20"/>
      <c r="G750" s="21">
        <f>G751</f>
        <v>85.7</v>
      </c>
    </row>
    <row r="751" spans="1:7" ht="25.5">
      <c r="A751" s="32" t="s">
        <v>259</v>
      </c>
      <c r="B751" s="19" t="s">
        <v>422</v>
      </c>
      <c r="C751" s="20" t="s">
        <v>69</v>
      </c>
      <c r="D751" s="20" t="s">
        <v>69</v>
      </c>
      <c r="E751" s="51" t="s">
        <v>343</v>
      </c>
      <c r="F751" s="20"/>
      <c r="G751" s="21">
        <f>G752</f>
        <v>85.7</v>
      </c>
    </row>
    <row r="752" spans="1:7" ht="12.75">
      <c r="A752" s="32" t="s">
        <v>190</v>
      </c>
      <c r="B752" s="19" t="s">
        <v>422</v>
      </c>
      <c r="C752" s="20" t="s">
        <v>69</v>
      </c>
      <c r="D752" s="20" t="s">
        <v>69</v>
      </c>
      <c r="E752" s="51" t="s">
        <v>344</v>
      </c>
      <c r="F752" s="20"/>
      <c r="G752" s="21">
        <f>G753</f>
        <v>85.7</v>
      </c>
    </row>
    <row r="753" spans="1:7" ht="25.5">
      <c r="A753" s="16" t="s">
        <v>106</v>
      </c>
      <c r="B753" s="19" t="s">
        <v>422</v>
      </c>
      <c r="C753" s="20" t="s">
        <v>69</v>
      </c>
      <c r="D753" s="20" t="s">
        <v>69</v>
      </c>
      <c r="E753" s="51" t="s">
        <v>344</v>
      </c>
      <c r="F753" s="20" t="s">
        <v>107</v>
      </c>
      <c r="G753" s="21">
        <f>G754</f>
        <v>85.7</v>
      </c>
    </row>
    <row r="754" spans="1:7" ht="12.75">
      <c r="A754" s="16" t="s">
        <v>112</v>
      </c>
      <c r="B754" s="19" t="s">
        <v>422</v>
      </c>
      <c r="C754" s="20" t="s">
        <v>69</v>
      </c>
      <c r="D754" s="20" t="s">
        <v>69</v>
      </c>
      <c r="E754" s="51" t="s">
        <v>344</v>
      </c>
      <c r="F754" s="20" t="s">
        <v>113</v>
      </c>
      <c r="G754" s="21">
        <f>G755</f>
        <v>85.7</v>
      </c>
    </row>
    <row r="755" spans="1:7" ht="12.75">
      <c r="A755" s="16" t="s">
        <v>116</v>
      </c>
      <c r="B755" s="19" t="s">
        <v>422</v>
      </c>
      <c r="C755" s="20" t="s">
        <v>69</v>
      </c>
      <c r="D755" s="20" t="s">
        <v>69</v>
      </c>
      <c r="E755" s="51" t="s">
        <v>344</v>
      </c>
      <c r="F755" s="20" t="s">
        <v>117</v>
      </c>
      <c r="G755" s="21">
        <f>'МП пр.6'!G303</f>
        <v>85.7</v>
      </c>
    </row>
    <row r="756" spans="1:7" ht="12.75">
      <c r="A756" s="32" t="s">
        <v>560</v>
      </c>
      <c r="B756" s="19" t="s">
        <v>422</v>
      </c>
      <c r="C756" s="20" t="s">
        <v>69</v>
      </c>
      <c r="D756" s="20" t="s">
        <v>69</v>
      </c>
      <c r="E756" s="51" t="s">
        <v>184</v>
      </c>
      <c r="F756" s="20"/>
      <c r="G756" s="21">
        <f>G757</f>
        <v>6193.2</v>
      </c>
    </row>
    <row r="757" spans="1:7" ht="25.5">
      <c r="A757" s="32" t="s">
        <v>257</v>
      </c>
      <c r="B757" s="19" t="s">
        <v>422</v>
      </c>
      <c r="C757" s="20" t="s">
        <v>69</v>
      </c>
      <c r="D757" s="20" t="s">
        <v>69</v>
      </c>
      <c r="E757" s="51" t="s">
        <v>345</v>
      </c>
      <c r="F757" s="20"/>
      <c r="G757" s="21">
        <f>G758+G762</f>
        <v>6193.2</v>
      </c>
    </row>
    <row r="758" spans="1:7" ht="25.5">
      <c r="A758" s="16" t="s">
        <v>561</v>
      </c>
      <c r="B758" s="19" t="s">
        <v>422</v>
      </c>
      <c r="C758" s="20" t="s">
        <v>69</v>
      </c>
      <c r="D758" s="20" t="s">
        <v>69</v>
      </c>
      <c r="E758" s="51" t="s">
        <v>562</v>
      </c>
      <c r="F758" s="20"/>
      <c r="G758" s="21">
        <f>G759</f>
        <v>2736.1</v>
      </c>
    </row>
    <row r="759" spans="1:7" ht="25.5">
      <c r="A759" s="16" t="s">
        <v>106</v>
      </c>
      <c r="B759" s="19" t="s">
        <v>422</v>
      </c>
      <c r="C759" s="20" t="s">
        <v>69</v>
      </c>
      <c r="D759" s="20" t="s">
        <v>69</v>
      </c>
      <c r="E759" s="51" t="s">
        <v>562</v>
      </c>
      <c r="F759" s="20" t="s">
        <v>107</v>
      </c>
      <c r="G759" s="21">
        <f>G760</f>
        <v>2736.1</v>
      </c>
    </row>
    <row r="760" spans="1:7" ht="12.75">
      <c r="A760" s="16" t="s">
        <v>112</v>
      </c>
      <c r="B760" s="19" t="s">
        <v>422</v>
      </c>
      <c r="C760" s="20" t="s">
        <v>69</v>
      </c>
      <c r="D760" s="20" t="s">
        <v>69</v>
      </c>
      <c r="E760" s="51" t="s">
        <v>562</v>
      </c>
      <c r="F760" s="20" t="s">
        <v>113</v>
      </c>
      <c r="G760" s="21">
        <f>G761</f>
        <v>2736.1</v>
      </c>
    </row>
    <row r="761" spans="1:7" ht="12.75">
      <c r="A761" s="16" t="s">
        <v>116</v>
      </c>
      <c r="B761" s="19" t="s">
        <v>422</v>
      </c>
      <c r="C761" s="20" t="s">
        <v>69</v>
      </c>
      <c r="D761" s="20" t="s">
        <v>69</v>
      </c>
      <c r="E761" s="51" t="s">
        <v>562</v>
      </c>
      <c r="F761" s="20" t="s">
        <v>117</v>
      </c>
      <c r="G761" s="21">
        <f>'МП пр.6'!G384</f>
        <v>2736.1</v>
      </c>
    </row>
    <row r="762" spans="1:7" ht="25.5">
      <c r="A762" s="16" t="s">
        <v>563</v>
      </c>
      <c r="B762" s="19" t="s">
        <v>422</v>
      </c>
      <c r="C762" s="20" t="s">
        <v>69</v>
      </c>
      <c r="D762" s="20" t="s">
        <v>69</v>
      </c>
      <c r="E762" s="51" t="s">
        <v>564</v>
      </c>
      <c r="F762" s="20"/>
      <c r="G762" s="21">
        <f>G763</f>
        <v>3457.1</v>
      </c>
    </row>
    <row r="763" spans="1:7" ht="25.5">
      <c r="A763" s="16" t="s">
        <v>106</v>
      </c>
      <c r="B763" s="19" t="s">
        <v>422</v>
      </c>
      <c r="C763" s="20" t="s">
        <v>69</v>
      </c>
      <c r="D763" s="20" t="s">
        <v>69</v>
      </c>
      <c r="E763" s="51" t="s">
        <v>564</v>
      </c>
      <c r="F763" s="20" t="s">
        <v>107</v>
      </c>
      <c r="G763" s="21">
        <f>G764</f>
        <v>3457.1</v>
      </c>
    </row>
    <row r="764" spans="1:7" ht="12.75">
      <c r="A764" s="16" t="s">
        <v>112</v>
      </c>
      <c r="B764" s="19" t="s">
        <v>422</v>
      </c>
      <c r="C764" s="20" t="s">
        <v>69</v>
      </c>
      <c r="D764" s="20" t="s">
        <v>69</v>
      </c>
      <c r="E764" s="51" t="s">
        <v>564</v>
      </c>
      <c r="F764" s="20" t="s">
        <v>113</v>
      </c>
      <c r="G764" s="21">
        <f>G765</f>
        <v>3457.1</v>
      </c>
    </row>
    <row r="765" spans="1:7" ht="12.75">
      <c r="A765" s="16" t="s">
        <v>116</v>
      </c>
      <c r="B765" s="19" t="s">
        <v>422</v>
      </c>
      <c r="C765" s="20" t="s">
        <v>69</v>
      </c>
      <c r="D765" s="20" t="s">
        <v>69</v>
      </c>
      <c r="E765" s="51" t="s">
        <v>564</v>
      </c>
      <c r="F765" s="20" t="s">
        <v>117</v>
      </c>
      <c r="G765" s="21">
        <f>'МП пр.6'!G391</f>
        <v>3457.1</v>
      </c>
    </row>
    <row r="766" spans="1:7" ht="25.5">
      <c r="A766" s="32" t="s">
        <v>432</v>
      </c>
      <c r="B766" s="19" t="s">
        <v>422</v>
      </c>
      <c r="C766" s="20" t="s">
        <v>69</v>
      </c>
      <c r="D766" s="20" t="s">
        <v>69</v>
      </c>
      <c r="E766" s="51" t="s">
        <v>192</v>
      </c>
      <c r="F766" s="20"/>
      <c r="G766" s="21">
        <f>G767</f>
        <v>186.8</v>
      </c>
    </row>
    <row r="767" spans="1:7" ht="25.5">
      <c r="A767" s="16" t="s">
        <v>565</v>
      </c>
      <c r="B767" s="19" t="s">
        <v>422</v>
      </c>
      <c r="C767" s="20" t="s">
        <v>69</v>
      </c>
      <c r="D767" s="20" t="s">
        <v>69</v>
      </c>
      <c r="E767" s="51" t="s">
        <v>566</v>
      </c>
      <c r="F767" s="20"/>
      <c r="G767" s="21">
        <f>G768+G772</f>
        <v>186.8</v>
      </c>
    </row>
    <row r="768" spans="1:7" ht="25.5">
      <c r="A768" s="32" t="s">
        <v>655</v>
      </c>
      <c r="B768" s="19" t="s">
        <v>422</v>
      </c>
      <c r="C768" s="20" t="s">
        <v>69</v>
      </c>
      <c r="D768" s="20" t="s">
        <v>69</v>
      </c>
      <c r="E768" s="51" t="s">
        <v>656</v>
      </c>
      <c r="F768" s="20"/>
      <c r="G768" s="21">
        <f>G769</f>
        <v>86.80000000000001</v>
      </c>
    </row>
    <row r="769" spans="1:7" ht="25.5">
      <c r="A769" s="16" t="s">
        <v>106</v>
      </c>
      <c r="B769" s="19" t="s">
        <v>422</v>
      </c>
      <c r="C769" s="20" t="s">
        <v>69</v>
      </c>
      <c r="D769" s="20" t="s">
        <v>69</v>
      </c>
      <c r="E769" s="51" t="s">
        <v>656</v>
      </c>
      <c r="F769" s="20" t="s">
        <v>107</v>
      </c>
      <c r="G769" s="21">
        <f>G770</f>
        <v>86.80000000000001</v>
      </c>
    </row>
    <row r="770" spans="1:7" ht="12.75">
      <c r="A770" s="16" t="s">
        <v>112</v>
      </c>
      <c r="B770" s="19" t="s">
        <v>422</v>
      </c>
      <c r="C770" s="20" t="s">
        <v>69</v>
      </c>
      <c r="D770" s="20" t="s">
        <v>69</v>
      </c>
      <c r="E770" s="51" t="s">
        <v>656</v>
      </c>
      <c r="F770" s="20" t="s">
        <v>113</v>
      </c>
      <c r="G770" s="21">
        <f>G771</f>
        <v>86.80000000000001</v>
      </c>
    </row>
    <row r="771" spans="1:7" ht="12.75">
      <c r="A771" s="16" t="s">
        <v>116</v>
      </c>
      <c r="B771" s="19" t="s">
        <v>422</v>
      </c>
      <c r="C771" s="20" t="s">
        <v>69</v>
      </c>
      <c r="D771" s="20" t="s">
        <v>69</v>
      </c>
      <c r="E771" s="51" t="s">
        <v>656</v>
      </c>
      <c r="F771" s="20" t="s">
        <v>117</v>
      </c>
      <c r="G771" s="21">
        <f>'МП пр.6'!G654</f>
        <v>86.80000000000001</v>
      </c>
    </row>
    <row r="772" spans="1:7" ht="25.5">
      <c r="A772" s="32" t="s">
        <v>634</v>
      </c>
      <c r="B772" s="19" t="s">
        <v>422</v>
      </c>
      <c r="C772" s="20" t="s">
        <v>69</v>
      </c>
      <c r="D772" s="20" t="s">
        <v>69</v>
      </c>
      <c r="E772" s="51" t="s">
        <v>567</v>
      </c>
      <c r="F772" s="20"/>
      <c r="G772" s="21">
        <f>G773</f>
        <v>100</v>
      </c>
    </row>
    <row r="773" spans="1:7" ht="15" customHeight="1">
      <c r="A773" s="32" t="s">
        <v>193</v>
      </c>
      <c r="B773" s="19" t="s">
        <v>422</v>
      </c>
      <c r="C773" s="20" t="s">
        <v>69</v>
      </c>
      <c r="D773" s="20" t="s">
        <v>69</v>
      </c>
      <c r="E773" s="51" t="s">
        <v>567</v>
      </c>
      <c r="F773" s="20"/>
      <c r="G773" s="21">
        <f>G774</f>
        <v>100</v>
      </c>
    </row>
    <row r="774" spans="1:7" ht="12.75">
      <c r="A774" s="16" t="s">
        <v>118</v>
      </c>
      <c r="B774" s="19" t="s">
        <v>422</v>
      </c>
      <c r="C774" s="20" t="s">
        <v>69</v>
      </c>
      <c r="D774" s="20" t="s">
        <v>69</v>
      </c>
      <c r="E774" s="51" t="s">
        <v>567</v>
      </c>
      <c r="F774" s="20" t="s">
        <v>119</v>
      </c>
      <c r="G774" s="21">
        <f>G775</f>
        <v>100</v>
      </c>
    </row>
    <row r="775" spans="1:7" ht="12.75">
      <c r="A775" s="16" t="s">
        <v>138</v>
      </c>
      <c r="B775" s="19" t="s">
        <v>422</v>
      </c>
      <c r="C775" s="20" t="s">
        <v>69</v>
      </c>
      <c r="D775" s="20" t="s">
        <v>69</v>
      </c>
      <c r="E775" s="51" t="s">
        <v>567</v>
      </c>
      <c r="F775" s="20" t="s">
        <v>137</v>
      </c>
      <c r="G775" s="21">
        <f>G776</f>
        <v>100</v>
      </c>
    </row>
    <row r="776" spans="1:7" ht="25.5">
      <c r="A776" s="16" t="s">
        <v>139</v>
      </c>
      <c r="B776" s="19" t="s">
        <v>422</v>
      </c>
      <c r="C776" s="20" t="s">
        <v>69</v>
      </c>
      <c r="D776" s="20" t="s">
        <v>69</v>
      </c>
      <c r="E776" s="51" t="s">
        <v>567</v>
      </c>
      <c r="F776" s="20" t="s">
        <v>140</v>
      </c>
      <c r="G776" s="21">
        <f>'МП пр.6'!G661</f>
        <v>100</v>
      </c>
    </row>
    <row r="777" spans="1:7" ht="12.75">
      <c r="A777" s="15" t="s">
        <v>11</v>
      </c>
      <c r="B777" s="45" t="s">
        <v>422</v>
      </c>
      <c r="C777" s="39" t="s">
        <v>69</v>
      </c>
      <c r="D777" s="39" t="s">
        <v>75</v>
      </c>
      <c r="E777" s="39"/>
      <c r="F777" s="39"/>
      <c r="G777" s="40">
        <f>G778+G792+G808+G837</f>
        <v>36385.4</v>
      </c>
    </row>
    <row r="778" spans="1:7" ht="12.75">
      <c r="A778" s="16" t="s">
        <v>368</v>
      </c>
      <c r="B778" s="19" t="s">
        <v>422</v>
      </c>
      <c r="C778" s="20" t="s">
        <v>69</v>
      </c>
      <c r="D778" s="20" t="s">
        <v>75</v>
      </c>
      <c r="E778" s="20" t="s">
        <v>219</v>
      </c>
      <c r="F778" s="20"/>
      <c r="G778" s="21">
        <f>G779</f>
        <v>1031.2</v>
      </c>
    </row>
    <row r="779" spans="1:7" ht="12.75">
      <c r="A779" s="16" t="s">
        <v>369</v>
      </c>
      <c r="B779" s="19" t="s">
        <v>422</v>
      </c>
      <c r="C779" s="20" t="s">
        <v>69</v>
      </c>
      <c r="D779" s="20" t="s">
        <v>75</v>
      </c>
      <c r="E779" s="20" t="s">
        <v>366</v>
      </c>
      <c r="F779" s="20"/>
      <c r="G779" s="21">
        <f>G780+G786</f>
        <v>1031.2</v>
      </c>
    </row>
    <row r="780" spans="1:7" ht="51">
      <c r="A780" s="16" t="s">
        <v>292</v>
      </c>
      <c r="B780" s="19" t="s">
        <v>422</v>
      </c>
      <c r="C780" s="20" t="s">
        <v>69</v>
      </c>
      <c r="D780" s="20" t="s">
        <v>75</v>
      </c>
      <c r="E780" s="20" t="s">
        <v>367</v>
      </c>
      <c r="F780" s="20"/>
      <c r="G780" s="21">
        <f>G781</f>
        <v>1000</v>
      </c>
    </row>
    <row r="781" spans="1:7" ht="38.25">
      <c r="A781" s="16" t="s">
        <v>103</v>
      </c>
      <c r="B781" s="19" t="s">
        <v>422</v>
      </c>
      <c r="C781" s="20" t="s">
        <v>69</v>
      </c>
      <c r="D781" s="20" t="s">
        <v>75</v>
      </c>
      <c r="E781" s="20" t="s">
        <v>367</v>
      </c>
      <c r="F781" s="20" t="s">
        <v>104</v>
      </c>
      <c r="G781" s="21">
        <f>G782+G784</f>
        <v>1000</v>
      </c>
    </row>
    <row r="782" spans="1:7" ht="12.75">
      <c r="A782" s="16" t="s">
        <v>300</v>
      </c>
      <c r="B782" s="19" t="s">
        <v>422</v>
      </c>
      <c r="C782" s="20" t="s">
        <v>69</v>
      </c>
      <c r="D782" s="20" t="s">
        <v>75</v>
      </c>
      <c r="E782" s="20" t="s">
        <v>367</v>
      </c>
      <c r="F782" s="20" t="s">
        <v>302</v>
      </c>
      <c r="G782" s="21">
        <f>G783</f>
        <v>740</v>
      </c>
    </row>
    <row r="783" spans="1:7" ht="12.75">
      <c r="A783" s="16" t="s">
        <v>447</v>
      </c>
      <c r="B783" s="19" t="s">
        <v>422</v>
      </c>
      <c r="C783" s="20" t="s">
        <v>69</v>
      </c>
      <c r="D783" s="20" t="s">
        <v>75</v>
      </c>
      <c r="E783" s="20" t="s">
        <v>367</v>
      </c>
      <c r="F783" s="20" t="s">
        <v>301</v>
      </c>
      <c r="G783" s="21">
        <v>740</v>
      </c>
    </row>
    <row r="784" spans="1:7" ht="12.75">
      <c r="A784" s="16" t="s">
        <v>94</v>
      </c>
      <c r="B784" s="19" t="s">
        <v>422</v>
      </c>
      <c r="C784" s="20" t="s">
        <v>69</v>
      </c>
      <c r="D784" s="20" t="s">
        <v>75</v>
      </c>
      <c r="E784" s="20" t="s">
        <v>367</v>
      </c>
      <c r="F784" s="20" t="s">
        <v>95</v>
      </c>
      <c r="G784" s="21">
        <f>G785</f>
        <v>260</v>
      </c>
    </row>
    <row r="785" spans="1:7" ht="25.5">
      <c r="A785" s="16" t="s">
        <v>97</v>
      </c>
      <c r="B785" s="19" t="s">
        <v>422</v>
      </c>
      <c r="C785" s="20" t="s">
        <v>69</v>
      </c>
      <c r="D785" s="20" t="s">
        <v>75</v>
      </c>
      <c r="E785" s="20" t="s">
        <v>367</v>
      </c>
      <c r="F785" s="20" t="s">
        <v>98</v>
      </c>
      <c r="G785" s="21">
        <v>260</v>
      </c>
    </row>
    <row r="786" spans="1:7" ht="12.75">
      <c r="A786" s="16" t="s">
        <v>239</v>
      </c>
      <c r="B786" s="19" t="s">
        <v>422</v>
      </c>
      <c r="C786" s="20" t="s">
        <v>69</v>
      </c>
      <c r="D786" s="20" t="s">
        <v>75</v>
      </c>
      <c r="E786" s="20" t="s">
        <v>370</v>
      </c>
      <c r="F786" s="20"/>
      <c r="G786" s="21">
        <f>G787</f>
        <v>31.2</v>
      </c>
    </row>
    <row r="787" spans="1:7" ht="38.25">
      <c r="A787" s="16" t="s">
        <v>103</v>
      </c>
      <c r="B787" s="19" t="s">
        <v>422</v>
      </c>
      <c r="C787" s="20" t="s">
        <v>69</v>
      </c>
      <c r="D787" s="20" t="s">
        <v>75</v>
      </c>
      <c r="E787" s="20" t="s">
        <v>370</v>
      </c>
      <c r="F787" s="20" t="s">
        <v>104</v>
      </c>
      <c r="G787" s="21">
        <f>G788+G790</f>
        <v>31.2</v>
      </c>
    </row>
    <row r="788" spans="1:7" ht="12.75" customHeight="1">
      <c r="A788" s="16" t="s">
        <v>300</v>
      </c>
      <c r="B788" s="19" t="s">
        <v>422</v>
      </c>
      <c r="C788" s="20" t="s">
        <v>69</v>
      </c>
      <c r="D788" s="20" t="s">
        <v>75</v>
      </c>
      <c r="E788" s="20" t="s">
        <v>370</v>
      </c>
      <c r="F788" s="20" t="s">
        <v>302</v>
      </c>
      <c r="G788" s="21">
        <f>G789</f>
        <v>11.2</v>
      </c>
    </row>
    <row r="789" spans="1:7" ht="12.75">
      <c r="A789" s="16" t="s">
        <v>447</v>
      </c>
      <c r="B789" s="19" t="s">
        <v>422</v>
      </c>
      <c r="C789" s="20" t="s">
        <v>69</v>
      </c>
      <c r="D789" s="20" t="s">
        <v>75</v>
      </c>
      <c r="E789" s="20" t="s">
        <v>370</v>
      </c>
      <c r="F789" s="20" t="s">
        <v>301</v>
      </c>
      <c r="G789" s="21">
        <v>11.2</v>
      </c>
    </row>
    <row r="790" spans="1:7" ht="12.75">
      <c r="A790" s="16" t="s">
        <v>94</v>
      </c>
      <c r="B790" s="19" t="s">
        <v>422</v>
      </c>
      <c r="C790" s="20" t="s">
        <v>69</v>
      </c>
      <c r="D790" s="20" t="s">
        <v>75</v>
      </c>
      <c r="E790" s="20" t="s">
        <v>370</v>
      </c>
      <c r="F790" s="20" t="s">
        <v>95</v>
      </c>
      <c r="G790" s="21">
        <f>G791</f>
        <v>20</v>
      </c>
    </row>
    <row r="791" spans="1:7" ht="25.5">
      <c r="A791" s="16" t="s">
        <v>97</v>
      </c>
      <c r="B791" s="19" t="s">
        <v>422</v>
      </c>
      <c r="C791" s="20" t="s">
        <v>69</v>
      </c>
      <c r="D791" s="20" t="s">
        <v>75</v>
      </c>
      <c r="E791" s="20" t="s">
        <v>370</v>
      </c>
      <c r="F791" s="20" t="s">
        <v>98</v>
      </c>
      <c r="G791" s="21">
        <v>20</v>
      </c>
    </row>
    <row r="792" spans="1:7" ht="25.5">
      <c r="A792" s="16" t="s">
        <v>425</v>
      </c>
      <c r="B792" s="19" t="s">
        <v>422</v>
      </c>
      <c r="C792" s="20" t="s">
        <v>69</v>
      </c>
      <c r="D792" s="20" t="s">
        <v>75</v>
      </c>
      <c r="E792" s="20" t="s">
        <v>218</v>
      </c>
      <c r="F792" s="20"/>
      <c r="G792" s="21">
        <f>G793</f>
        <v>8563.2</v>
      </c>
    </row>
    <row r="793" spans="1:7" ht="12.75">
      <c r="A793" s="16" t="s">
        <v>50</v>
      </c>
      <c r="B793" s="19" t="s">
        <v>422</v>
      </c>
      <c r="C793" s="20" t="s">
        <v>69</v>
      </c>
      <c r="D793" s="20" t="s">
        <v>75</v>
      </c>
      <c r="E793" s="20" t="s">
        <v>244</v>
      </c>
      <c r="F793" s="20"/>
      <c r="G793" s="21">
        <f>G794+G800</f>
        <v>8563.2</v>
      </c>
    </row>
    <row r="794" spans="1:7" ht="12.75">
      <c r="A794" s="16" t="s">
        <v>240</v>
      </c>
      <c r="B794" s="19" t="s">
        <v>422</v>
      </c>
      <c r="C794" s="20" t="s">
        <v>69</v>
      </c>
      <c r="D794" s="20" t="s">
        <v>75</v>
      </c>
      <c r="E794" s="20" t="s">
        <v>245</v>
      </c>
      <c r="F794" s="20"/>
      <c r="G794" s="21">
        <f>G795</f>
        <v>8206.2</v>
      </c>
    </row>
    <row r="795" spans="1:7" ht="38.25">
      <c r="A795" s="16" t="s">
        <v>103</v>
      </c>
      <c r="B795" s="19" t="s">
        <v>422</v>
      </c>
      <c r="C795" s="20" t="s">
        <v>69</v>
      </c>
      <c r="D795" s="20" t="s">
        <v>75</v>
      </c>
      <c r="E795" s="20" t="s">
        <v>245</v>
      </c>
      <c r="F795" s="20" t="s">
        <v>104</v>
      </c>
      <c r="G795" s="21">
        <f>G796</f>
        <v>8206.2</v>
      </c>
    </row>
    <row r="796" spans="1:7" ht="12.75">
      <c r="A796" s="16" t="s">
        <v>94</v>
      </c>
      <c r="B796" s="19" t="s">
        <v>422</v>
      </c>
      <c r="C796" s="20" t="s">
        <v>69</v>
      </c>
      <c r="D796" s="20" t="s">
        <v>75</v>
      </c>
      <c r="E796" s="20" t="s">
        <v>245</v>
      </c>
      <c r="F796" s="20" t="s">
        <v>95</v>
      </c>
      <c r="G796" s="21">
        <f>G797+G798+G799</f>
        <v>8206.2</v>
      </c>
    </row>
    <row r="797" spans="1:7" ht="12.75">
      <c r="A797" s="16" t="s">
        <v>159</v>
      </c>
      <c r="B797" s="19" t="s">
        <v>422</v>
      </c>
      <c r="C797" s="20" t="s">
        <v>69</v>
      </c>
      <c r="D797" s="20" t="s">
        <v>75</v>
      </c>
      <c r="E797" s="20" t="s">
        <v>245</v>
      </c>
      <c r="F797" s="20" t="s">
        <v>96</v>
      </c>
      <c r="G797" s="21">
        <v>6227.2</v>
      </c>
    </row>
    <row r="798" spans="1:7" ht="25.5">
      <c r="A798" s="16" t="s">
        <v>97</v>
      </c>
      <c r="B798" s="19" t="s">
        <v>422</v>
      </c>
      <c r="C798" s="20" t="s">
        <v>69</v>
      </c>
      <c r="D798" s="20" t="s">
        <v>75</v>
      </c>
      <c r="E798" s="20" t="s">
        <v>245</v>
      </c>
      <c r="F798" s="20" t="s">
        <v>98</v>
      </c>
      <c r="G798" s="21">
        <v>111</v>
      </c>
    </row>
    <row r="799" spans="1:7" ht="25.5">
      <c r="A799" s="16" t="s">
        <v>161</v>
      </c>
      <c r="B799" s="19" t="s">
        <v>422</v>
      </c>
      <c r="C799" s="20" t="s">
        <v>69</v>
      </c>
      <c r="D799" s="20" t="s">
        <v>75</v>
      </c>
      <c r="E799" s="20" t="s">
        <v>245</v>
      </c>
      <c r="F799" s="20" t="s">
        <v>160</v>
      </c>
      <c r="G799" s="21">
        <v>1868</v>
      </c>
    </row>
    <row r="800" spans="1:7" ht="12.75">
      <c r="A800" s="16" t="s">
        <v>241</v>
      </c>
      <c r="B800" s="19" t="s">
        <v>422</v>
      </c>
      <c r="C800" s="20" t="s">
        <v>69</v>
      </c>
      <c r="D800" s="20" t="s">
        <v>75</v>
      </c>
      <c r="E800" s="20" t="s">
        <v>246</v>
      </c>
      <c r="F800" s="20"/>
      <c r="G800" s="21">
        <f>G801+G804</f>
        <v>357</v>
      </c>
    </row>
    <row r="801" spans="1:7" ht="25.5">
      <c r="A801" s="16" t="s">
        <v>640</v>
      </c>
      <c r="B801" s="19" t="s">
        <v>422</v>
      </c>
      <c r="C801" s="20" t="s">
        <v>69</v>
      </c>
      <c r="D801" s="20" t="s">
        <v>75</v>
      </c>
      <c r="E801" s="20" t="s">
        <v>246</v>
      </c>
      <c r="F801" s="20" t="s">
        <v>105</v>
      </c>
      <c r="G801" s="21">
        <f>G802</f>
        <v>354</v>
      </c>
    </row>
    <row r="802" spans="1:7" ht="30" customHeight="1">
      <c r="A802" s="16" t="s">
        <v>99</v>
      </c>
      <c r="B802" s="19" t="s">
        <v>422</v>
      </c>
      <c r="C802" s="20" t="s">
        <v>69</v>
      </c>
      <c r="D802" s="20" t="s">
        <v>75</v>
      </c>
      <c r="E802" s="20" t="s">
        <v>246</v>
      </c>
      <c r="F802" s="20" t="s">
        <v>100</v>
      </c>
      <c r="G802" s="21">
        <f>G803</f>
        <v>354</v>
      </c>
    </row>
    <row r="803" spans="1:7" ht="25.5" customHeight="1">
      <c r="A803" s="16" t="s">
        <v>101</v>
      </c>
      <c r="B803" s="19" t="s">
        <v>422</v>
      </c>
      <c r="C803" s="20" t="s">
        <v>69</v>
      </c>
      <c r="D803" s="20" t="s">
        <v>75</v>
      </c>
      <c r="E803" s="20" t="s">
        <v>246</v>
      </c>
      <c r="F803" s="20" t="s">
        <v>102</v>
      </c>
      <c r="G803" s="21">
        <v>354</v>
      </c>
    </row>
    <row r="804" spans="1:7" s="70" customFormat="1" ht="16.5" customHeight="1">
      <c r="A804" s="16" t="s">
        <v>129</v>
      </c>
      <c r="B804" s="19" t="s">
        <v>422</v>
      </c>
      <c r="C804" s="20" t="s">
        <v>69</v>
      </c>
      <c r="D804" s="20" t="s">
        <v>75</v>
      </c>
      <c r="E804" s="20" t="s">
        <v>246</v>
      </c>
      <c r="F804" s="20" t="s">
        <v>130</v>
      </c>
      <c r="G804" s="21">
        <f>G805</f>
        <v>3</v>
      </c>
    </row>
    <row r="805" spans="1:7" s="70" customFormat="1" ht="16.5" customHeight="1">
      <c r="A805" s="16" t="s">
        <v>132</v>
      </c>
      <c r="B805" s="19" t="s">
        <v>422</v>
      </c>
      <c r="C805" s="20" t="s">
        <v>69</v>
      </c>
      <c r="D805" s="20" t="s">
        <v>75</v>
      </c>
      <c r="E805" s="20" t="s">
        <v>246</v>
      </c>
      <c r="F805" s="20" t="s">
        <v>133</v>
      </c>
      <c r="G805" s="21">
        <f>G806+G807</f>
        <v>3</v>
      </c>
    </row>
    <row r="806" spans="1:7" s="70" customFormat="1" ht="16.5" customHeight="1">
      <c r="A806" s="16" t="s">
        <v>134</v>
      </c>
      <c r="B806" s="19" t="s">
        <v>422</v>
      </c>
      <c r="C806" s="20" t="s">
        <v>69</v>
      </c>
      <c r="D806" s="20" t="s">
        <v>75</v>
      </c>
      <c r="E806" s="20" t="s">
        <v>246</v>
      </c>
      <c r="F806" s="20" t="s">
        <v>135</v>
      </c>
      <c r="G806" s="21">
        <v>1</v>
      </c>
    </row>
    <row r="807" spans="1:7" ht="17.25" customHeight="1">
      <c r="A807" s="16" t="s">
        <v>162</v>
      </c>
      <c r="B807" s="19" t="s">
        <v>422</v>
      </c>
      <c r="C807" s="20" t="s">
        <v>69</v>
      </c>
      <c r="D807" s="20" t="s">
        <v>75</v>
      </c>
      <c r="E807" s="20" t="s">
        <v>246</v>
      </c>
      <c r="F807" s="20" t="s">
        <v>136</v>
      </c>
      <c r="G807" s="21">
        <v>2</v>
      </c>
    </row>
    <row r="808" spans="1:7" ht="37.5" customHeight="1">
      <c r="A808" s="16" t="s">
        <v>299</v>
      </c>
      <c r="B808" s="19" t="s">
        <v>422</v>
      </c>
      <c r="C808" s="20" t="s">
        <v>69</v>
      </c>
      <c r="D808" s="20" t="s">
        <v>75</v>
      </c>
      <c r="E808" s="20" t="s">
        <v>233</v>
      </c>
      <c r="F808" s="20"/>
      <c r="G808" s="21">
        <f>G809</f>
        <v>26651</v>
      </c>
    </row>
    <row r="809" spans="1:7" ht="43.5" customHeight="1">
      <c r="A809" s="16" t="s">
        <v>492</v>
      </c>
      <c r="B809" s="19" t="s">
        <v>422</v>
      </c>
      <c r="C809" s="20" t="s">
        <v>69</v>
      </c>
      <c r="D809" s="20" t="s">
        <v>75</v>
      </c>
      <c r="E809" s="20" t="s">
        <v>383</v>
      </c>
      <c r="F809" s="20"/>
      <c r="G809" s="21">
        <f>G810+G823</f>
        <v>26651</v>
      </c>
    </row>
    <row r="810" spans="1:7" ht="13.5" customHeight="1">
      <c r="A810" s="16" t="s">
        <v>384</v>
      </c>
      <c r="B810" s="19" t="s">
        <v>422</v>
      </c>
      <c r="C810" s="20" t="s">
        <v>69</v>
      </c>
      <c r="D810" s="20" t="s">
        <v>75</v>
      </c>
      <c r="E810" s="20" t="s">
        <v>415</v>
      </c>
      <c r="F810" s="20"/>
      <c r="G810" s="21">
        <f>G811+G816+G819</f>
        <v>13746.6</v>
      </c>
    </row>
    <row r="811" spans="1:7" ht="38.25">
      <c r="A811" s="16" t="s">
        <v>103</v>
      </c>
      <c r="B811" s="19" t="s">
        <v>422</v>
      </c>
      <c r="C811" s="20" t="s">
        <v>69</v>
      </c>
      <c r="D811" s="20" t="s">
        <v>75</v>
      </c>
      <c r="E811" s="20" t="s">
        <v>415</v>
      </c>
      <c r="F811" s="20" t="s">
        <v>104</v>
      </c>
      <c r="G811" s="21">
        <f>G812</f>
        <v>13052.5</v>
      </c>
    </row>
    <row r="812" spans="1:7" ht="12.75">
      <c r="A812" s="16" t="s">
        <v>300</v>
      </c>
      <c r="B812" s="19" t="s">
        <v>422</v>
      </c>
      <c r="C812" s="20" t="s">
        <v>69</v>
      </c>
      <c r="D812" s="20" t="s">
        <v>75</v>
      </c>
      <c r="E812" s="20" t="s">
        <v>415</v>
      </c>
      <c r="F812" s="20" t="s">
        <v>302</v>
      </c>
      <c r="G812" s="21">
        <f>G813+G814+G815</f>
        <v>13052.5</v>
      </c>
    </row>
    <row r="813" spans="1:7" ht="12.75">
      <c r="A813" s="16" t="s">
        <v>568</v>
      </c>
      <c r="B813" s="19" t="s">
        <v>422</v>
      </c>
      <c r="C813" s="20" t="s">
        <v>69</v>
      </c>
      <c r="D813" s="20" t="s">
        <v>75</v>
      </c>
      <c r="E813" s="20" t="s">
        <v>415</v>
      </c>
      <c r="F813" s="20" t="s">
        <v>303</v>
      </c>
      <c r="G813" s="21">
        <v>10401.5</v>
      </c>
    </row>
    <row r="814" spans="1:7" ht="12.75">
      <c r="A814" s="16" t="s">
        <v>447</v>
      </c>
      <c r="B814" s="19" t="s">
        <v>422</v>
      </c>
      <c r="C814" s="20" t="s">
        <v>69</v>
      </c>
      <c r="D814" s="20" t="s">
        <v>75</v>
      </c>
      <c r="E814" s="20" t="s">
        <v>415</v>
      </c>
      <c r="F814" s="20" t="s">
        <v>301</v>
      </c>
      <c r="G814" s="21">
        <v>34.6</v>
      </c>
    </row>
    <row r="815" spans="1:7" ht="25.5">
      <c r="A815" s="16" t="s">
        <v>451</v>
      </c>
      <c r="B815" s="19" t="s">
        <v>422</v>
      </c>
      <c r="C815" s="20" t="s">
        <v>69</v>
      </c>
      <c r="D815" s="20" t="s">
        <v>75</v>
      </c>
      <c r="E815" s="20" t="s">
        <v>415</v>
      </c>
      <c r="F815" s="20" t="s">
        <v>304</v>
      </c>
      <c r="G815" s="21">
        <v>2616.4</v>
      </c>
    </row>
    <row r="816" spans="1:7" ht="25.5">
      <c r="A816" s="16" t="s">
        <v>640</v>
      </c>
      <c r="B816" s="19" t="s">
        <v>422</v>
      </c>
      <c r="C816" s="20" t="s">
        <v>69</v>
      </c>
      <c r="D816" s="20" t="s">
        <v>75</v>
      </c>
      <c r="E816" s="20" t="s">
        <v>415</v>
      </c>
      <c r="F816" s="20" t="s">
        <v>105</v>
      </c>
      <c r="G816" s="21">
        <f>G817</f>
        <v>688.1</v>
      </c>
    </row>
    <row r="817" spans="1:7" ht="25.5">
      <c r="A817" s="16" t="s">
        <v>99</v>
      </c>
      <c r="B817" s="19" t="s">
        <v>422</v>
      </c>
      <c r="C817" s="20" t="s">
        <v>69</v>
      </c>
      <c r="D817" s="20" t="s">
        <v>75</v>
      </c>
      <c r="E817" s="20" t="s">
        <v>415</v>
      </c>
      <c r="F817" s="20" t="s">
        <v>100</v>
      </c>
      <c r="G817" s="21">
        <f>G818</f>
        <v>688.1</v>
      </c>
    </row>
    <row r="818" spans="1:7" ht="25.5">
      <c r="A818" s="16" t="s">
        <v>101</v>
      </c>
      <c r="B818" s="19" t="s">
        <v>422</v>
      </c>
      <c r="C818" s="20" t="s">
        <v>69</v>
      </c>
      <c r="D818" s="20" t="s">
        <v>75</v>
      </c>
      <c r="E818" s="20" t="s">
        <v>415</v>
      </c>
      <c r="F818" s="20" t="s">
        <v>102</v>
      </c>
      <c r="G818" s="21">
        <v>688.1</v>
      </c>
    </row>
    <row r="819" spans="1:7" ht="12.75">
      <c r="A819" s="16" t="s">
        <v>129</v>
      </c>
      <c r="B819" s="19" t="s">
        <v>422</v>
      </c>
      <c r="C819" s="20" t="s">
        <v>69</v>
      </c>
      <c r="D819" s="20" t="s">
        <v>75</v>
      </c>
      <c r="E819" s="20" t="s">
        <v>415</v>
      </c>
      <c r="F819" s="20" t="s">
        <v>130</v>
      </c>
      <c r="G819" s="21">
        <f>G820</f>
        <v>6</v>
      </c>
    </row>
    <row r="820" spans="1:7" ht="12.75">
      <c r="A820" s="16" t="s">
        <v>132</v>
      </c>
      <c r="B820" s="19" t="s">
        <v>422</v>
      </c>
      <c r="C820" s="20" t="s">
        <v>69</v>
      </c>
      <c r="D820" s="20" t="s">
        <v>75</v>
      </c>
      <c r="E820" s="20" t="s">
        <v>415</v>
      </c>
      <c r="F820" s="20" t="s">
        <v>133</v>
      </c>
      <c r="G820" s="21">
        <f>G821+G822</f>
        <v>6</v>
      </c>
    </row>
    <row r="821" spans="1:7" ht="12.75">
      <c r="A821" s="16" t="s">
        <v>134</v>
      </c>
      <c r="B821" s="19" t="s">
        <v>422</v>
      </c>
      <c r="C821" s="20" t="s">
        <v>69</v>
      </c>
      <c r="D821" s="20" t="s">
        <v>75</v>
      </c>
      <c r="E821" s="20" t="s">
        <v>415</v>
      </c>
      <c r="F821" s="20" t="s">
        <v>135</v>
      </c>
      <c r="G821" s="21">
        <v>4</v>
      </c>
    </row>
    <row r="822" spans="1:7" ht="14.25" customHeight="1">
      <c r="A822" s="16" t="s">
        <v>162</v>
      </c>
      <c r="B822" s="19" t="s">
        <v>422</v>
      </c>
      <c r="C822" s="20" t="s">
        <v>69</v>
      </c>
      <c r="D822" s="20" t="s">
        <v>75</v>
      </c>
      <c r="E822" s="20" t="s">
        <v>415</v>
      </c>
      <c r="F822" s="20" t="s">
        <v>136</v>
      </c>
      <c r="G822" s="21">
        <v>2</v>
      </c>
    </row>
    <row r="823" spans="1:7" ht="12.75">
      <c r="A823" s="16" t="s">
        <v>392</v>
      </c>
      <c r="B823" s="19" t="s">
        <v>422</v>
      </c>
      <c r="C823" s="20" t="s">
        <v>69</v>
      </c>
      <c r="D823" s="20" t="s">
        <v>75</v>
      </c>
      <c r="E823" s="20" t="s">
        <v>416</v>
      </c>
      <c r="F823" s="20"/>
      <c r="G823" s="21">
        <f>G824+G829+G832</f>
        <v>12904.4</v>
      </c>
    </row>
    <row r="824" spans="1:7" ht="38.25">
      <c r="A824" s="16" t="s">
        <v>103</v>
      </c>
      <c r="B824" s="19" t="s">
        <v>422</v>
      </c>
      <c r="C824" s="20" t="s">
        <v>69</v>
      </c>
      <c r="D824" s="20" t="s">
        <v>75</v>
      </c>
      <c r="E824" s="20" t="s">
        <v>416</v>
      </c>
      <c r="F824" s="20" t="s">
        <v>104</v>
      </c>
      <c r="G824" s="21">
        <f>G825</f>
        <v>9346</v>
      </c>
    </row>
    <row r="825" spans="1:7" ht="12.75">
      <c r="A825" s="16" t="s">
        <v>300</v>
      </c>
      <c r="B825" s="19" t="s">
        <v>422</v>
      </c>
      <c r="C825" s="20" t="s">
        <v>69</v>
      </c>
      <c r="D825" s="20" t="s">
        <v>75</v>
      </c>
      <c r="E825" s="20" t="s">
        <v>416</v>
      </c>
      <c r="F825" s="20" t="s">
        <v>302</v>
      </c>
      <c r="G825" s="21">
        <f>G826+G827+G828</f>
        <v>9346</v>
      </c>
    </row>
    <row r="826" spans="1:7" ht="12.75">
      <c r="A826" s="16" t="s">
        <v>568</v>
      </c>
      <c r="B826" s="19" t="s">
        <v>422</v>
      </c>
      <c r="C826" s="20" t="s">
        <v>69</v>
      </c>
      <c r="D826" s="20" t="s">
        <v>75</v>
      </c>
      <c r="E826" s="20" t="s">
        <v>416</v>
      </c>
      <c r="F826" s="20" t="s">
        <v>303</v>
      </c>
      <c r="G826" s="21">
        <v>7200</v>
      </c>
    </row>
    <row r="827" spans="1:7" ht="12.75">
      <c r="A827" s="16" t="s">
        <v>447</v>
      </c>
      <c r="B827" s="19" t="s">
        <v>422</v>
      </c>
      <c r="C827" s="20" t="s">
        <v>69</v>
      </c>
      <c r="D827" s="20" t="s">
        <v>75</v>
      </c>
      <c r="E827" s="20" t="s">
        <v>416</v>
      </c>
      <c r="F827" s="20" t="s">
        <v>301</v>
      </c>
      <c r="G827" s="21">
        <v>346</v>
      </c>
    </row>
    <row r="828" spans="1:7" ht="25.5">
      <c r="A828" s="16" t="s">
        <v>451</v>
      </c>
      <c r="B828" s="19" t="s">
        <v>422</v>
      </c>
      <c r="C828" s="20" t="s">
        <v>69</v>
      </c>
      <c r="D828" s="20" t="s">
        <v>75</v>
      </c>
      <c r="E828" s="20" t="s">
        <v>416</v>
      </c>
      <c r="F828" s="20" t="s">
        <v>304</v>
      </c>
      <c r="G828" s="21">
        <v>1800</v>
      </c>
    </row>
    <row r="829" spans="1:7" ht="25.5">
      <c r="A829" s="16" t="s">
        <v>640</v>
      </c>
      <c r="B829" s="19" t="s">
        <v>422</v>
      </c>
      <c r="C829" s="20" t="s">
        <v>69</v>
      </c>
      <c r="D829" s="20" t="s">
        <v>75</v>
      </c>
      <c r="E829" s="20" t="s">
        <v>416</v>
      </c>
      <c r="F829" s="20" t="s">
        <v>105</v>
      </c>
      <c r="G829" s="21">
        <f>G830</f>
        <v>3371.8</v>
      </c>
    </row>
    <row r="830" spans="1:7" ht="25.5">
      <c r="A830" s="16" t="s">
        <v>99</v>
      </c>
      <c r="B830" s="19" t="s">
        <v>422</v>
      </c>
      <c r="C830" s="20" t="s">
        <v>69</v>
      </c>
      <c r="D830" s="20" t="s">
        <v>75</v>
      </c>
      <c r="E830" s="20" t="s">
        <v>416</v>
      </c>
      <c r="F830" s="20" t="s">
        <v>100</v>
      </c>
      <c r="G830" s="21">
        <f>G831</f>
        <v>3371.8</v>
      </c>
    </row>
    <row r="831" spans="1:7" ht="25.5">
      <c r="A831" s="16" t="s">
        <v>101</v>
      </c>
      <c r="B831" s="19" t="s">
        <v>422</v>
      </c>
      <c r="C831" s="20" t="s">
        <v>69</v>
      </c>
      <c r="D831" s="20" t="s">
        <v>75</v>
      </c>
      <c r="E831" s="20" t="s">
        <v>416</v>
      </c>
      <c r="F831" s="20" t="s">
        <v>102</v>
      </c>
      <c r="G831" s="21">
        <v>3371.8</v>
      </c>
    </row>
    <row r="832" spans="1:7" ht="12.75">
      <c r="A832" s="16" t="s">
        <v>129</v>
      </c>
      <c r="B832" s="19" t="s">
        <v>422</v>
      </c>
      <c r="C832" s="20" t="s">
        <v>69</v>
      </c>
      <c r="D832" s="20" t="s">
        <v>75</v>
      </c>
      <c r="E832" s="20" t="s">
        <v>416</v>
      </c>
      <c r="F832" s="20" t="s">
        <v>130</v>
      </c>
      <c r="G832" s="21">
        <f>G833</f>
        <v>186.60000000000002</v>
      </c>
    </row>
    <row r="833" spans="1:7" ht="12.75">
      <c r="A833" s="16" t="s">
        <v>132</v>
      </c>
      <c r="B833" s="19" t="s">
        <v>422</v>
      </c>
      <c r="C833" s="20" t="s">
        <v>69</v>
      </c>
      <c r="D833" s="20" t="s">
        <v>75</v>
      </c>
      <c r="E833" s="20" t="s">
        <v>416</v>
      </c>
      <c r="F833" s="20" t="s">
        <v>133</v>
      </c>
      <c r="G833" s="21">
        <f>G834+G835+G836</f>
        <v>186.60000000000002</v>
      </c>
    </row>
    <row r="834" spans="1:7" ht="12.75">
      <c r="A834" s="16" t="s">
        <v>134</v>
      </c>
      <c r="B834" s="19" t="s">
        <v>422</v>
      </c>
      <c r="C834" s="20" t="s">
        <v>69</v>
      </c>
      <c r="D834" s="20" t="s">
        <v>75</v>
      </c>
      <c r="E834" s="20" t="s">
        <v>416</v>
      </c>
      <c r="F834" s="20" t="s">
        <v>135</v>
      </c>
      <c r="G834" s="21">
        <v>65.2</v>
      </c>
    </row>
    <row r="835" spans="1:7" ht="12.75">
      <c r="A835" s="16" t="s">
        <v>162</v>
      </c>
      <c r="B835" s="19" t="s">
        <v>422</v>
      </c>
      <c r="C835" s="20" t="s">
        <v>69</v>
      </c>
      <c r="D835" s="20" t="s">
        <v>75</v>
      </c>
      <c r="E835" s="20" t="s">
        <v>416</v>
      </c>
      <c r="F835" s="20" t="s">
        <v>136</v>
      </c>
      <c r="G835" s="21">
        <v>49.2</v>
      </c>
    </row>
    <row r="836" spans="1:7" ht="12.75">
      <c r="A836" s="16" t="s">
        <v>163</v>
      </c>
      <c r="B836" s="19" t="s">
        <v>422</v>
      </c>
      <c r="C836" s="20" t="s">
        <v>69</v>
      </c>
      <c r="D836" s="20" t="s">
        <v>75</v>
      </c>
      <c r="E836" s="20" t="s">
        <v>416</v>
      </c>
      <c r="F836" s="20" t="s">
        <v>164</v>
      </c>
      <c r="G836" s="21">
        <v>72.2</v>
      </c>
    </row>
    <row r="837" spans="1:7" ht="25.5">
      <c r="A837" s="32" t="s">
        <v>461</v>
      </c>
      <c r="B837" s="19" t="s">
        <v>422</v>
      </c>
      <c r="C837" s="20" t="s">
        <v>69</v>
      </c>
      <c r="D837" s="20" t="s">
        <v>75</v>
      </c>
      <c r="E837" s="51" t="s">
        <v>194</v>
      </c>
      <c r="F837" s="20"/>
      <c r="G837" s="21">
        <f>G838</f>
        <v>140</v>
      </c>
    </row>
    <row r="838" spans="1:7" ht="12.75">
      <c r="A838" s="32" t="s">
        <v>260</v>
      </c>
      <c r="B838" s="19" t="s">
        <v>422</v>
      </c>
      <c r="C838" s="20" t="s">
        <v>69</v>
      </c>
      <c r="D838" s="20" t="s">
        <v>75</v>
      </c>
      <c r="E838" s="51" t="s">
        <v>347</v>
      </c>
      <c r="F838" s="20"/>
      <c r="G838" s="21">
        <f>G843+G839</f>
        <v>140</v>
      </c>
    </row>
    <row r="839" spans="1:7" ht="12.75">
      <c r="A839" s="32" t="s">
        <v>569</v>
      </c>
      <c r="B839" s="19" t="s">
        <v>422</v>
      </c>
      <c r="C839" s="20" t="s">
        <v>69</v>
      </c>
      <c r="D839" s="20" t="s">
        <v>75</v>
      </c>
      <c r="E839" s="51" t="s">
        <v>348</v>
      </c>
      <c r="F839" s="20"/>
      <c r="G839" s="21">
        <f>G840</f>
        <v>30</v>
      </c>
    </row>
    <row r="840" spans="1:7" ht="25.5">
      <c r="A840" s="16" t="s">
        <v>640</v>
      </c>
      <c r="B840" s="19" t="s">
        <v>422</v>
      </c>
      <c r="C840" s="20" t="s">
        <v>69</v>
      </c>
      <c r="D840" s="20" t="s">
        <v>75</v>
      </c>
      <c r="E840" s="51" t="s">
        <v>348</v>
      </c>
      <c r="F840" s="20" t="s">
        <v>105</v>
      </c>
      <c r="G840" s="21">
        <f>G841</f>
        <v>30</v>
      </c>
    </row>
    <row r="841" spans="1:7" ht="25.5">
      <c r="A841" s="16" t="s">
        <v>99</v>
      </c>
      <c r="B841" s="19" t="s">
        <v>422</v>
      </c>
      <c r="C841" s="20" t="s">
        <v>69</v>
      </c>
      <c r="D841" s="20" t="s">
        <v>75</v>
      </c>
      <c r="E841" s="51" t="s">
        <v>348</v>
      </c>
      <c r="F841" s="20" t="s">
        <v>100</v>
      </c>
      <c r="G841" s="21">
        <f>G842</f>
        <v>30</v>
      </c>
    </row>
    <row r="842" spans="1:7" ht="25.5">
      <c r="A842" s="16" t="s">
        <v>101</v>
      </c>
      <c r="B842" s="19" t="s">
        <v>422</v>
      </c>
      <c r="C842" s="20" t="s">
        <v>69</v>
      </c>
      <c r="D842" s="20" t="s">
        <v>75</v>
      </c>
      <c r="E842" s="51" t="s">
        <v>348</v>
      </c>
      <c r="F842" s="20" t="s">
        <v>102</v>
      </c>
      <c r="G842" s="21">
        <f>'МП пр.6'!G139</f>
        <v>30</v>
      </c>
    </row>
    <row r="843" spans="1:7" ht="25.5">
      <c r="A843" s="32" t="s">
        <v>195</v>
      </c>
      <c r="B843" s="19" t="s">
        <v>422</v>
      </c>
      <c r="C843" s="20" t="s">
        <v>69</v>
      </c>
      <c r="D843" s="20" t="s">
        <v>75</v>
      </c>
      <c r="E843" s="51" t="s">
        <v>349</v>
      </c>
      <c r="F843" s="20"/>
      <c r="G843" s="21">
        <f>G844+G847</f>
        <v>110</v>
      </c>
    </row>
    <row r="844" spans="1:7" ht="25.5">
      <c r="A844" s="16" t="s">
        <v>640</v>
      </c>
      <c r="B844" s="19" t="s">
        <v>422</v>
      </c>
      <c r="C844" s="20" t="s">
        <v>69</v>
      </c>
      <c r="D844" s="20" t="s">
        <v>75</v>
      </c>
      <c r="E844" s="51" t="s">
        <v>349</v>
      </c>
      <c r="F844" s="20" t="s">
        <v>105</v>
      </c>
      <c r="G844" s="21">
        <f>G845</f>
        <v>70</v>
      </c>
    </row>
    <row r="845" spans="1:7" ht="25.5">
      <c r="A845" s="16" t="s">
        <v>99</v>
      </c>
      <c r="B845" s="19" t="s">
        <v>422</v>
      </c>
      <c r="C845" s="20" t="s">
        <v>69</v>
      </c>
      <c r="D845" s="20" t="s">
        <v>75</v>
      </c>
      <c r="E845" s="51" t="s">
        <v>349</v>
      </c>
      <c r="F845" s="20" t="s">
        <v>100</v>
      </c>
      <c r="G845" s="21">
        <f>G846</f>
        <v>70</v>
      </c>
    </row>
    <row r="846" spans="1:7" ht="25.5">
      <c r="A846" s="16" t="s">
        <v>101</v>
      </c>
      <c r="B846" s="19" t="s">
        <v>422</v>
      </c>
      <c r="C846" s="20" t="s">
        <v>69</v>
      </c>
      <c r="D846" s="20" t="s">
        <v>75</v>
      </c>
      <c r="E846" s="51" t="s">
        <v>349</v>
      </c>
      <c r="F846" s="20" t="s">
        <v>102</v>
      </c>
      <c r="G846" s="21">
        <f>'МП пр.6'!G146</f>
        <v>70</v>
      </c>
    </row>
    <row r="847" spans="1:7" ht="12.75">
      <c r="A847" s="16" t="s">
        <v>118</v>
      </c>
      <c r="B847" s="19" t="s">
        <v>422</v>
      </c>
      <c r="C847" s="20" t="s">
        <v>69</v>
      </c>
      <c r="D847" s="20" t="s">
        <v>75</v>
      </c>
      <c r="E847" s="51" t="s">
        <v>349</v>
      </c>
      <c r="F847" s="20" t="s">
        <v>119</v>
      </c>
      <c r="G847" s="21">
        <f>G848</f>
        <v>40</v>
      </c>
    </row>
    <row r="848" spans="1:7" ht="12.75">
      <c r="A848" s="16" t="s">
        <v>150</v>
      </c>
      <c r="B848" s="19" t="s">
        <v>422</v>
      </c>
      <c r="C848" s="20" t="s">
        <v>69</v>
      </c>
      <c r="D848" s="20" t="s">
        <v>75</v>
      </c>
      <c r="E848" s="51" t="s">
        <v>349</v>
      </c>
      <c r="F848" s="20" t="s">
        <v>149</v>
      </c>
      <c r="G848" s="21">
        <f>'МП пр.6'!G149</f>
        <v>40</v>
      </c>
    </row>
    <row r="849" spans="1:7" ht="25.5">
      <c r="A849" s="15" t="s">
        <v>158</v>
      </c>
      <c r="B849" s="45" t="s">
        <v>423</v>
      </c>
      <c r="C849" s="39"/>
      <c r="D849" s="39"/>
      <c r="E849" s="39"/>
      <c r="F849" s="39"/>
      <c r="G849" s="40">
        <f>G850+G946+G1111+G1119</f>
        <v>98059.3</v>
      </c>
    </row>
    <row r="850" spans="1:7" ht="12.75">
      <c r="A850" s="15" t="s">
        <v>8</v>
      </c>
      <c r="B850" s="45" t="s">
        <v>423</v>
      </c>
      <c r="C850" s="39" t="s">
        <v>69</v>
      </c>
      <c r="D850" s="39" t="s">
        <v>36</v>
      </c>
      <c r="E850" s="20"/>
      <c r="F850" s="20"/>
      <c r="G850" s="40">
        <f>G851+G903</f>
        <v>24609.9</v>
      </c>
    </row>
    <row r="851" spans="1:7" ht="12.75">
      <c r="A851" s="15" t="s">
        <v>553</v>
      </c>
      <c r="B851" s="45" t="s">
        <v>423</v>
      </c>
      <c r="C851" s="39" t="s">
        <v>69</v>
      </c>
      <c r="D851" s="39" t="s">
        <v>70</v>
      </c>
      <c r="E851" s="20"/>
      <c r="F851" s="20"/>
      <c r="G851" s="40">
        <f>G852+G866+G886+G896+G880</f>
        <v>23844</v>
      </c>
    </row>
    <row r="852" spans="1:7" ht="25.5">
      <c r="A852" s="32" t="s">
        <v>461</v>
      </c>
      <c r="B852" s="19" t="s">
        <v>423</v>
      </c>
      <c r="C852" s="20" t="s">
        <v>69</v>
      </c>
      <c r="D852" s="20" t="s">
        <v>70</v>
      </c>
      <c r="E852" s="20" t="s">
        <v>462</v>
      </c>
      <c r="F852" s="20"/>
      <c r="G852" s="21">
        <f>G853</f>
        <v>1698.8</v>
      </c>
    </row>
    <row r="853" spans="1:7" ht="12.75">
      <c r="A853" s="16" t="s">
        <v>799</v>
      </c>
      <c r="B853" s="19" t="s">
        <v>423</v>
      </c>
      <c r="C853" s="20" t="s">
        <v>69</v>
      </c>
      <c r="D853" s="20" t="s">
        <v>70</v>
      </c>
      <c r="E853" s="20" t="s">
        <v>645</v>
      </c>
      <c r="F853" s="20"/>
      <c r="G853" s="21">
        <f>G854+G858+G862</f>
        <v>1698.8</v>
      </c>
    </row>
    <row r="854" spans="1:7" ht="38.25">
      <c r="A854" s="16" t="s">
        <v>526</v>
      </c>
      <c r="B854" s="19" t="s">
        <v>423</v>
      </c>
      <c r="C854" s="20" t="s">
        <v>69</v>
      </c>
      <c r="D854" s="20" t="s">
        <v>70</v>
      </c>
      <c r="E854" s="20" t="s">
        <v>646</v>
      </c>
      <c r="F854" s="20"/>
      <c r="G854" s="21">
        <f>G855</f>
        <v>270</v>
      </c>
    </row>
    <row r="855" spans="1:7" ht="25.5">
      <c r="A855" s="16" t="s">
        <v>106</v>
      </c>
      <c r="B855" s="19" t="s">
        <v>423</v>
      </c>
      <c r="C855" s="20" t="s">
        <v>69</v>
      </c>
      <c r="D855" s="20" t="s">
        <v>70</v>
      </c>
      <c r="E855" s="20" t="s">
        <v>646</v>
      </c>
      <c r="F855" s="20" t="s">
        <v>107</v>
      </c>
      <c r="G855" s="21">
        <f>G856</f>
        <v>270</v>
      </c>
    </row>
    <row r="856" spans="1:7" ht="12.75">
      <c r="A856" s="16" t="s">
        <v>112</v>
      </c>
      <c r="B856" s="19" t="s">
        <v>423</v>
      </c>
      <c r="C856" s="20" t="s">
        <v>69</v>
      </c>
      <c r="D856" s="20" t="s">
        <v>70</v>
      </c>
      <c r="E856" s="20" t="s">
        <v>646</v>
      </c>
      <c r="F856" s="20" t="s">
        <v>113</v>
      </c>
      <c r="G856" s="21">
        <f>G857</f>
        <v>270</v>
      </c>
    </row>
    <row r="857" spans="1:7" ht="38.25">
      <c r="A857" s="16" t="s">
        <v>114</v>
      </c>
      <c r="B857" s="19" t="s">
        <v>423</v>
      </c>
      <c r="C857" s="20" t="s">
        <v>69</v>
      </c>
      <c r="D857" s="20" t="s">
        <v>70</v>
      </c>
      <c r="E857" s="20" t="s">
        <v>646</v>
      </c>
      <c r="F857" s="20" t="s">
        <v>115</v>
      </c>
      <c r="G857" s="21">
        <f>'МП пр.6'!G175</f>
        <v>270</v>
      </c>
    </row>
    <row r="858" spans="1:7" ht="38.25">
      <c r="A858" s="16" t="s">
        <v>527</v>
      </c>
      <c r="B858" s="19" t="s">
        <v>423</v>
      </c>
      <c r="C858" s="20" t="s">
        <v>69</v>
      </c>
      <c r="D858" s="20" t="s">
        <v>70</v>
      </c>
      <c r="E858" s="20" t="s">
        <v>647</v>
      </c>
      <c r="F858" s="20"/>
      <c r="G858" s="21">
        <f>G859</f>
        <v>550.8</v>
      </c>
    </row>
    <row r="859" spans="1:7" ht="25.5">
      <c r="A859" s="16" t="s">
        <v>106</v>
      </c>
      <c r="B859" s="19" t="s">
        <v>423</v>
      </c>
      <c r="C859" s="20" t="s">
        <v>69</v>
      </c>
      <c r="D859" s="20" t="s">
        <v>70</v>
      </c>
      <c r="E859" s="20" t="s">
        <v>647</v>
      </c>
      <c r="F859" s="20" t="s">
        <v>107</v>
      </c>
      <c r="G859" s="21">
        <f>G860</f>
        <v>550.8</v>
      </c>
    </row>
    <row r="860" spans="1:7" ht="12.75">
      <c r="A860" s="16" t="s">
        <v>112</v>
      </c>
      <c r="B860" s="19" t="s">
        <v>423</v>
      </c>
      <c r="C860" s="20" t="s">
        <v>69</v>
      </c>
      <c r="D860" s="20" t="s">
        <v>70</v>
      </c>
      <c r="E860" s="20" t="s">
        <v>647</v>
      </c>
      <c r="F860" s="20" t="s">
        <v>113</v>
      </c>
      <c r="G860" s="21">
        <f>G861</f>
        <v>550.8</v>
      </c>
    </row>
    <row r="861" spans="1:7" ht="38.25">
      <c r="A861" s="16" t="s">
        <v>114</v>
      </c>
      <c r="B861" s="19" t="s">
        <v>423</v>
      </c>
      <c r="C861" s="20" t="s">
        <v>69</v>
      </c>
      <c r="D861" s="20" t="s">
        <v>70</v>
      </c>
      <c r="E861" s="20" t="s">
        <v>647</v>
      </c>
      <c r="F861" s="20" t="s">
        <v>115</v>
      </c>
      <c r="G861" s="21">
        <f>'МП пр.6'!G193</f>
        <v>550.8</v>
      </c>
    </row>
    <row r="862" spans="1:7" ht="38.25">
      <c r="A862" s="16" t="s">
        <v>529</v>
      </c>
      <c r="B862" s="19" t="s">
        <v>423</v>
      </c>
      <c r="C862" s="20" t="s">
        <v>69</v>
      </c>
      <c r="D862" s="20" t="s">
        <v>70</v>
      </c>
      <c r="E862" s="20" t="s">
        <v>649</v>
      </c>
      <c r="F862" s="20"/>
      <c r="G862" s="21">
        <f>G863</f>
        <v>878</v>
      </c>
    </row>
    <row r="863" spans="1:7" ht="25.5">
      <c r="A863" s="16" t="s">
        <v>106</v>
      </c>
      <c r="B863" s="19" t="s">
        <v>423</v>
      </c>
      <c r="C863" s="20" t="s">
        <v>69</v>
      </c>
      <c r="D863" s="20" t="s">
        <v>70</v>
      </c>
      <c r="E863" s="20" t="s">
        <v>649</v>
      </c>
      <c r="F863" s="20" t="s">
        <v>107</v>
      </c>
      <c r="G863" s="21">
        <f>G864</f>
        <v>878</v>
      </c>
    </row>
    <row r="864" spans="1:7" ht="12.75">
      <c r="A864" s="16" t="s">
        <v>112</v>
      </c>
      <c r="B864" s="19" t="s">
        <v>423</v>
      </c>
      <c r="C864" s="20" t="s">
        <v>69</v>
      </c>
      <c r="D864" s="20" t="s">
        <v>70</v>
      </c>
      <c r="E864" s="20" t="s">
        <v>649</v>
      </c>
      <c r="F864" s="20" t="s">
        <v>113</v>
      </c>
      <c r="G864" s="21">
        <f>G865</f>
        <v>878</v>
      </c>
    </row>
    <row r="865" spans="1:7" ht="12.75">
      <c r="A865" s="16" t="s">
        <v>116</v>
      </c>
      <c r="B865" s="19" t="s">
        <v>423</v>
      </c>
      <c r="C865" s="20" t="s">
        <v>69</v>
      </c>
      <c r="D865" s="20" t="s">
        <v>70</v>
      </c>
      <c r="E865" s="20" t="s">
        <v>649</v>
      </c>
      <c r="F865" s="20" t="s">
        <v>117</v>
      </c>
      <c r="G865" s="21">
        <f>'МП пр.6'!G225</f>
        <v>878</v>
      </c>
    </row>
    <row r="866" spans="1:7" ht="25.5">
      <c r="A866" s="32" t="s">
        <v>536</v>
      </c>
      <c r="B866" s="19" t="s">
        <v>423</v>
      </c>
      <c r="C866" s="20" t="s">
        <v>69</v>
      </c>
      <c r="D866" s="20" t="s">
        <v>70</v>
      </c>
      <c r="E866" s="51" t="s">
        <v>183</v>
      </c>
      <c r="F866" s="20"/>
      <c r="G866" s="21">
        <f>G867</f>
        <v>298.2</v>
      </c>
    </row>
    <row r="867" spans="1:7" ht="25.5">
      <c r="A867" s="32" t="s">
        <v>256</v>
      </c>
      <c r="B867" s="19" t="s">
        <v>423</v>
      </c>
      <c r="C867" s="20" t="s">
        <v>69</v>
      </c>
      <c r="D867" s="20" t="s">
        <v>70</v>
      </c>
      <c r="E867" s="51" t="s">
        <v>333</v>
      </c>
      <c r="F867" s="20"/>
      <c r="G867" s="21">
        <f>G868+G872+G876</f>
        <v>298.2</v>
      </c>
    </row>
    <row r="868" spans="1:7" ht="12.75">
      <c r="A868" s="32" t="s">
        <v>182</v>
      </c>
      <c r="B868" s="19" t="s">
        <v>423</v>
      </c>
      <c r="C868" s="20" t="s">
        <v>69</v>
      </c>
      <c r="D868" s="20" t="s">
        <v>70</v>
      </c>
      <c r="E868" s="51" t="s">
        <v>334</v>
      </c>
      <c r="F868" s="20"/>
      <c r="G868" s="21">
        <f>G869</f>
        <v>145</v>
      </c>
    </row>
    <row r="869" spans="1:7" ht="25.5">
      <c r="A869" s="16" t="s">
        <v>106</v>
      </c>
      <c r="B869" s="19" t="s">
        <v>423</v>
      </c>
      <c r="C869" s="20" t="s">
        <v>69</v>
      </c>
      <c r="D869" s="20" t="s">
        <v>70</v>
      </c>
      <c r="E869" s="51" t="s">
        <v>334</v>
      </c>
      <c r="F869" s="20" t="s">
        <v>107</v>
      </c>
      <c r="G869" s="21">
        <f>G870</f>
        <v>145</v>
      </c>
    </row>
    <row r="870" spans="1:7" ht="12.75">
      <c r="A870" s="16" t="s">
        <v>112</v>
      </c>
      <c r="B870" s="19" t="s">
        <v>423</v>
      </c>
      <c r="C870" s="20" t="s">
        <v>69</v>
      </c>
      <c r="D870" s="20" t="s">
        <v>70</v>
      </c>
      <c r="E870" s="51" t="s">
        <v>334</v>
      </c>
      <c r="F870" s="20" t="s">
        <v>113</v>
      </c>
      <c r="G870" s="21">
        <f>G871</f>
        <v>145</v>
      </c>
    </row>
    <row r="871" spans="1:7" ht="12.75">
      <c r="A871" s="16" t="s">
        <v>116</v>
      </c>
      <c r="B871" s="19" t="s">
        <v>423</v>
      </c>
      <c r="C871" s="20" t="s">
        <v>69</v>
      </c>
      <c r="D871" s="20" t="s">
        <v>70</v>
      </c>
      <c r="E871" s="51" t="s">
        <v>334</v>
      </c>
      <c r="F871" s="20" t="s">
        <v>117</v>
      </c>
      <c r="G871" s="21">
        <f>'МП пр.6'!G501</f>
        <v>145</v>
      </c>
    </row>
    <row r="872" spans="1:7" ht="12.75">
      <c r="A872" s="32" t="s">
        <v>185</v>
      </c>
      <c r="B872" s="19" t="s">
        <v>423</v>
      </c>
      <c r="C872" s="20" t="s">
        <v>69</v>
      </c>
      <c r="D872" s="20" t="s">
        <v>70</v>
      </c>
      <c r="E872" s="51" t="s">
        <v>338</v>
      </c>
      <c r="F872" s="20"/>
      <c r="G872" s="21">
        <f>G873</f>
        <v>57</v>
      </c>
    </row>
    <row r="873" spans="1:7" ht="25.5">
      <c r="A873" s="16" t="s">
        <v>106</v>
      </c>
      <c r="B873" s="19" t="s">
        <v>423</v>
      </c>
      <c r="C873" s="20" t="s">
        <v>69</v>
      </c>
      <c r="D873" s="20" t="s">
        <v>70</v>
      </c>
      <c r="E873" s="51" t="s">
        <v>338</v>
      </c>
      <c r="F873" s="20" t="s">
        <v>107</v>
      </c>
      <c r="G873" s="21">
        <f>G874</f>
        <v>57</v>
      </c>
    </row>
    <row r="874" spans="1:7" ht="12.75">
      <c r="A874" s="16" t="s">
        <v>112</v>
      </c>
      <c r="B874" s="19" t="s">
        <v>423</v>
      </c>
      <c r="C874" s="20" t="s">
        <v>69</v>
      </c>
      <c r="D874" s="20" t="s">
        <v>70</v>
      </c>
      <c r="E874" s="51" t="s">
        <v>338</v>
      </c>
      <c r="F874" s="20" t="s">
        <v>113</v>
      </c>
      <c r="G874" s="21">
        <f>G875</f>
        <v>57</v>
      </c>
    </row>
    <row r="875" spans="1:7" ht="12.75">
      <c r="A875" s="16" t="s">
        <v>116</v>
      </c>
      <c r="B875" s="19" t="s">
        <v>423</v>
      </c>
      <c r="C875" s="20" t="s">
        <v>69</v>
      </c>
      <c r="D875" s="20" t="s">
        <v>70</v>
      </c>
      <c r="E875" s="51" t="s">
        <v>338</v>
      </c>
      <c r="F875" s="20" t="s">
        <v>117</v>
      </c>
      <c r="G875" s="21">
        <f>'МП пр.6'!G525</f>
        <v>57</v>
      </c>
    </row>
    <row r="876" spans="1:7" ht="12.75">
      <c r="A876" s="32" t="s">
        <v>196</v>
      </c>
      <c r="B876" s="19" t="s">
        <v>423</v>
      </c>
      <c r="C876" s="20" t="s">
        <v>69</v>
      </c>
      <c r="D876" s="20" t="s">
        <v>70</v>
      </c>
      <c r="E876" s="51" t="s">
        <v>350</v>
      </c>
      <c r="F876" s="20"/>
      <c r="G876" s="21">
        <f>G877</f>
        <v>96.2</v>
      </c>
    </row>
    <row r="877" spans="1:7" ht="25.5">
      <c r="A877" s="16" t="s">
        <v>106</v>
      </c>
      <c r="B877" s="19" t="s">
        <v>423</v>
      </c>
      <c r="C877" s="20" t="s">
        <v>69</v>
      </c>
      <c r="D877" s="20" t="s">
        <v>70</v>
      </c>
      <c r="E877" s="51" t="s">
        <v>350</v>
      </c>
      <c r="F877" s="20" t="s">
        <v>107</v>
      </c>
      <c r="G877" s="21">
        <f>G878</f>
        <v>96.2</v>
      </c>
    </row>
    <row r="878" spans="1:7" ht="12.75">
      <c r="A878" s="16" t="s">
        <v>112</v>
      </c>
      <c r="B878" s="19" t="s">
        <v>423</v>
      </c>
      <c r="C878" s="20" t="s">
        <v>69</v>
      </c>
      <c r="D878" s="20" t="s">
        <v>70</v>
      </c>
      <c r="E878" s="51" t="s">
        <v>350</v>
      </c>
      <c r="F878" s="20" t="s">
        <v>113</v>
      </c>
      <c r="G878" s="21">
        <f>G879</f>
        <v>96.2</v>
      </c>
    </row>
    <row r="879" spans="1:7" ht="12.75">
      <c r="A879" s="16" t="s">
        <v>116</v>
      </c>
      <c r="B879" s="19" t="s">
        <v>423</v>
      </c>
      <c r="C879" s="20" t="s">
        <v>69</v>
      </c>
      <c r="D879" s="20" t="s">
        <v>70</v>
      </c>
      <c r="E879" s="51" t="s">
        <v>350</v>
      </c>
      <c r="F879" s="20" t="s">
        <v>117</v>
      </c>
      <c r="G879" s="21">
        <f>'МП пр.6'!G544</f>
        <v>96.2</v>
      </c>
    </row>
    <row r="880" spans="1:7" ht="25.5">
      <c r="A880" s="16" t="s">
        <v>468</v>
      </c>
      <c r="B880" s="19" t="s">
        <v>423</v>
      </c>
      <c r="C880" s="20" t="s">
        <v>69</v>
      </c>
      <c r="D880" s="20" t="s">
        <v>70</v>
      </c>
      <c r="E880" s="20" t="s">
        <v>469</v>
      </c>
      <c r="F880" s="20"/>
      <c r="G880" s="21">
        <f>G881</f>
        <v>150</v>
      </c>
    </row>
    <row r="881" spans="1:7" ht="23.25" customHeight="1">
      <c r="A881" s="16" t="s">
        <v>480</v>
      </c>
      <c r="B881" s="19" t="s">
        <v>423</v>
      </c>
      <c r="C881" s="20" t="s">
        <v>69</v>
      </c>
      <c r="D881" s="20" t="s">
        <v>70</v>
      </c>
      <c r="E881" s="20" t="s">
        <v>481</v>
      </c>
      <c r="F881" s="20"/>
      <c r="G881" s="18">
        <f>G882</f>
        <v>150</v>
      </c>
    </row>
    <row r="882" spans="1:7" ht="25.5">
      <c r="A882" s="16" t="s">
        <v>482</v>
      </c>
      <c r="B882" s="19" t="s">
        <v>423</v>
      </c>
      <c r="C882" s="20" t="s">
        <v>69</v>
      </c>
      <c r="D882" s="20" t="s">
        <v>70</v>
      </c>
      <c r="E882" s="20" t="s">
        <v>483</v>
      </c>
      <c r="F882" s="20"/>
      <c r="G882" s="21">
        <f>G883</f>
        <v>150</v>
      </c>
    </row>
    <row r="883" spans="1:7" ht="25.5">
      <c r="A883" s="16" t="s">
        <v>106</v>
      </c>
      <c r="B883" s="19" t="s">
        <v>423</v>
      </c>
      <c r="C883" s="20" t="s">
        <v>69</v>
      </c>
      <c r="D883" s="20" t="s">
        <v>70</v>
      </c>
      <c r="E883" s="20" t="s">
        <v>483</v>
      </c>
      <c r="F883" s="20" t="s">
        <v>107</v>
      </c>
      <c r="G883" s="21">
        <f>G884</f>
        <v>150</v>
      </c>
    </row>
    <row r="884" spans="1:7" ht="12.75">
      <c r="A884" s="16" t="s">
        <v>112</v>
      </c>
      <c r="B884" s="19" t="s">
        <v>423</v>
      </c>
      <c r="C884" s="20" t="s">
        <v>69</v>
      </c>
      <c r="D884" s="20" t="s">
        <v>70</v>
      </c>
      <c r="E884" s="20" t="s">
        <v>483</v>
      </c>
      <c r="F884" s="20" t="s">
        <v>113</v>
      </c>
      <c r="G884" s="21">
        <f>G885</f>
        <v>150</v>
      </c>
    </row>
    <row r="885" spans="1:7" ht="12.75">
      <c r="A885" s="16" t="s">
        <v>116</v>
      </c>
      <c r="B885" s="19" t="s">
        <v>423</v>
      </c>
      <c r="C885" s="20" t="s">
        <v>69</v>
      </c>
      <c r="D885" s="20" t="s">
        <v>70</v>
      </c>
      <c r="E885" s="20" t="s">
        <v>483</v>
      </c>
      <c r="F885" s="20" t="s">
        <v>117</v>
      </c>
      <c r="G885" s="21">
        <f>'МП пр.6'!G69</f>
        <v>150</v>
      </c>
    </row>
    <row r="886" spans="1:7" ht="12.75">
      <c r="A886" s="16" t="s">
        <v>368</v>
      </c>
      <c r="B886" s="19" t="s">
        <v>423</v>
      </c>
      <c r="C886" s="20" t="s">
        <v>69</v>
      </c>
      <c r="D886" s="20" t="s">
        <v>70</v>
      </c>
      <c r="E886" s="20" t="s">
        <v>219</v>
      </c>
      <c r="F886" s="20"/>
      <c r="G886" s="21">
        <f>G887</f>
        <v>620</v>
      </c>
    </row>
    <row r="887" spans="1:7" ht="12.75">
      <c r="A887" s="16" t="s">
        <v>369</v>
      </c>
      <c r="B887" s="19" t="s">
        <v>423</v>
      </c>
      <c r="C887" s="20" t="s">
        <v>69</v>
      </c>
      <c r="D887" s="20" t="s">
        <v>70</v>
      </c>
      <c r="E887" s="20" t="s">
        <v>366</v>
      </c>
      <c r="F887" s="20"/>
      <c r="G887" s="21">
        <f>G888+G892</f>
        <v>620</v>
      </c>
    </row>
    <row r="888" spans="1:7" ht="51">
      <c r="A888" s="16" t="s">
        <v>292</v>
      </c>
      <c r="B888" s="19" t="s">
        <v>423</v>
      </c>
      <c r="C888" s="20" t="s">
        <v>69</v>
      </c>
      <c r="D888" s="20" t="s">
        <v>70</v>
      </c>
      <c r="E888" s="20" t="s">
        <v>367</v>
      </c>
      <c r="F888" s="20"/>
      <c r="G888" s="21">
        <f>G889</f>
        <v>550</v>
      </c>
    </row>
    <row r="889" spans="1:7" ht="25.5">
      <c r="A889" s="16" t="s">
        <v>106</v>
      </c>
      <c r="B889" s="19" t="s">
        <v>423</v>
      </c>
      <c r="C889" s="20" t="s">
        <v>69</v>
      </c>
      <c r="D889" s="20" t="s">
        <v>70</v>
      </c>
      <c r="E889" s="20" t="s">
        <v>367</v>
      </c>
      <c r="F889" s="20" t="s">
        <v>107</v>
      </c>
      <c r="G889" s="21">
        <f>G890</f>
        <v>550</v>
      </c>
    </row>
    <row r="890" spans="1:7" ht="12.75">
      <c r="A890" s="16" t="s">
        <v>112</v>
      </c>
      <c r="B890" s="19" t="s">
        <v>423</v>
      </c>
      <c r="C890" s="20" t="s">
        <v>69</v>
      </c>
      <c r="D890" s="20" t="s">
        <v>70</v>
      </c>
      <c r="E890" s="20" t="s">
        <v>367</v>
      </c>
      <c r="F890" s="20" t="s">
        <v>113</v>
      </c>
      <c r="G890" s="21">
        <f>G891</f>
        <v>550</v>
      </c>
    </row>
    <row r="891" spans="1:7" ht="12.75">
      <c r="A891" s="16" t="s">
        <v>116</v>
      </c>
      <c r="B891" s="19" t="s">
        <v>423</v>
      </c>
      <c r="C891" s="20" t="s">
        <v>69</v>
      </c>
      <c r="D891" s="20" t="s">
        <v>70</v>
      </c>
      <c r="E891" s="20" t="s">
        <v>367</v>
      </c>
      <c r="F891" s="20" t="s">
        <v>117</v>
      </c>
      <c r="G891" s="21">
        <v>550</v>
      </c>
    </row>
    <row r="892" spans="1:7" ht="12.75">
      <c r="A892" s="16" t="s">
        <v>239</v>
      </c>
      <c r="B892" s="19" t="s">
        <v>423</v>
      </c>
      <c r="C892" s="20" t="s">
        <v>69</v>
      </c>
      <c r="D892" s="20" t="s">
        <v>70</v>
      </c>
      <c r="E892" s="20" t="s">
        <v>370</v>
      </c>
      <c r="F892" s="20"/>
      <c r="G892" s="21">
        <f>G893</f>
        <v>70</v>
      </c>
    </row>
    <row r="893" spans="1:7" ht="25.5">
      <c r="A893" s="16" t="s">
        <v>106</v>
      </c>
      <c r="B893" s="19" t="s">
        <v>423</v>
      </c>
      <c r="C893" s="20" t="s">
        <v>69</v>
      </c>
      <c r="D893" s="20" t="s">
        <v>70</v>
      </c>
      <c r="E893" s="20" t="s">
        <v>370</v>
      </c>
      <c r="F893" s="20" t="s">
        <v>107</v>
      </c>
      <c r="G893" s="21">
        <f>G894</f>
        <v>70</v>
      </c>
    </row>
    <row r="894" spans="1:7" ht="12.75">
      <c r="A894" s="16" t="s">
        <v>112</v>
      </c>
      <c r="B894" s="19" t="s">
        <v>423</v>
      </c>
      <c r="C894" s="20" t="s">
        <v>69</v>
      </c>
      <c r="D894" s="20" t="s">
        <v>70</v>
      </c>
      <c r="E894" s="20" t="s">
        <v>370</v>
      </c>
      <c r="F894" s="20" t="s">
        <v>113</v>
      </c>
      <c r="G894" s="21">
        <f>G895</f>
        <v>70</v>
      </c>
    </row>
    <row r="895" spans="1:7" ht="12.75">
      <c r="A895" s="16" t="s">
        <v>116</v>
      </c>
      <c r="B895" s="19" t="s">
        <v>423</v>
      </c>
      <c r="C895" s="20" t="s">
        <v>69</v>
      </c>
      <c r="D895" s="20" t="s">
        <v>70</v>
      </c>
      <c r="E895" s="20" t="s">
        <v>370</v>
      </c>
      <c r="F895" s="20" t="s">
        <v>117</v>
      </c>
      <c r="G895" s="21">
        <v>70</v>
      </c>
    </row>
    <row r="896" spans="1:7" ht="12.75">
      <c r="A896" s="16" t="s">
        <v>323</v>
      </c>
      <c r="B896" s="19" t="s">
        <v>423</v>
      </c>
      <c r="C896" s="20" t="s">
        <v>69</v>
      </c>
      <c r="D896" s="20" t="s">
        <v>70</v>
      </c>
      <c r="E896" s="20" t="s">
        <v>232</v>
      </c>
      <c r="F896" s="20"/>
      <c r="G896" s="21">
        <f>G897</f>
        <v>21077</v>
      </c>
    </row>
    <row r="897" spans="1:7" ht="38.25">
      <c r="A897" s="16" t="s">
        <v>492</v>
      </c>
      <c r="B897" s="19" t="s">
        <v>423</v>
      </c>
      <c r="C897" s="20" t="s">
        <v>69</v>
      </c>
      <c r="D897" s="20" t="s">
        <v>70</v>
      </c>
      <c r="E897" s="20" t="s">
        <v>381</v>
      </c>
      <c r="F897" s="20"/>
      <c r="G897" s="21">
        <f>G898</f>
        <v>21077</v>
      </c>
    </row>
    <row r="898" spans="1:7" ht="12.75">
      <c r="A898" s="16" t="s">
        <v>254</v>
      </c>
      <c r="B898" s="19" t="s">
        <v>423</v>
      </c>
      <c r="C898" s="20" t="s">
        <v>69</v>
      </c>
      <c r="D898" s="20" t="s">
        <v>70</v>
      </c>
      <c r="E898" s="20" t="s">
        <v>382</v>
      </c>
      <c r="F898" s="20"/>
      <c r="G898" s="21">
        <f>G899</f>
        <v>21077</v>
      </c>
    </row>
    <row r="899" spans="1:7" ht="25.5">
      <c r="A899" s="16" t="s">
        <v>106</v>
      </c>
      <c r="B899" s="19" t="s">
        <v>423</v>
      </c>
      <c r="C899" s="20" t="s">
        <v>69</v>
      </c>
      <c r="D899" s="20" t="s">
        <v>70</v>
      </c>
      <c r="E899" s="20" t="s">
        <v>382</v>
      </c>
      <c r="F899" s="20" t="s">
        <v>107</v>
      </c>
      <c r="G899" s="21">
        <f>G900</f>
        <v>21077</v>
      </c>
    </row>
    <row r="900" spans="1:7" ht="12.75">
      <c r="A900" s="16" t="s">
        <v>112</v>
      </c>
      <c r="B900" s="19" t="s">
        <v>423</v>
      </c>
      <c r="C900" s="20" t="s">
        <v>69</v>
      </c>
      <c r="D900" s="20" t="s">
        <v>70</v>
      </c>
      <c r="E900" s="20" t="s">
        <v>382</v>
      </c>
      <c r="F900" s="20" t="s">
        <v>113</v>
      </c>
      <c r="G900" s="21">
        <f>G901+G902</f>
        <v>21077</v>
      </c>
    </row>
    <row r="901" spans="1:7" ht="38.25">
      <c r="A901" s="16" t="s">
        <v>114</v>
      </c>
      <c r="B901" s="19" t="s">
        <v>423</v>
      </c>
      <c r="C901" s="20" t="s">
        <v>69</v>
      </c>
      <c r="D901" s="20" t="s">
        <v>70</v>
      </c>
      <c r="E901" s="20" t="s">
        <v>382</v>
      </c>
      <c r="F901" s="20" t="s">
        <v>115</v>
      </c>
      <c r="G901" s="21">
        <v>20777</v>
      </c>
    </row>
    <row r="902" spans="1:7" ht="12.75">
      <c r="A902" s="16" t="s">
        <v>116</v>
      </c>
      <c r="B902" s="19" t="s">
        <v>423</v>
      </c>
      <c r="C902" s="20" t="s">
        <v>69</v>
      </c>
      <c r="D902" s="20" t="s">
        <v>70</v>
      </c>
      <c r="E902" s="20" t="s">
        <v>382</v>
      </c>
      <c r="F902" s="20" t="s">
        <v>117</v>
      </c>
      <c r="G902" s="21">
        <f>100+200</f>
        <v>300</v>
      </c>
    </row>
    <row r="903" spans="1:7" ht="12.75">
      <c r="A903" s="14" t="s">
        <v>643</v>
      </c>
      <c r="B903" s="45" t="s">
        <v>423</v>
      </c>
      <c r="C903" s="39" t="s">
        <v>69</v>
      </c>
      <c r="D903" s="39" t="s">
        <v>69</v>
      </c>
      <c r="E903" s="39"/>
      <c r="F903" s="39"/>
      <c r="G903" s="40">
        <f>G904+G911+G917+G941</f>
        <v>765.9</v>
      </c>
    </row>
    <row r="904" spans="1:7" ht="25.5">
      <c r="A904" s="32" t="s">
        <v>557</v>
      </c>
      <c r="B904" s="19" t="s">
        <v>423</v>
      </c>
      <c r="C904" s="20" t="s">
        <v>69</v>
      </c>
      <c r="D904" s="20" t="s">
        <v>69</v>
      </c>
      <c r="E904" s="51" t="s">
        <v>189</v>
      </c>
      <c r="F904" s="20"/>
      <c r="G904" s="21">
        <f>G905</f>
        <v>46.099999999999994</v>
      </c>
    </row>
    <row r="905" spans="1:7" ht="38.25">
      <c r="A905" s="32" t="s">
        <v>558</v>
      </c>
      <c r="B905" s="19" t="s">
        <v>423</v>
      </c>
      <c r="C905" s="20" t="s">
        <v>69</v>
      </c>
      <c r="D905" s="20" t="s">
        <v>69</v>
      </c>
      <c r="E905" s="51" t="s">
        <v>341</v>
      </c>
      <c r="F905" s="20"/>
      <c r="G905" s="21">
        <f>G906</f>
        <v>46.099999999999994</v>
      </c>
    </row>
    <row r="906" spans="1:7" ht="12.75">
      <c r="A906" s="32" t="s">
        <v>188</v>
      </c>
      <c r="B906" s="19" t="s">
        <v>423</v>
      </c>
      <c r="C906" s="48" t="s">
        <v>69</v>
      </c>
      <c r="D906" s="48" t="s">
        <v>69</v>
      </c>
      <c r="E906" s="51" t="s">
        <v>342</v>
      </c>
      <c r="F906" s="48"/>
      <c r="G906" s="21">
        <f>G907</f>
        <v>46.099999999999994</v>
      </c>
    </row>
    <row r="907" spans="1:7" ht="38.25">
      <c r="A907" s="32" t="s">
        <v>103</v>
      </c>
      <c r="B907" s="19" t="s">
        <v>423</v>
      </c>
      <c r="C907" s="48" t="s">
        <v>69</v>
      </c>
      <c r="D907" s="48" t="s">
        <v>69</v>
      </c>
      <c r="E907" s="51" t="s">
        <v>342</v>
      </c>
      <c r="F907" s="20" t="s">
        <v>104</v>
      </c>
      <c r="G907" s="21">
        <f>G908</f>
        <v>46.099999999999994</v>
      </c>
    </row>
    <row r="908" spans="1:7" ht="12.75">
      <c r="A908" s="16" t="s">
        <v>300</v>
      </c>
      <c r="B908" s="19" t="s">
        <v>423</v>
      </c>
      <c r="C908" s="48" t="s">
        <v>69</v>
      </c>
      <c r="D908" s="48" t="s">
        <v>69</v>
      </c>
      <c r="E908" s="51" t="s">
        <v>342</v>
      </c>
      <c r="F908" s="20" t="s">
        <v>302</v>
      </c>
      <c r="G908" s="21">
        <f>G909+G910</f>
        <v>46.099999999999994</v>
      </c>
    </row>
    <row r="909" spans="1:7" ht="12.75">
      <c r="A909" s="16" t="s">
        <v>568</v>
      </c>
      <c r="B909" s="19" t="s">
        <v>423</v>
      </c>
      <c r="C909" s="48" t="s">
        <v>69</v>
      </c>
      <c r="D909" s="48" t="s">
        <v>69</v>
      </c>
      <c r="E909" s="51" t="s">
        <v>342</v>
      </c>
      <c r="F909" s="20" t="s">
        <v>303</v>
      </c>
      <c r="G909" s="21">
        <f>'МП пр.6'!G288</f>
        <v>35.4</v>
      </c>
    </row>
    <row r="910" spans="1:7" ht="25.5">
      <c r="A910" s="16" t="s">
        <v>451</v>
      </c>
      <c r="B910" s="19" t="s">
        <v>423</v>
      </c>
      <c r="C910" s="48" t="s">
        <v>69</v>
      </c>
      <c r="D910" s="48" t="s">
        <v>69</v>
      </c>
      <c r="E910" s="51" t="s">
        <v>342</v>
      </c>
      <c r="F910" s="20" t="s">
        <v>304</v>
      </c>
      <c r="G910" s="21">
        <f>'МП пр.6'!G290</f>
        <v>10.7</v>
      </c>
    </row>
    <row r="911" spans="1:7" ht="25.5">
      <c r="A911" s="32" t="s">
        <v>559</v>
      </c>
      <c r="B911" s="19" t="s">
        <v>423</v>
      </c>
      <c r="C911" s="20" t="s">
        <v>69</v>
      </c>
      <c r="D911" s="20" t="s">
        <v>69</v>
      </c>
      <c r="E911" s="51" t="s">
        <v>191</v>
      </c>
      <c r="F911" s="20"/>
      <c r="G911" s="21">
        <f>G912</f>
        <v>384.8</v>
      </c>
    </row>
    <row r="912" spans="1:7" ht="25.5">
      <c r="A912" s="32" t="s">
        <v>259</v>
      </c>
      <c r="B912" s="19" t="s">
        <v>423</v>
      </c>
      <c r="C912" s="20" t="s">
        <v>69</v>
      </c>
      <c r="D912" s="20" t="s">
        <v>69</v>
      </c>
      <c r="E912" s="51" t="s">
        <v>343</v>
      </c>
      <c r="F912" s="20"/>
      <c r="G912" s="21">
        <f>G913</f>
        <v>384.8</v>
      </c>
    </row>
    <row r="913" spans="1:7" ht="12.75">
      <c r="A913" s="32" t="s">
        <v>190</v>
      </c>
      <c r="B913" s="19" t="s">
        <v>423</v>
      </c>
      <c r="C913" s="20" t="s">
        <v>69</v>
      </c>
      <c r="D913" s="20" t="s">
        <v>69</v>
      </c>
      <c r="E913" s="51" t="s">
        <v>344</v>
      </c>
      <c r="F913" s="20"/>
      <c r="G913" s="21">
        <f>G914</f>
        <v>384.8</v>
      </c>
    </row>
    <row r="914" spans="1:7" ht="25.5">
      <c r="A914" s="16" t="s">
        <v>640</v>
      </c>
      <c r="B914" s="19" t="s">
        <v>423</v>
      </c>
      <c r="C914" s="20" t="s">
        <v>69</v>
      </c>
      <c r="D914" s="20" t="s">
        <v>69</v>
      </c>
      <c r="E914" s="51" t="s">
        <v>344</v>
      </c>
      <c r="F914" s="20" t="s">
        <v>105</v>
      </c>
      <c r="G914" s="21">
        <f>G915</f>
        <v>384.8</v>
      </c>
    </row>
    <row r="915" spans="1:7" ht="25.5">
      <c r="A915" s="16" t="s">
        <v>99</v>
      </c>
      <c r="B915" s="19" t="s">
        <v>423</v>
      </c>
      <c r="C915" s="20" t="s">
        <v>69</v>
      </c>
      <c r="D915" s="20" t="s">
        <v>69</v>
      </c>
      <c r="E915" s="51" t="s">
        <v>344</v>
      </c>
      <c r="F915" s="20" t="s">
        <v>100</v>
      </c>
      <c r="G915" s="21">
        <f>G916</f>
        <v>384.8</v>
      </c>
    </row>
    <row r="916" spans="1:7" ht="25.5">
      <c r="A916" s="16" t="s">
        <v>101</v>
      </c>
      <c r="B916" s="19" t="s">
        <v>423</v>
      </c>
      <c r="C916" s="20" t="s">
        <v>69</v>
      </c>
      <c r="D916" s="20" t="s">
        <v>69</v>
      </c>
      <c r="E916" s="51" t="s">
        <v>344</v>
      </c>
      <c r="F916" s="20" t="s">
        <v>102</v>
      </c>
      <c r="G916" s="21">
        <f>'МП пр.6'!G299</f>
        <v>384.8</v>
      </c>
    </row>
    <row r="917" spans="1:7" ht="25.5">
      <c r="A917" s="32" t="s">
        <v>570</v>
      </c>
      <c r="B917" s="19" t="s">
        <v>423</v>
      </c>
      <c r="C917" s="20" t="s">
        <v>69</v>
      </c>
      <c r="D917" s="20" t="s">
        <v>69</v>
      </c>
      <c r="E917" s="51" t="s">
        <v>197</v>
      </c>
      <c r="F917" s="20"/>
      <c r="G917" s="21">
        <f>G918+G923</f>
        <v>300</v>
      </c>
    </row>
    <row r="918" spans="1:7" ht="12.75">
      <c r="A918" s="32" t="s">
        <v>261</v>
      </c>
      <c r="B918" s="19" t="s">
        <v>423</v>
      </c>
      <c r="C918" s="20" t="s">
        <v>69</v>
      </c>
      <c r="D918" s="20" t="s">
        <v>69</v>
      </c>
      <c r="E918" s="51" t="s">
        <v>351</v>
      </c>
      <c r="F918" s="20"/>
      <c r="G918" s="21">
        <f>G919</f>
        <v>50</v>
      </c>
    </row>
    <row r="919" spans="1:7" ht="12.75">
      <c r="A919" s="32" t="s">
        <v>181</v>
      </c>
      <c r="B919" s="19" t="s">
        <v>423</v>
      </c>
      <c r="C919" s="20" t="s">
        <v>69</v>
      </c>
      <c r="D919" s="20" t="s">
        <v>69</v>
      </c>
      <c r="E919" s="51" t="s">
        <v>352</v>
      </c>
      <c r="F919" s="20"/>
      <c r="G919" s="21">
        <f>G920</f>
        <v>50</v>
      </c>
    </row>
    <row r="920" spans="1:7" ht="25.5">
      <c r="A920" s="16" t="s">
        <v>640</v>
      </c>
      <c r="B920" s="19" t="s">
        <v>423</v>
      </c>
      <c r="C920" s="20" t="s">
        <v>69</v>
      </c>
      <c r="D920" s="20" t="s">
        <v>69</v>
      </c>
      <c r="E920" s="51" t="s">
        <v>352</v>
      </c>
      <c r="F920" s="20" t="s">
        <v>105</v>
      </c>
      <c r="G920" s="21">
        <f>G921</f>
        <v>50</v>
      </c>
    </row>
    <row r="921" spans="1:7" ht="25.5">
      <c r="A921" s="16" t="s">
        <v>99</v>
      </c>
      <c r="B921" s="19" t="s">
        <v>423</v>
      </c>
      <c r="C921" s="20" t="s">
        <v>69</v>
      </c>
      <c r="D921" s="20" t="s">
        <v>69</v>
      </c>
      <c r="E921" s="51" t="s">
        <v>352</v>
      </c>
      <c r="F921" s="20" t="s">
        <v>100</v>
      </c>
      <c r="G921" s="21">
        <f>G922</f>
        <v>50</v>
      </c>
    </row>
    <row r="922" spans="1:7" ht="25.5">
      <c r="A922" s="16" t="s">
        <v>101</v>
      </c>
      <c r="B922" s="19" t="s">
        <v>423</v>
      </c>
      <c r="C922" s="20" t="s">
        <v>69</v>
      </c>
      <c r="D922" s="20" t="s">
        <v>69</v>
      </c>
      <c r="E922" s="51" t="s">
        <v>352</v>
      </c>
      <c r="F922" s="20" t="s">
        <v>102</v>
      </c>
      <c r="G922" s="21">
        <f>'МП пр.6'!G312</f>
        <v>50</v>
      </c>
    </row>
    <row r="923" spans="1:7" ht="12.75">
      <c r="A923" s="32" t="s">
        <v>262</v>
      </c>
      <c r="B923" s="19" t="s">
        <v>423</v>
      </c>
      <c r="C923" s="20" t="s">
        <v>69</v>
      </c>
      <c r="D923" s="20" t="s">
        <v>69</v>
      </c>
      <c r="E923" s="51" t="s">
        <v>353</v>
      </c>
      <c r="F923" s="20"/>
      <c r="G923" s="21">
        <f>G924+G928+G933+G937</f>
        <v>250</v>
      </c>
    </row>
    <row r="924" spans="1:7" ht="12.75">
      <c r="A924" s="32" t="s">
        <v>198</v>
      </c>
      <c r="B924" s="19" t="s">
        <v>423</v>
      </c>
      <c r="C924" s="20" t="s">
        <v>69</v>
      </c>
      <c r="D924" s="20" t="s">
        <v>69</v>
      </c>
      <c r="E924" s="51" t="s">
        <v>354</v>
      </c>
      <c r="F924" s="20"/>
      <c r="G924" s="21">
        <f>G925</f>
        <v>95</v>
      </c>
    </row>
    <row r="925" spans="1:7" ht="25.5">
      <c r="A925" s="16" t="s">
        <v>640</v>
      </c>
      <c r="B925" s="19" t="s">
        <v>423</v>
      </c>
      <c r="C925" s="20" t="s">
        <v>69</v>
      </c>
      <c r="D925" s="20" t="s">
        <v>69</v>
      </c>
      <c r="E925" s="51" t="s">
        <v>354</v>
      </c>
      <c r="F925" s="20" t="s">
        <v>105</v>
      </c>
      <c r="G925" s="21">
        <f>G926</f>
        <v>95</v>
      </c>
    </row>
    <row r="926" spans="1:7" ht="25.5">
      <c r="A926" s="16" t="s">
        <v>99</v>
      </c>
      <c r="B926" s="19" t="s">
        <v>423</v>
      </c>
      <c r="C926" s="20" t="s">
        <v>69</v>
      </c>
      <c r="D926" s="20" t="s">
        <v>69</v>
      </c>
      <c r="E926" s="51" t="s">
        <v>354</v>
      </c>
      <c r="F926" s="20" t="s">
        <v>100</v>
      </c>
      <c r="G926" s="21">
        <f>G927</f>
        <v>95</v>
      </c>
    </row>
    <row r="927" spans="1:7" ht="25.5">
      <c r="A927" s="16" t="s">
        <v>101</v>
      </c>
      <c r="B927" s="19" t="s">
        <v>423</v>
      </c>
      <c r="C927" s="20" t="s">
        <v>69</v>
      </c>
      <c r="D927" s="20" t="s">
        <v>69</v>
      </c>
      <c r="E927" s="51" t="s">
        <v>354</v>
      </c>
      <c r="F927" s="20" t="s">
        <v>102</v>
      </c>
      <c r="G927" s="21">
        <f>'МП пр.6'!G320</f>
        <v>95</v>
      </c>
    </row>
    <row r="928" spans="1:7" ht="12.75">
      <c r="A928" s="32" t="s">
        <v>199</v>
      </c>
      <c r="B928" s="19" t="s">
        <v>423</v>
      </c>
      <c r="C928" s="20" t="s">
        <v>69</v>
      </c>
      <c r="D928" s="20" t="s">
        <v>69</v>
      </c>
      <c r="E928" s="51" t="s">
        <v>355</v>
      </c>
      <c r="F928" s="20"/>
      <c r="G928" s="21">
        <f>G929</f>
        <v>100</v>
      </c>
    </row>
    <row r="929" spans="1:7" ht="38.25">
      <c r="A929" s="32" t="s">
        <v>103</v>
      </c>
      <c r="B929" s="19" t="s">
        <v>423</v>
      </c>
      <c r="C929" s="20" t="s">
        <v>69</v>
      </c>
      <c r="D929" s="20" t="s">
        <v>69</v>
      </c>
      <c r="E929" s="51" t="s">
        <v>355</v>
      </c>
      <c r="F929" s="20" t="s">
        <v>104</v>
      </c>
      <c r="G929" s="21">
        <f>G930</f>
        <v>100</v>
      </c>
    </row>
    <row r="930" spans="1:7" ht="12.75">
      <c r="A930" s="16" t="s">
        <v>300</v>
      </c>
      <c r="B930" s="19" t="s">
        <v>423</v>
      </c>
      <c r="C930" s="20" t="s">
        <v>69</v>
      </c>
      <c r="D930" s="20" t="s">
        <v>69</v>
      </c>
      <c r="E930" s="51" t="s">
        <v>355</v>
      </c>
      <c r="F930" s="20" t="s">
        <v>302</v>
      </c>
      <c r="G930" s="21">
        <f>G931+G932</f>
        <v>100</v>
      </c>
    </row>
    <row r="931" spans="1:7" ht="12.75">
      <c r="A931" s="16" t="s">
        <v>447</v>
      </c>
      <c r="B931" s="19" t="s">
        <v>423</v>
      </c>
      <c r="C931" s="20" t="s">
        <v>69</v>
      </c>
      <c r="D931" s="20" t="s">
        <v>69</v>
      </c>
      <c r="E931" s="51" t="s">
        <v>355</v>
      </c>
      <c r="F931" s="20" t="s">
        <v>301</v>
      </c>
      <c r="G931" s="21">
        <f>'МП пр.6'!G327</f>
        <v>20</v>
      </c>
    </row>
    <row r="932" spans="1:7" ht="25.5">
      <c r="A932" s="16" t="s">
        <v>571</v>
      </c>
      <c r="B932" s="19" t="s">
        <v>423</v>
      </c>
      <c r="C932" s="20" t="s">
        <v>69</v>
      </c>
      <c r="D932" s="20" t="s">
        <v>69</v>
      </c>
      <c r="E932" s="51" t="s">
        <v>355</v>
      </c>
      <c r="F932" s="20" t="s">
        <v>572</v>
      </c>
      <c r="G932" s="21">
        <f>'МП пр.6'!G329</f>
        <v>80</v>
      </c>
    </row>
    <row r="933" spans="1:7" ht="12.75">
      <c r="A933" s="32" t="s">
        <v>200</v>
      </c>
      <c r="B933" s="19" t="s">
        <v>423</v>
      </c>
      <c r="C933" s="20" t="s">
        <v>69</v>
      </c>
      <c r="D933" s="20" t="s">
        <v>69</v>
      </c>
      <c r="E933" s="51" t="s">
        <v>356</v>
      </c>
      <c r="F933" s="20"/>
      <c r="G933" s="21">
        <f>G934</f>
        <v>35</v>
      </c>
    </row>
    <row r="934" spans="1:7" ht="25.5">
      <c r="A934" s="16" t="s">
        <v>640</v>
      </c>
      <c r="B934" s="19" t="s">
        <v>423</v>
      </c>
      <c r="C934" s="20" t="s">
        <v>69</v>
      </c>
      <c r="D934" s="20" t="s">
        <v>69</v>
      </c>
      <c r="E934" s="51" t="s">
        <v>356</v>
      </c>
      <c r="F934" s="20" t="s">
        <v>105</v>
      </c>
      <c r="G934" s="21">
        <f>G935</f>
        <v>35</v>
      </c>
    </row>
    <row r="935" spans="1:7" ht="25.5">
      <c r="A935" s="16" t="s">
        <v>99</v>
      </c>
      <c r="B935" s="19" t="s">
        <v>423</v>
      </c>
      <c r="C935" s="20" t="s">
        <v>69</v>
      </c>
      <c r="D935" s="20" t="s">
        <v>69</v>
      </c>
      <c r="E935" s="51" t="s">
        <v>356</v>
      </c>
      <c r="F935" s="20" t="s">
        <v>100</v>
      </c>
      <c r="G935" s="21">
        <f>G936</f>
        <v>35</v>
      </c>
    </row>
    <row r="936" spans="1:7" ht="25.5">
      <c r="A936" s="16" t="s">
        <v>101</v>
      </c>
      <c r="B936" s="19" t="s">
        <v>423</v>
      </c>
      <c r="C936" s="20" t="s">
        <v>69</v>
      </c>
      <c r="D936" s="20" t="s">
        <v>69</v>
      </c>
      <c r="E936" s="51" t="s">
        <v>356</v>
      </c>
      <c r="F936" s="20" t="s">
        <v>102</v>
      </c>
      <c r="G936" s="21">
        <f>'МП пр.6'!G336</f>
        <v>35</v>
      </c>
    </row>
    <row r="937" spans="1:7" ht="12.75">
      <c r="A937" s="32" t="s">
        <v>201</v>
      </c>
      <c r="B937" s="19" t="s">
        <v>423</v>
      </c>
      <c r="C937" s="20" t="s">
        <v>69</v>
      </c>
      <c r="D937" s="20" t="s">
        <v>69</v>
      </c>
      <c r="E937" s="51" t="s">
        <v>357</v>
      </c>
      <c r="F937" s="20"/>
      <c r="G937" s="21">
        <f>G938</f>
        <v>20</v>
      </c>
    </row>
    <row r="938" spans="1:7" ht="25.5">
      <c r="A938" s="16" t="s">
        <v>640</v>
      </c>
      <c r="B938" s="19" t="s">
        <v>423</v>
      </c>
      <c r="C938" s="20" t="s">
        <v>69</v>
      </c>
      <c r="D938" s="20" t="s">
        <v>69</v>
      </c>
      <c r="E938" s="51" t="s">
        <v>357</v>
      </c>
      <c r="F938" s="20" t="s">
        <v>105</v>
      </c>
      <c r="G938" s="21">
        <f>G939</f>
        <v>20</v>
      </c>
    </row>
    <row r="939" spans="1:7" ht="25.5">
      <c r="A939" s="16" t="s">
        <v>99</v>
      </c>
      <c r="B939" s="19" t="s">
        <v>423</v>
      </c>
      <c r="C939" s="20" t="s">
        <v>69</v>
      </c>
      <c r="D939" s="20" t="s">
        <v>69</v>
      </c>
      <c r="E939" s="51" t="s">
        <v>357</v>
      </c>
      <c r="F939" s="20" t="s">
        <v>100</v>
      </c>
      <c r="G939" s="21">
        <f>G940</f>
        <v>20</v>
      </c>
    </row>
    <row r="940" spans="1:7" ht="25.5">
      <c r="A940" s="16" t="s">
        <v>101</v>
      </c>
      <c r="B940" s="19" t="s">
        <v>423</v>
      </c>
      <c r="C940" s="20" t="s">
        <v>69</v>
      </c>
      <c r="D940" s="20" t="s">
        <v>69</v>
      </c>
      <c r="E940" s="51" t="s">
        <v>357</v>
      </c>
      <c r="F940" s="20" t="s">
        <v>102</v>
      </c>
      <c r="G940" s="21">
        <f>'МП пр.6'!G343</f>
        <v>20</v>
      </c>
    </row>
    <row r="941" spans="1:7" ht="12.75">
      <c r="A941" s="16" t="s">
        <v>51</v>
      </c>
      <c r="B941" s="19" t="s">
        <v>423</v>
      </c>
      <c r="C941" s="20" t="s">
        <v>69</v>
      </c>
      <c r="D941" s="20" t="s">
        <v>69</v>
      </c>
      <c r="E941" s="20" t="s">
        <v>217</v>
      </c>
      <c r="F941" s="20"/>
      <c r="G941" s="21">
        <f>G942</f>
        <v>35</v>
      </c>
    </row>
    <row r="942" spans="1:7" ht="12.75">
      <c r="A942" s="16" t="s">
        <v>385</v>
      </c>
      <c r="B942" s="19" t="s">
        <v>423</v>
      </c>
      <c r="C942" s="20" t="s">
        <v>69</v>
      </c>
      <c r="D942" s="20" t="s">
        <v>69</v>
      </c>
      <c r="E942" s="20" t="s">
        <v>413</v>
      </c>
      <c r="F942" s="20"/>
      <c r="G942" s="21">
        <f>G943</f>
        <v>35</v>
      </c>
    </row>
    <row r="943" spans="1:7" ht="25.5">
      <c r="A943" s="16" t="s">
        <v>640</v>
      </c>
      <c r="B943" s="19" t="s">
        <v>423</v>
      </c>
      <c r="C943" s="20" t="s">
        <v>69</v>
      </c>
      <c r="D943" s="20" t="s">
        <v>69</v>
      </c>
      <c r="E943" s="20" t="s">
        <v>413</v>
      </c>
      <c r="F943" s="20" t="s">
        <v>105</v>
      </c>
      <c r="G943" s="21">
        <f>G944</f>
        <v>35</v>
      </c>
    </row>
    <row r="944" spans="1:7" ht="25.5">
      <c r="A944" s="16" t="s">
        <v>99</v>
      </c>
      <c r="B944" s="19" t="s">
        <v>423</v>
      </c>
      <c r="C944" s="20" t="s">
        <v>69</v>
      </c>
      <c r="D944" s="20" t="s">
        <v>69</v>
      </c>
      <c r="E944" s="20" t="s">
        <v>413</v>
      </c>
      <c r="F944" s="20" t="s">
        <v>100</v>
      </c>
      <c r="G944" s="21">
        <f>G945</f>
        <v>35</v>
      </c>
    </row>
    <row r="945" spans="1:7" ht="25.5">
      <c r="A945" s="16" t="s">
        <v>101</v>
      </c>
      <c r="B945" s="19" t="s">
        <v>423</v>
      </c>
      <c r="C945" s="20" t="s">
        <v>69</v>
      </c>
      <c r="D945" s="20" t="s">
        <v>69</v>
      </c>
      <c r="E945" s="20" t="s">
        <v>413</v>
      </c>
      <c r="F945" s="20" t="s">
        <v>102</v>
      </c>
      <c r="G945" s="21">
        <v>35</v>
      </c>
    </row>
    <row r="946" spans="1:7" ht="12.75">
      <c r="A946" s="15" t="s">
        <v>146</v>
      </c>
      <c r="B946" s="45" t="s">
        <v>423</v>
      </c>
      <c r="C946" s="39" t="s">
        <v>73</v>
      </c>
      <c r="D946" s="39" t="s">
        <v>36</v>
      </c>
      <c r="E946" s="39"/>
      <c r="F946" s="39"/>
      <c r="G946" s="40">
        <f>G947+G1051</f>
        <v>49049.200000000004</v>
      </c>
    </row>
    <row r="947" spans="1:7" ht="12.75">
      <c r="A947" s="15" t="s">
        <v>12</v>
      </c>
      <c r="B947" s="45" t="s">
        <v>423</v>
      </c>
      <c r="C947" s="39" t="s">
        <v>73</v>
      </c>
      <c r="D947" s="39" t="s">
        <v>66</v>
      </c>
      <c r="E947" s="39"/>
      <c r="F947" s="39"/>
      <c r="G947" s="40">
        <f>G948+G954+G972+G1012+G1024+G1031+G1045+G1005</f>
        <v>36898.3</v>
      </c>
    </row>
    <row r="948" spans="1:7" ht="25.5">
      <c r="A948" s="32" t="s">
        <v>432</v>
      </c>
      <c r="B948" s="19" t="s">
        <v>423</v>
      </c>
      <c r="C948" s="20" t="s">
        <v>73</v>
      </c>
      <c r="D948" s="20" t="s">
        <v>66</v>
      </c>
      <c r="E948" s="51" t="s">
        <v>192</v>
      </c>
      <c r="F948" s="20"/>
      <c r="G948" s="21">
        <f>G949</f>
        <v>300</v>
      </c>
    </row>
    <row r="949" spans="1:7" ht="25.5">
      <c r="A949" s="32" t="s">
        <v>263</v>
      </c>
      <c r="B949" s="19" t="s">
        <v>423</v>
      </c>
      <c r="C949" s="20" t="s">
        <v>73</v>
      </c>
      <c r="D949" s="20" t="s">
        <v>66</v>
      </c>
      <c r="E949" s="51" t="s">
        <v>573</v>
      </c>
      <c r="F949" s="20"/>
      <c r="G949" s="21">
        <f>G950</f>
        <v>300</v>
      </c>
    </row>
    <row r="950" spans="1:7" ht="12.75">
      <c r="A950" s="32" t="s">
        <v>202</v>
      </c>
      <c r="B950" s="19" t="s">
        <v>423</v>
      </c>
      <c r="C950" s="20" t="s">
        <v>73</v>
      </c>
      <c r="D950" s="20" t="s">
        <v>66</v>
      </c>
      <c r="E950" s="51" t="s">
        <v>574</v>
      </c>
      <c r="F950" s="20"/>
      <c r="G950" s="21">
        <f>G951</f>
        <v>300</v>
      </c>
    </row>
    <row r="951" spans="1:7" ht="25.5">
      <c r="A951" s="16" t="s">
        <v>106</v>
      </c>
      <c r="B951" s="19" t="s">
        <v>423</v>
      </c>
      <c r="C951" s="20" t="s">
        <v>73</v>
      </c>
      <c r="D951" s="20" t="s">
        <v>66</v>
      </c>
      <c r="E951" s="51" t="s">
        <v>574</v>
      </c>
      <c r="F951" s="20" t="s">
        <v>107</v>
      </c>
      <c r="G951" s="21">
        <f>G952</f>
        <v>300</v>
      </c>
    </row>
    <row r="952" spans="1:7" ht="12.75">
      <c r="A952" s="16" t="s">
        <v>112</v>
      </c>
      <c r="B952" s="19" t="s">
        <v>423</v>
      </c>
      <c r="C952" s="20" t="s">
        <v>73</v>
      </c>
      <c r="D952" s="20" t="s">
        <v>66</v>
      </c>
      <c r="E952" s="51" t="s">
        <v>574</v>
      </c>
      <c r="F952" s="20" t="s">
        <v>113</v>
      </c>
      <c r="G952" s="21">
        <f>G953</f>
        <v>300</v>
      </c>
    </row>
    <row r="953" spans="1:7" ht="12.75">
      <c r="A953" s="16" t="s">
        <v>116</v>
      </c>
      <c r="B953" s="19" t="s">
        <v>423</v>
      </c>
      <c r="C953" s="20" t="s">
        <v>73</v>
      </c>
      <c r="D953" s="20" t="s">
        <v>66</v>
      </c>
      <c r="E953" s="51" t="s">
        <v>574</v>
      </c>
      <c r="F953" s="20" t="s">
        <v>117</v>
      </c>
      <c r="G953" s="21">
        <f>'МП пр.6'!G639</f>
        <v>300</v>
      </c>
    </row>
    <row r="954" spans="1:7" ht="25.5">
      <c r="A954" s="32" t="s">
        <v>536</v>
      </c>
      <c r="B954" s="19" t="s">
        <v>423</v>
      </c>
      <c r="C954" s="20" t="s">
        <v>73</v>
      </c>
      <c r="D954" s="20" t="s">
        <v>66</v>
      </c>
      <c r="E954" s="51" t="s">
        <v>183</v>
      </c>
      <c r="F954" s="20"/>
      <c r="G954" s="21">
        <f>G955</f>
        <v>434</v>
      </c>
    </row>
    <row r="955" spans="1:7" ht="25.5">
      <c r="A955" s="32" t="s">
        <v>256</v>
      </c>
      <c r="B955" s="19" t="s">
        <v>423</v>
      </c>
      <c r="C955" s="20" t="s">
        <v>73</v>
      </c>
      <c r="D955" s="20" t="s">
        <v>66</v>
      </c>
      <c r="E955" s="51" t="s">
        <v>333</v>
      </c>
      <c r="F955" s="20"/>
      <c r="G955" s="21">
        <f>G956+G960+G964+G968</f>
        <v>434</v>
      </c>
    </row>
    <row r="956" spans="1:7" ht="12.75">
      <c r="A956" s="32" t="s">
        <v>182</v>
      </c>
      <c r="B956" s="19" t="s">
        <v>423</v>
      </c>
      <c r="C956" s="20" t="s">
        <v>73</v>
      </c>
      <c r="D956" s="20" t="s">
        <v>66</v>
      </c>
      <c r="E956" s="51" t="s">
        <v>334</v>
      </c>
      <c r="F956" s="20"/>
      <c r="G956" s="21">
        <f>G957</f>
        <v>275</v>
      </c>
    </row>
    <row r="957" spans="1:7" ht="25.5">
      <c r="A957" s="16" t="s">
        <v>106</v>
      </c>
      <c r="B957" s="19" t="s">
        <v>423</v>
      </c>
      <c r="C957" s="20" t="s">
        <v>73</v>
      </c>
      <c r="D957" s="20" t="s">
        <v>66</v>
      </c>
      <c r="E957" s="51" t="s">
        <v>334</v>
      </c>
      <c r="F957" s="20" t="s">
        <v>107</v>
      </c>
      <c r="G957" s="21">
        <f>G958</f>
        <v>275</v>
      </c>
    </row>
    <row r="958" spans="1:7" ht="12.75">
      <c r="A958" s="16" t="s">
        <v>112</v>
      </c>
      <c r="B958" s="19" t="s">
        <v>423</v>
      </c>
      <c r="C958" s="20" t="s">
        <v>73</v>
      </c>
      <c r="D958" s="20" t="s">
        <v>66</v>
      </c>
      <c r="E958" s="51" t="s">
        <v>334</v>
      </c>
      <c r="F958" s="20" t="s">
        <v>113</v>
      </c>
      <c r="G958" s="21">
        <f>G959</f>
        <v>275</v>
      </c>
    </row>
    <row r="959" spans="1:7" ht="12.75">
      <c r="A959" s="16" t="s">
        <v>116</v>
      </c>
      <c r="B959" s="19" t="s">
        <v>423</v>
      </c>
      <c r="C959" s="20" t="s">
        <v>73</v>
      </c>
      <c r="D959" s="20" t="s">
        <v>66</v>
      </c>
      <c r="E959" s="51" t="s">
        <v>334</v>
      </c>
      <c r="F959" s="20" t="s">
        <v>117</v>
      </c>
      <c r="G959" s="21">
        <f>'МП пр.6'!G507</f>
        <v>275</v>
      </c>
    </row>
    <row r="960" spans="1:7" ht="12.75">
      <c r="A960" s="32" t="s">
        <v>185</v>
      </c>
      <c r="B960" s="19" t="s">
        <v>423</v>
      </c>
      <c r="C960" s="20" t="s">
        <v>73</v>
      </c>
      <c r="D960" s="20" t="s">
        <v>66</v>
      </c>
      <c r="E960" s="51" t="s">
        <v>338</v>
      </c>
      <c r="F960" s="20"/>
      <c r="G960" s="21">
        <f>G961</f>
        <v>80</v>
      </c>
    </row>
    <row r="961" spans="1:7" ht="25.5">
      <c r="A961" s="16" t="s">
        <v>106</v>
      </c>
      <c r="B961" s="19" t="s">
        <v>423</v>
      </c>
      <c r="C961" s="20" t="s">
        <v>73</v>
      </c>
      <c r="D961" s="20" t="s">
        <v>66</v>
      </c>
      <c r="E961" s="51" t="s">
        <v>338</v>
      </c>
      <c r="F961" s="20" t="s">
        <v>107</v>
      </c>
      <c r="G961" s="21">
        <f>G962</f>
        <v>80</v>
      </c>
    </row>
    <row r="962" spans="1:7" ht="12.75">
      <c r="A962" s="16" t="s">
        <v>112</v>
      </c>
      <c r="B962" s="19" t="s">
        <v>423</v>
      </c>
      <c r="C962" s="20" t="s">
        <v>73</v>
      </c>
      <c r="D962" s="20" t="s">
        <v>66</v>
      </c>
      <c r="E962" s="51" t="s">
        <v>338</v>
      </c>
      <c r="F962" s="20" t="s">
        <v>113</v>
      </c>
      <c r="G962" s="21">
        <f>G963</f>
        <v>80</v>
      </c>
    </row>
    <row r="963" spans="1:7" ht="12.75">
      <c r="A963" s="16" t="s">
        <v>116</v>
      </c>
      <c r="B963" s="19" t="s">
        <v>423</v>
      </c>
      <c r="C963" s="20" t="s">
        <v>73</v>
      </c>
      <c r="D963" s="20" t="s">
        <v>66</v>
      </c>
      <c r="E963" s="51" t="s">
        <v>338</v>
      </c>
      <c r="F963" s="20" t="s">
        <v>117</v>
      </c>
      <c r="G963" s="21">
        <f>'МП пр.6'!G531</f>
        <v>80</v>
      </c>
    </row>
    <row r="964" spans="1:7" ht="12.75">
      <c r="A964" s="32" t="s">
        <v>196</v>
      </c>
      <c r="B964" s="19" t="s">
        <v>423</v>
      </c>
      <c r="C964" s="20" t="s">
        <v>73</v>
      </c>
      <c r="D964" s="20" t="s">
        <v>66</v>
      </c>
      <c r="E964" s="51" t="s">
        <v>350</v>
      </c>
      <c r="F964" s="20"/>
      <c r="G964" s="21">
        <f>G965</f>
        <v>59</v>
      </c>
    </row>
    <row r="965" spans="1:7" ht="25.5">
      <c r="A965" s="16" t="s">
        <v>106</v>
      </c>
      <c r="B965" s="19" t="s">
        <v>423</v>
      </c>
      <c r="C965" s="20" t="s">
        <v>73</v>
      </c>
      <c r="D965" s="20" t="s">
        <v>66</v>
      </c>
      <c r="E965" s="51" t="s">
        <v>350</v>
      </c>
      <c r="F965" s="20" t="s">
        <v>107</v>
      </c>
      <c r="G965" s="21">
        <f>G966</f>
        <v>59</v>
      </c>
    </row>
    <row r="966" spans="1:7" ht="12.75">
      <c r="A966" s="16" t="s">
        <v>112</v>
      </c>
      <c r="B966" s="19" t="s">
        <v>423</v>
      </c>
      <c r="C966" s="20" t="s">
        <v>73</v>
      </c>
      <c r="D966" s="20" t="s">
        <v>66</v>
      </c>
      <c r="E966" s="51" t="s">
        <v>350</v>
      </c>
      <c r="F966" s="20" t="s">
        <v>113</v>
      </c>
      <c r="G966" s="21">
        <f>G967</f>
        <v>59</v>
      </c>
    </row>
    <row r="967" spans="1:7" ht="12.75">
      <c r="A967" s="16" t="s">
        <v>116</v>
      </c>
      <c r="B967" s="19" t="s">
        <v>423</v>
      </c>
      <c r="C967" s="20" t="s">
        <v>73</v>
      </c>
      <c r="D967" s="20" t="s">
        <v>66</v>
      </c>
      <c r="E967" s="51" t="s">
        <v>350</v>
      </c>
      <c r="F967" s="20" t="s">
        <v>117</v>
      </c>
      <c r="G967" s="21">
        <f>'МП пр.6'!G550</f>
        <v>59</v>
      </c>
    </row>
    <row r="968" spans="1:7" ht="25.5">
      <c r="A968" s="32" t="s">
        <v>641</v>
      </c>
      <c r="B968" s="19" t="s">
        <v>423</v>
      </c>
      <c r="C968" s="20" t="s">
        <v>73</v>
      </c>
      <c r="D968" s="20" t="s">
        <v>66</v>
      </c>
      <c r="E968" s="51" t="s">
        <v>336</v>
      </c>
      <c r="F968" s="20"/>
      <c r="G968" s="21">
        <f>G969</f>
        <v>20</v>
      </c>
    </row>
    <row r="969" spans="1:7" ht="25.5">
      <c r="A969" s="16" t="s">
        <v>106</v>
      </c>
      <c r="B969" s="19" t="s">
        <v>423</v>
      </c>
      <c r="C969" s="20" t="s">
        <v>73</v>
      </c>
      <c r="D969" s="20" t="s">
        <v>66</v>
      </c>
      <c r="E969" s="51" t="s">
        <v>336</v>
      </c>
      <c r="F969" s="20" t="s">
        <v>107</v>
      </c>
      <c r="G969" s="21">
        <f>G970</f>
        <v>20</v>
      </c>
    </row>
    <row r="970" spans="1:7" ht="12.75">
      <c r="A970" s="16" t="s">
        <v>112</v>
      </c>
      <c r="B970" s="19" t="s">
        <v>423</v>
      </c>
      <c r="C970" s="20" t="s">
        <v>73</v>
      </c>
      <c r="D970" s="20" t="s">
        <v>66</v>
      </c>
      <c r="E970" s="51" t="s">
        <v>336</v>
      </c>
      <c r="F970" s="20" t="s">
        <v>113</v>
      </c>
      <c r="G970" s="21">
        <f>G971</f>
        <v>20</v>
      </c>
    </row>
    <row r="971" spans="1:7" ht="12.75">
      <c r="A971" s="16" t="s">
        <v>116</v>
      </c>
      <c r="B971" s="19" t="s">
        <v>423</v>
      </c>
      <c r="C971" s="20" t="s">
        <v>73</v>
      </c>
      <c r="D971" s="20" t="s">
        <v>66</v>
      </c>
      <c r="E971" s="51" t="s">
        <v>336</v>
      </c>
      <c r="F971" s="20" t="s">
        <v>117</v>
      </c>
      <c r="G971" s="21">
        <f>'МП пр.6'!G595</f>
        <v>20</v>
      </c>
    </row>
    <row r="972" spans="1:7" ht="25.5">
      <c r="A972" s="32" t="s">
        <v>575</v>
      </c>
      <c r="B972" s="19" t="s">
        <v>423</v>
      </c>
      <c r="C972" s="20" t="s">
        <v>73</v>
      </c>
      <c r="D972" s="20" t="s">
        <v>66</v>
      </c>
      <c r="E972" s="51" t="s">
        <v>204</v>
      </c>
      <c r="F972" s="20"/>
      <c r="G972" s="21">
        <f>G973+G991+G996+G986</f>
        <v>2203.6</v>
      </c>
    </row>
    <row r="973" spans="1:7" ht="25.5">
      <c r="A973" s="16" t="s">
        <v>576</v>
      </c>
      <c r="B973" s="19" t="s">
        <v>423</v>
      </c>
      <c r="C973" s="20" t="s">
        <v>73</v>
      </c>
      <c r="D973" s="20" t="s">
        <v>66</v>
      </c>
      <c r="E973" s="51" t="s">
        <v>358</v>
      </c>
      <c r="F973" s="20"/>
      <c r="G973" s="21">
        <f>G978+G982+G974</f>
        <v>116.19999999999999</v>
      </c>
    </row>
    <row r="974" spans="1:7" ht="25.5">
      <c r="A974" s="16" t="s">
        <v>708</v>
      </c>
      <c r="B974" s="19" t="s">
        <v>423</v>
      </c>
      <c r="C974" s="20" t="s">
        <v>73</v>
      </c>
      <c r="D974" s="20" t="s">
        <v>66</v>
      </c>
      <c r="E974" s="54" t="s">
        <v>709</v>
      </c>
      <c r="F974" s="20"/>
      <c r="G974" s="21">
        <f>G975</f>
        <v>2.6</v>
      </c>
    </row>
    <row r="975" spans="1:7" ht="25.5">
      <c r="A975" s="16" t="s">
        <v>106</v>
      </c>
      <c r="B975" s="19" t="s">
        <v>423</v>
      </c>
      <c r="C975" s="20" t="s">
        <v>73</v>
      </c>
      <c r="D975" s="20" t="s">
        <v>66</v>
      </c>
      <c r="E975" s="54" t="s">
        <v>709</v>
      </c>
      <c r="F975" s="20" t="s">
        <v>107</v>
      </c>
      <c r="G975" s="21">
        <f>G976</f>
        <v>2.6</v>
      </c>
    </row>
    <row r="976" spans="1:7" ht="12.75">
      <c r="A976" s="16" t="s">
        <v>112</v>
      </c>
      <c r="B976" s="19" t="s">
        <v>423</v>
      </c>
      <c r="C976" s="20" t="s">
        <v>73</v>
      </c>
      <c r="D976" s="20" t="s">
        <v>66</v>
      </c>
      <c r="E976" s="54" t="s">
        <v>709</v>
      </c>
      <c r="F976" s="20" t="s">
        <v>113</v>
      </c>
      <c r="G976" s="21">
        <f>G977</f>
        <v>2.6</v>
      </c>
    </row>
    <row r="977" spans="1:7" ht="12.75">
      <c r="A977" s="16" t="s">
        <v>116</v>
      </c>
      <c r="B977" s="19" t="s">
        <v>423</v>
      </c>
      <c r="C977" s="20" t="s">
        <v>73</v>
      </c>
      <c r="D977" s="20" t="s">
        <v>66</v>
      </c>
      <c r="E977" s="54" t="s">
        <v>709</v>
      </c>
      <c r="F977" s="20" t="s">
        <v>117</v>
      </c>
      <c r="G977" s="21">
        <f>'МП пр.6'!G679</f>
        <v>2.6</v>
      </c>
    </row>
    <row r="978" spans="1:7" ht="27.75" customHeight="1">
      <c r="A978" s="16" t="s">
        <v>659</v>
      </c>
      <c r="B978" s="19" t="s">
        <v>423</v>
      </c>
      <c r="C978" s="20" t="s">
        <v>73</v>
      </c>
      <c r="D978" s="20" t="s">
        <v>66</v>
      </c>
      <c r="E978" s="20" t="s">
        <v>577</v>
      </c>
      <c r="F978" s="20"/>
      <c r="G978" s="21">
        <f>G979</f>
        <v>103.6</v>
      </c>
    </row>
    <row r="979" spans="1:7" ht="25.5">
      <c r="A979" s="16" t="s">
        <v>106</v>
      </c>
      <c r="B979" s="19" t="s">
        <v>423</v>
      </c>
      <c r="C979" s="20" t="s">
        <v>73</v>
      </c>
      <c r="D979" s="20" t="s">
        <v>66</v>
      </c>
      <c r="E979" s="20" t="s">
        <v>577</v>
      </c>
      <c r="F979" s="20" t="s">
        <v>107</v>
      </c>
      <c r="G979" s="21">
        <f>G980</f>
        <v>103.6</v>
      </c>
    </row>
    <row r="980" spans="1:7" ht="12.75">
      <c r="A980" s="16" t="s">
        <v>112</v>
      </c>
      <c r="B980" s="19" t="s">
        <v>423</v>
      </c>
      <c r="C980" s="20" t="s">
        <v>73</v>
      </c>
      <c r="D980" s="20" t="s">
        <v>66</v>
      </c>
      <c r="E980" s="20" t="s">
        <v>577</v>
      </c>
      <c r="F980" s="20" t="s">
        <v>113</v>
      </c>
      <c r="G980" s="21">
        <f>G981</f>
        <v>103.6</v>
      </c>
    </row>
    <row r="981" spans="1:7" ht="12.75">
      <c r="A981" s="16" t="s">
        <v>116</v>
      </c>
      <c r="B981" s="19" t="s">
        <v>423</v>
      </c>
      <c r="C981" s="20" t="s">
        <v>73</v>
      </c>
      <c r="D981" s="20" t="s">
        <v>66</v>
      </c>
      <c r="E981" s="20" t="s">
        <v>577</v>
      </c>
      <c r="F981" s="20" t="s">
        <v>117</v>
      </c>
      <c r="G981" s="21">
        <f>'МП пр.6'!G686</f>
        <v>103.6</v>
      </c>
    </row>
    <row r="982" spans="1:7" ht="25.5">
      <c r="A982" s="16" t="s">
        <v>578</v>
      </c>
      <c r="B982" s="19" t="s">
        <v>423</v>
      </c>
      <c r="C982" s="20" t="s">
        <v>73</v>
      </c>
      <c r="D982" s="20" t="s">
        <v>66</v>
      </c>
      <c r="E982" s="20" t="s">
        <v>579</v>
      </c>
      <c r="F982" s="20"/>
      <c r="G982" s="21">
        <f>G983</f>
        <v>10</v>
      </c>
    </row>
    <row r="983" spans="1:7" ht="25.5">
      <c r="A983" s="16" t="s">
        <v>106</v>
      </c>
      <c r="B983" s="19" t="s">
        <v>423</v>
      </c>
      <c r="C983" s="20" t="s">
        <v>73</v>
      </c>
      <c r="D983" s="20" t="s">
        <v>66</v>
      </c>
      <c r="E983" s="20" t="s">
        <v>579</v>
      </c>
      <c r="F983" s="20" t="s">
        <v>107</v>
      </c>
      <c r="G983" s="21">
        <f>G984</f>
        <v>10</v>
      </c>
    </row>
    <row r="984" spans="1:7" ht="12.75">
      <c r="A984" s="16" t="s">
        <v>112</v>
      </c>
      <c r="B984" s="19" t="s">
        <v>423</v>
      </c>
      <c r="C984" s="20" t="s">
        <v>73</v>
      </c>
      <c r="D984" s="20" t="s">
        <v>66</v>
      </c>
      <c r="E984" s="20" t="s">
        <v>579</v>
      </c>
      <c r="F984" s="20" t="s">
        <v>113</v>
      </c>
      <c r="G984" s="21">
        <f>G985</f>
        <v>10</v>
      </c>
    </row>
    <row r="985" spans="1:7" ht="12.75">
      <c r="A985" s="16" t="s">
        <v>116</v>
      </c>
      <c r="B985" s="19" t="s">
        <v>423</v>
      </c>
      <c r="C985" s="20" t="s">
        <v>73</v>
      </c>
      <c r="D985" s="20" t="s">
        <v>66</v>
      </c>
      <c r="E985" s="20" t="s">
        <v>579</v>
      </c>
      <c r="F985" s="20" t="s">
        <v>117</v>
      </c>
      <c r="G985" s="21">
        <f>'МП пр.6'!G693</f>
        <v>10</v>
      </c>
    </row>
    <row r="986" spans="1:7" ht="12.75">
      <c r="A986" s="16" t="str">
        <f>'МП пр.6'!A694</f>
        <v>Основное мероприятие "Сохранение культурного наследия и творческого потенциала"</v>
      </c>
      <c r="B986" s="19" t="s">
        <v>423</v>
      </c>
      <c r="C986" s="20" t="s">
        <v>73</v>
      </c>
      <c r="D986" s="20" t="s">
        <v>66</v>
      </c>
      <c r="E986" s="100" t="str">
        <f>'МП пр.6'!B694</f>
        <v>7Е 0 02 00000 </v>
      </c>
      <c r="F986" s="100"/>
      <c r="G986" s="104">
        <f>G987</f>
        <v>96</v>
      </c>
    </row>
    <row r="987" spans="1:7" ht="12.75">
      <c r="A987" s="16" t="str">
        <f>'МП пр.6'!A695</f>
        <v>Укрепление материально- технической базы учреждений культуры</v>
      </c>
      <c r="B987" s="19" t="s">
        <v>423</v>
      </c>
      <c r="C987" s="20" t="s">
        <v>73</v>
      </c>
      <c r="D987" s="20" t="s">
        <v>66</v>
      </c>
      <c r="E987" s="100" t="str">
        <f>'МП пр.6'!B695</f>
        <v>7Е 0 02 92510 </v>
      </c>
      <c r="F987" s="100"/>
      <c r="G987" s="104">
        <f>G988</f>
        <v>96</v>
      </c>
    </row>
    <row r="988" spans="1:7" ht="25.5">
      <c r="A988" s="16" t="str">
        <f>'МП пр.6'!A698</f>
        <v>Предоставление субсидий бюджетным, автономным учреждениям и иным некоммерческим организациям</v>
      </c>
      <c r="B988" s="19" t="s">
        <v>423</v>
      </c>
      <c r="C988" s="20" t="s">
        <v>73</v>
      </c>
      <c r="D988" s="20" t="s">
        <v>66</v>
      </c>
      <c r="E988" s="100" t="str">
        <f>'МП пр.6'!B698</f>
        <v>7Е 0 02 92510 </v>
      </c>
      <c r="F988" s="100" t="str">
        <f>'МП пр.6'!E690</f>
        <v>600</v>
      </c>
      <c r="G988" s="104">
        <f>G989</f>
        <v>96</v>
      </c>
    </row>
    <row r="989" spans="1:7" ht="12.75">
      <c r="A989" s="16" t="str">
        <f>'МП пр.6'!A699</f>
        <v>Субсидии бюджетным учреждениям</v>
      </c>
      <c r="B989" s="19" t="s">
        <v>423</v>
      </c>
      <c r="C989" s="20" t="s">
        <v>73</v>
      </c>
      <c r="D989" s="20" t="s">
        <v>66</v>
      </c>
      <c r="E989" s="100" t="str">
        <f>'МП пр.6'!B699</f>
        <v>7Е 0 02 92510 </v>
      </c>
      <c r="F989" s="100" t="str">
        <f>'МП пр.6'!E691</f>
        <v>610</v>
      </c>
      <c r="G989" s="104">
        <f>G990</f>
        <v>96</v>
      </c>
    </row>
    <row r="990" spans="1:7" ht="12.75">
      <c r="A990" s="16" t="str">
        <f>'МП пр.6'!A700</f>
        <v>Субсидии  бюджетным учреждениям на иные цели</v>
      </c>
      <c r="B990" s="19" t="s">
        <v>423</v>
      </c>
      <c r="C990" s="20" t="s">
        <v>73</v>
      </c>
      <c r="D990" s="20" t="s">
        <v>66</v>
      </c>
      <c r="E990" s="100" t="str">
        <f>'МП пр.6'!B700</f>
        <v>7Е 0 02 92510 </v>
      </c>
      <c r="F990" s="100" t="str">
        <f>'МП пр.6'!E692</f>
        <v>612</v>
      </c>
      <c r="G990" s="104">
        <f>'МП пр.6'!G700</f>
        <v>96</v>
      </c>
    </row>
    <row r="991" spans="1:7" ht="38.25">
      <c r="A991" s="16" t="s">
        <v>492</v>
      </c>
      <c r="B991" s="19" t="s">
        <v>423</v>
      </c>
      <c r="C991" s="20" t="s">
        <v>73</v>
      </c>
      <c r="D991" s="20" t="s">
        <v>66</v>
      </c>
      <c r="E991" s="51" t="s">
        <v>580</v>
      </c>
      <c r="F991" s="20"/>
      <c r="G991" s="21">
        <f>G992</f>
        <v>841.4</v>
      </c>
    </row>
    <row r="992" spans="1:7" ht="38.25">
      <c r="A992" s="16" t="s">
        <v>529</v>
      </c>
      <c r="B992" s="19" t="s">
        <v>423</v>
      </c>
      <c r="C992" s="20" t="s">
        <v>73</v>
      </c>
      <c r="D992" s="20" t="s">
        <v>66</v>
      </c>
      <c r="E992" s="51" t="s">
        <v>581</v>
      </c>
      <c r="F992" s="20"/>
      <c r="G992" s="21">
        <f>G993</f>
        <v>841.4</v>
      </c>
    </row>
    <row r="993" spans="1:7" ht="25.5">
      <c r="A993" s="16" t="s">
        <v>106</v>
      </c>
      <c r="B993" s="19" t="s">
        <v>423</v>
      </c>
      <c r="C993" s="20" t="s">
        <v>73</v>
      </c>
      <c r="D993" s="20" t="s">
        <v>66</v>
      </c>
      <c r="E993" s="51" t="s">
        <v>581</v>
      </c>
      <c r="F993" s="20" t="s">
        <v>107</v>
      </c>
      <c r="G993" s="21">
        <f>G994</f>
        <v>841.4</v>
      </c>
    </row>
    <row r="994" spans="1:7" ht="12.75">
      <c r="A994" s="16" t="s">
        <v>112</v>
      </c>
      <c r="B994" s="19" t="s">
        <v>423</v>
      </c>
      <c r="C994" s="20" t="s">
        <v>73</v>
      </c>
      <c r="D994" s="20" t="s">
        <v>66</v>
      </c>
      <c r="E994" s="51" t="s">
        <v>581</v>
      </c>
      <c r="F994" s="20" t="s">
        <v>113</v>
      </c>
      <c r="G994" s="21">
        <f>G995</f>
        <v>841.4</v>
      </c>
    </row>
    <row r="995" spans="1:7" ht="12.75">
      <c r="A995" s="16" t="s">
        <v>116</v>
      </c>
      <c r="B995" s="19" t="s">
        <v>423</v>
      </c>
      <c r="C995" s="20" t="s">
        <v>73</v>
      </c>
      <c r="D995" s="20" t="s">
        <v>66</v>
      </c>
      <c r="E995" s="51" t="s">
        <v>581</v>
      </c>
      <c r="F995" s="20" t="s">
        <v>117</v>
      </c>
      <c r="G995" s="21">
        <f>'МП пр.6'!G727</f>
        <v>841.4</v>
      </c>
    </row>
    <row r="996" spans="1:7" ht="25.5">
      <c r="A996" s="16" t="s">
        <v>806</v>
      </c>
      <c r="B996" s="19" t="s">
        <v>423</v>
      </c>
      <c r="C996" s="20" t="s">
        <v>73</v>
      </c>
      <c r="D996" s="20" t="s">
        <v>66</v>
      </c>
      <c r="E996" s="51" t="s">
        <v>713</v>
      </c>
      <c r="F996" s="20"/>
      <c r="G996" s="21">
        <f>G997+G1001</f>
        <v>1150</v>
      </c>
    </row>
    <row r="997" spans="1:7" ht="38.25">
      <c r="A997" s="16" t="s">
        <v>711</v>
      </c>
      <c r="B997" s="19" t="s">
        <v>423</v>
      </c>
      <c r="C997" s="20" t="s">
        <v>73</v>
      </c>
      <c r="D997" s="20" t="s">
        <v>66</v>
      </c>
      <c r="E997" s="51" t="s">
        <v>714</v>
      </c>
      <c r="F997" s="20"/>
      <c r="G997" s="21">
        <f>G998</f>
        <v>1000</v>
      </c>
    </row>
    <row r="998" spans="1:7" ht="25.5">
      <c r="A998" s="16" t="s">
        <v>106</v>
      </c>
      <c r="B998" s="19" t="s">
        <v>423</v>
      </c>
      <c r="C998" s="20" t="s">
        <v>73</v>
      </c>
      <c r="D998" s="20" t="s">
        <v>66</v>
      </c>
      <c r="E998" s="51" t="s">
        <v>714</v>
      </c>
      <c r="F998" s="20" t="s">
        <v>107</v>
      </c>
      <c r="G998" s="21">
        <f>G999</f>
        <v>1000</v>
      </c>
    </row>
    <row r="999" spans="1:7" ht="12.75">
      <c r="A999" s="16" t="s">
        <v>112</v>
      </c>
      <c r="B999" s="19" t="s">
        <v>423</v>
      </c>
      <c r="C999" s="20" t="s">
        <v>73</v>
      </c>
      <c r="D999" s="20" t="s">
        <v>66</v>
      </c>
      <c r="E999" s="51" t="s">
        <v>714</v>
      </c>
      <c r="F999" s="20" t="s">
        <v>113</v>
      </c>
      <c r="G999" s="21">
        <f>G1000</f>
        <v>1000</v>
      </c>
    </row>
    <row r="1000" spans="1:7" ht="12.75">
      <c r="A1000" s="16" t="s">
        <v>116</v>
      </c>
      <c r="B1000" s="19" t="s">
        <v>423</v>
      </c>
      <c r="C1000" s="20" t="s">
        <v>73</v>
      </c>
      <c r="D1000" s="20" t="s">
        <v>66</v>
      </c>
      <c r="E1000" s="51" t="s">
        <v>714</v>
      </c>
      <c r="F1000" s="20" t="s">
        <v>117</v>
      </c>
      <c r="G1000" s="21">
        <f>'МП пр.6'!G735</f>
        <v>1000</v>
      </c>
    </row>
    <row r="1001" spans="1:7" ht="25.5">
      <c r="A1001" s="16" t="s">
        <v>712</v>
      </c>
      <c r="B1001" s="19" t="s">
        <v>423</v>
      </c>
      <c r="C1001" s="20" t="s">
        <v>73</v>
      </c>
      <c r="D1001" s="20" t="s">
        <v>66</v>
      </c>
      <c r="E1001" s="51" t="s">
        <v>715</v>
      </c>
      <c r="F1001" s="20"/>
      <c r="G1001" s="21">
        <f>G1002</f>
        <v>150</v>
      </c>
    </row>
    <row r="1002" spans="1:7" ht="25.5">
      <c r="A1002" s="16" t="s">
        <v>106</v>
      </c>
      <c r="B1002" s="19" t="s">
        <v>423</v>
      </c>
      <c r="C1002" s="20" t="s">
        <v>73</v>
      </c>
      <c r="D1002" s="20" t="s">
        <v>66</v>
      </c>
      <c r="E1002" s="51" t="s">
        <v>715</v>
      </c>
      <c r="F1002" s="20" t="s">
        <v>107</v>
      </c>
      <c r="G1002" s="21">
        <f>G1003</f>
        <v>150</v>
      </c>
    </row>
    <row r="1003" spans="1:7" ht="12.75">
      <c r="A1003" s="16" t="s">
        <v>112</v>
      </c>
      <c r="B1003" s="19" t="s">
        <v>423</v>
      </c>
      <c r="C1003" s="20" t="s">
        <v>73</v>
      </c>
      <c r="D1003" s="20" t="s">
        <v>66</v>
      </c>
      <c r="E1003" s="51" t="s">
        <v>715</v>
      </c>
      <c r="F1003" s="20" t="s">
        <v>113</v>
      </c>
      <c r="G1003" s="21">
        <f>G1004</f>
        <v>150</v>
      </c>
    </row>
    <row r="1004" spans="1:7" ht="12.75">
      <c r="A1004" s="16" t="s">
        <v>116</v>
      </c>
      <c r="B1004" s="19" t="s">
        <v>423</v>
      </c>
      <c r="C1004" s="20" t="s">
        <v>73</v>
      </c>
      <c r="D1004" s="20" t="s">
        <v>66</v>
      </c>
      <c r="E1004" s="51" t="s">
        <v>715</v>
      </c>
      <c r="F1004" s="20" t="s">
        <v>117</v>
      </c>
      <c r="G1004" s="21">
        <f>'МП пр.6'!G742</f>
        <v>150</v>
      </c>
    </row>
    <row r="1005" spans="1:7" ht="27.75" customHeight="1">
      <c r="A1005" s="16" t="s">
        <v>468</v>
      </c>
      <c r="B1005" s="19" t="s">
        <v>423</v>
      </c>
      <c r="C1005" s="20" t="s">
        <v>73</v>
      </c>
      <c r="D1005" s="20" t="s">
        <v>66</v>
      </c>
      <c r="E1005" s="20" t="s">
        <v>469</v>
      </c>
      <c r="F1005" s="20"/>
      <c r="G1005" s="21">
        <f>G1006</f>
        <v>100</v>
      </c>
    </row>
    <row r="1006" spans="1:7" ht="26.25" customHeight="1">
      <c r="A1006" s="16" t="s">
        <v>480</v>
      </c>
      <c r="B1006" s="19" t="s">
        <v>423</v>
      </c>
      <c r="C1006" s="20" t="s">
        <v>73</v>
      </c>
      <c r="D1006" s="20" t="s">
        <v>66</v>
      </c>
      <c r="E1006" s="20" t="s">
        <v>481</v>
      </c>
      <c r="F1006" s="20"/>
      <c r="G1006" s="18">
        <f>G1007</f>
        <v>100</v>
      </c>
    </row>
    <row r="1007" spans="1:7" ht="25.5">
      <c r="A1007" s="16" t="s">
        <v>482</v>
      </c>
      <c r="B1007" s="19" t="s">
        <v>423</v>
      </c>
      <c r="C1007" s="20" t="s">
        <v>73</v>
      </c>
      <c r="D1007" s="20" t="s">
        <v>66</v>
      </c>
      <c r="E1007" s="20" t="s">
        <v>483</v>
      </c>
      <c r="F1007" s="20"/>
      <c r="G1007" s="21">
        <f>G1008</f>
        <v>100</v>
      </c>
    </row>
    <row r="1008" spans="1:7" ht="25.5">
      <c r="A1008" s="16" t="s">
        <v>106</v>
      </c>
      <c r="B1008" s="19" t="s">
        <v>423</v>
      </c>
      <c r="C1008" s="20" t="s">
        <v>73</v>
      </c>
      <c r="D1008" s="20" t="s">
        <v>66</v>
      </c>
      <c r="E1008" s="20" t="s">
        <v>483</v>
      </c>
      <c r="F1008" s="20" t="s">
        <v>107</v>
      </c>
      <c r="G1008" s="21">
        <f>G1009</f>
        <v>100</v>
      </c>
    </row>
    <row r="1009" spans="1:7" ht="12.75">
      <c r="A1009" s="16" t="s">
        <v>112</v>
      </c>
      <c r="B1009" s="19" t="s">
        <v>423</v>
      </c>
      <c r="C1009" s="20" t="s">
        <v>73</v>
      </c>
      <c r="D1009" s="20" t="s">
        <v>66</v>
      </c>
      <c r="E1009" s="20" t="s">
        <v>483</v>
      </c>
      <c r="F1009" s="20" t="s">
        <v>113</v>
      </c>
      <c r="G1009" s="21">
        <f>G1010</f>
        <v>100</v>
      </c>
    </row>
    <row r="1010" spans="1:7" ht="12.75">
      <c r="A1010" s="16" t="s">
        <v>116</v>
      </c>
      <c r="B1010" s="19" t="s">
        <v>423</v>
      </c>
      <c r="C1010" s="20" t="s">
        <v>73</v>
      </c>
      <c r="D1010" s="20" t="s">
        <v>66</v>
      </c>
      <c r="E1010" s="20" t="s">
        <v>483</v>
      </c>
      <c r="F1010" s="20" t="s">
        <v>117</v>
      </c>
      <c r="G1010" s="21">
        <f>'МП пр.6'!G75</f>
        <v>100</v>
      </c>
    </row>
    <row r="1011" spans="1:7" ht="12.75">
      <c r="A1011" s="16" t="s">
        <v>368</v>
      </c>
      <c r="B1011" s="19"/>
      <c r="C1011" s="20" t="s">
        <v>73</v>
      </c>
      <c r="D1011" s="20" t="s">
        <v>66</v>
      </c>
      <c r="E1011" s="20" t="s">
        <v>219</v>
      </c>
      <c r="F1011" s="20"/>
      <c r="G1011" s="21">
        <f>G1012</f>
        <v>1036</v>
      </c>
    </row>
    <row r="1012" spans="1:7" ht="12.75">
      <c r="A1012" s="16" t="s">
        <v>371</v>
      </c>
      <c r="B1012" s="19" t="s">
        <v>423</v>
      </c>
      <c r="C1012" s="20" t="s">
        <v>73</v>
      </c>
      <c r="D1012" s="20" t="s">
        <v>66</v>
      </c>
      <c r="E1012" s="20" t="s">
        <v>366</v>
      </c>
      <c r="F1012" s="20"/>
      <c r="G1012" s="21">
        <f>G1013+G1020</f>
        <v>1036</v>
      </c>
    </row>
    <row r="1013" spans="1:7" ht="51">
      <c r="A1013" s="16" t="s">
        <v>292</v>
      </c>
      <c r="B1013" s="19" t="s">
        <v>423</v>
      </c>
      <c r="C1013" s="20" t="s">
        <v>73</v>
      </c>
      <c r="D1013" s="20" t="s">
        <v>66</v>
      </c>
      <c r="E1013" s="20" t="s">
        <v>367</v>
      </c>
      <c r="F1013" s="20"/>
      <c r="G1013" s="21">
        <f>G1017+G1014</f>
        <v>818</v>
      </c>
    </row>
    <row r="1014" spans="1:7" ht="38.25">
      <c r="A1014" s="16" t="s">
        <v>103</v>
      </c>
      <c r="B1014" s="19" t="s">
        <v>423</v>
      </c>
      <c r="C1014" s="20" t="s">
        <v>73</v>
      </c>
      <c r="D1014" s="20" t="s">
        <v>66</v>
      </c>
      <c r="E1014" s="20" t="s">
        <v>367</v>
      </c>
      <c r="F1014" s="20" t="s">
        <v>104</v>
      </c>
      <c r="G1014" s="21">
        <f>G1015</f>
        <v>50</v>
      </c>
    </row>
    <row r="1015" spans="1:7" ht="12.75">
      <c r="A1015" s="16" t="s">
        <v>300</v>
      </c>
      <c r="B1015" s="19" t="s">
        <v>423</v>
      </c>
      <c r="C1015" s="20" t="s">
        <v>73</v>
      </c>
      <c r="D1015" s="20" t="s">
        <v>66</v>
      </c>
      <c r="E1015" s="20" t="s">
        <v>367</v>
      </c>
      <c r="F1015" s="20" t="s">
        <v>302</v>
      </c>
      <c r="G1015" s="21">
        <f>G1016</f>
        <v>50</v>
      </c>
    </row>
    <row r="1016" spans="1:7" ht="12.75">
      <c r="A1016" s="16" t="s">
        <v>447</v>
      </c>
      <c r="B1016" s="19" t="s">
        <v>423</v>
      </c>
      <c r="C1016" s="20" t="s">
        <v>73</v>
      </c>
      <c r="D1016" s="20" t="s">
        <v>66</v>
      </c>
      <c r="E1016" s="20" t="s">
        <v>367</v>
      </c>
      <c r="F1016" s="20" t="s">
        <v>301</v>
      </c>
      <c r="G1016" s="21">
        <v>50</v>
      </c>
    </row>
    <row r="1017" spans="1:7" ht="25.5">
      <c r="A1017" s="16" t="s">
        <v>106</v>
      </c>
      <c r="B1017" s="19" t="s">
        <v>423</v>
      </c>
      <c r="C1017" s="20" t="s">
        <v>73</v>
      </c>
      <c r="D1017" s="20" t="s">
        <v>66</v>
      </c>
      <c r="E1017" s="20" t="s">
        <v>367</v>
      </c>
      <c r="F1017" s="20" t="s">
        <v>107</v>
      </c>
      <c r="G1017" s="21">
        <f>G1018</f>
        <v>768</v>
      </c>
    </row>
    <row r="1018" spans="1:7" ht="12.75">
      <c r="A1018" s="16" t="s">
        <v>112</v>
      </c>
      <c r="B1018" s="19" t="s">
        <v>423</v>
      </c>
      <c r="C1018" s="20" t="s">
        <v>73</v>
      </c>
      <c r="D1018" s="20" t="s">
        <v>66</v>
      </c>
      <c r="E1018" s="20" t="s">
        <v>367</v>
      </c>
      <c r="F1018" s="20" t="s">
        <v>113</v>
      </c>
      <c r="G1018" s="21">
        <f>G1019</f>
        <v>768</v>
      </c>
    </row>
    <row r="1019" spans="1:7" ht="12.75">
      <c r="A1019" s="16" t="s">
        <v>116</v>
      </c>
      <c r="B1019" s="19" t="s">
        <v>423</v>
      </c>
      <c r="C1019" s="20" t="s">
        <v>73</v>
      </c>
      <c r="D1019" s="20" t="s">
        <v>66</v>
      </c>
      <c r="E1019" s="20" t="s">
        <v>367</v>
      </c>
      <c r="F1019" s="20" t="s">
        <v>117</v>
      </c>
      <c r="G1019" s="21">
        <v>768</v>
      </c>
    </row>
    <row r="1020" spans="1:7" ht="12.75">
      <c r="A1020" s="16" t="s">
        <v>239</v>
      </c>
      <c r="B1020" s="19" t="s">
        <v>423</v>
      </c>
      <c r="C1020" s="20" t="s">
        <v>73</v>
      </c>
      <c r="D1020" s="20" t="s">
        <v>66</v>
      </c>
      <c r="E1020" s="20" t="s">
        <v>370</v>
      </c>
      <c r="F1020" s="20"/>
      <c r="G1020" s="21">
        <f>G1021</f>
        <v>218</v>
      </c>
    </row>
    <row r="1021" spans="1:7" ht="25.5">
      <c r="A1021" s="16" t="s">
        <v>106</v>
      </c>
      <c r="B1021" s="19" t="s">
        <v>423</v>
      </c>
      <c r="C1021" s="20" t="s">
        <v>73</v>
      </c>
      <c r="D1021" s="20" t="s">
        <v>66</v>
      </c>
      <c r="E1021" s="20" t="s">
        <v>370</v>
      </c>
      <c r="F1021" s="20" t="s">
        <v>107</v>
      </c>
      <c r="G1021" s="21">
        <f>G1022</f>
        <v>218</v>
      </c>
    </row>
    <row r="1022" spans="1:7" ht="12.75">
      <c r="A1022" s="16" t="s">
        <v>112</v>
      </c>
      <c r="B1022" s="19" t="s">
        <v>423</v>
      </c>
      <c r="C1022" s="20" t="s">
        <v>73</v>
      </c>
      <c r="D1022" s="20" t="s">
        <v>66</v>
      </c>
      <c r="E1022" s="20" t="s">
        <v>370</v>
      </c>
      <c r="F1022" s="20" t="s">
        <v>113</v>
      </c>
      <c r="G1022" s="21">
        <f>G1023</f>
        <v>218</v>
      </c>
    </row>
    <row r="1023" spans="1:7" ht="12.75">
      <c r="A1023" s="16" t="s">
        <v>116</v>
      </c>
      <c r="B1023" s="19" t="s">
        <v>423</v>
      </c>
      <c r="C1023" s="20" t="s">
        <v>73</v>
      </c>
      <c r="D1023" s="20" t="s">
        <v>66</v>
      </c>
      <c r="E1023" s="20" t="s">
        <v>370</v>
      </c>
      <c r="F1023" s="20" t="s">
        <v>117</v>
      </c>
      <c r="G1023" s="21">
        <v>218</v>
      </c>
    </row>
    <row r="1024" spans="1:7" ht="12.75">
      <c r="A1024" s="16" t="s">
        <v>276</v>
      </c>
      <c r="B1024" s="19" t="s">
        <v>423</v>
      </c>
      <c r="C1024" s="20" t="s">
        <v>73</v>
      </c>
      <c r="D1024" s="20" t="s">
        <v>66</v>
      </c>
      <c r="E1024" s="20" t="s">
        <v>216</v>
      </c>
      <c r="F1024" s="20"/>
      <c r="G1024" s="21">
        <f>G1025</f>
        <v>18833.2</v>
      </c>
    </row>
    <row r="1025" spans="1:7" ht="38.25">
      <c r="A1025" s="16" t="s">
        <v>492</v>
      </c>
      <c r="B1025" s="19" t="s">
        <v>423</v>
      </c>
      <c r="C1025" s="20" t="s">
        <v>73</v>
      </c>
      <c r="D1025" s="20" t="s">
        <v>66</v>
      </c>
      <c r="E1025" s="20" t="s">
        <v>386</v>
      </c>
      <c r="F1025" s="20"/>
      <c r="G1025" s="21">
        <f>G1027</f>
        <v>18833.2</v>
      </c>
    </row>
    <row r="1026" spans="1:7" ht="12.75">
      <c r="A1026" s="16" t="s">
        <v>254</v>
      </c>
      <c r="B1026" s="19" t="s">
        <v>423</v>
      </c>
      <c r="C1026" s="20" t="s">
        <v>73</v>
      </c>
      <c r="D1026" s="20" t="s">
        <v>66</v>
      </c>
      <c r="E1026" s="20" t="s">
        <v>387</v>
      </c>
      <c r="F1026" s="20"/>
      <c r="G1026" s="21">
        <f>G1027</f>
        <v>18833.2</v>
      </c>
    </row>
    <row r="1027" spans="1:7" ht="25.5">
      <c r="A1027" s="16" t="s">
        <v>106</v>
      </c>
      <c r="B1027" s="19" t="s">
        <v>423</v>
      </c>
      <c r="C1027" s="20" t="s">
        <v>73</v>
      </c>
      <c r="D1027" s="20" t="s">
        <v>66</v>
      </c>
      <c r="E1027" s="20" t="s">
        <v>387</v>
      </c>
      <c r="F1027" s="20" t="s">
        <v>107</v>
      </c>
      <c r="G1027" s="21">
        <f>G1028</f>
        <v>18833.2</v>
      </c>
    </row>
    <row r="1028" spans="1:7" ht="12.75">
      <c r="A1028" s="16" t="s">
        <v>112</v>
      </c>
      <c r="B1028" s="19" t="s">
        <v>423</v>
      </c>
      <c r="C1028" s="20" t="s">
        <v>73</v>
      </c>
      <c r="D1028" s="20" t="s">
        <v>66</v>
      </c>
      <c r="E1028" s="20" t="s">
        <v>387</v>
      </c>
      <c r="F1028" s="20" t="s">
        <v>113</v>
      </c>
      <c r="G1028" s="21">
        <f>G1029+G1030</f>
        <v>18833.2</v>
      </c>
    </row>
    <row r="1029" spans="1:7" ht="38.25">
      <c r="A1029" s="16" t="s">
        <v>114</v>
      </c>
      <c r="B1029" s="19" t="s">
        <v>423</v>
      </c>
      <c r="C1029" s="20" t="s">
        <v>73</v>
      </c>
      <c r="D1029" s="20" t="s">
        <v>66</v>
      </c>
      <c r="E1029" s="20" t="s">
        <v>387</v>
      </c>
      <c r="F1029" s="20" t="s">
        <v>115</v>
      </c>
      <c r="G1029" s="21">
        <f>10841.6+7891.6</f>
        <v>18733.2</v>
      </c>
    </row>
    <row r="1030" spans="1:7" ht="12.75">
      <c r="A1030" s="16" t="s">
        <v>116</v>
      </c>
      <c r="B1030" s="19" t="s">
        <v>423</v>
      </c>
      <c r="C1030" s="20" t="s">
        <v>73</v>
      </c>
      <c r="D1030" s="20" t="s">
        <v>66</v>
      </c>
      <c r="E1030" s="20" t="s">
        <v>387</v>
      </c>
      <c r="F1030" s="20" t="s">
        <v>117</v>
      </c>
      <c r="G1030" s="21">
        <f>250-150</f>
        <v>100</v>
      </c>
    </row>
    <row r="1031" spans="1:7" ht="12.75">
      <c r="A1031" s="16" t="s">
        <v>82</v>
      </c>
      <c r="B1031" s="19" t="s">
        <v>423</v>
      </c>
      <c r="C1031" s="20" t="s">
        <v>73</v>
      </c>
      <c r="D1031" s="20" t="s">
        <v>66</v>
      </c>
      <c r="E1031" s="20" t="s">
        <v>229</v>
      </c>
      <c r="F1031" s="20"/>
      <c r="G1031" s="21">
        <f>G1032</f>
        <v>1740.2</v>
      </c>
    </row>
    <row r="1032" spans="1:7" ht="25.5">
      <c r="A1032" s="16" t="s">
        <v>255</v>
      </c>
      <c r="B1032" s="19" t="s">
        <v>423</v>
      </c>
      <c r="C1032" s="20" t="s">
        <v>73</v>
      </c>
      <c r="D1032" s="20" t="s">
        <v>66</v>
      </c>
      <c r="E1032" s="20" t="s">
        <v>388</v>
      </c>
      <c r="F1032" s="20"/>
      <c r="G1032" s="21">
        <f>G1033</f>
        <v>1740.2</v>
      </c>
    </row>
    <row r="1033" spans="1:7" ht="12.75">
      <c r="A1033" s="16" t="s">
        <v>389</v>
      </c>
      <c r="B1033" s="19" t="s">
        <v>423</v>
      </c>
      <c r="C1033" s="20" t="s">
        <v>73</v>
      </c>
      <c r="D1033" s="20" t="s">
        <v>66</v>
      </c>
      <c r="E1033" s="20" t="s">
        <v>414</v>
      </c>
      <c r="F1033" s="20"/>
      <c r="G1033" s="21">
        <f>G1034+G1039+G1042</f>
        <v>1740.2</v>
      </c>
    </row>
    <row r="1034" spans="1:7" ht="38.25">
      <c r="A1034" s="16" t="s">
        <v>103</v>
      </c>
      <c r="B1034" s="19" t="s">
        <v>423</v>
      </c>
      <c r="C1034" s="20" t="s">
        <v>73</v>
      </c>
      <c r="D1034" s="20" t="s">
        <v>66</v>
      </c>
      <c r="E1034" s="20" t="s">
        <v>414</v>
      </c>
      <c r="F1034" s="20" t="s">
        <v>104</v>
      </c>
      <c r="G1034" s="21">
        <f>G1035</f>
        <v>1439.2</v>
      </c>
    </row>
    <row r="1035" spans="1:7" ht="12.75">
      <c r="A1035" s="16" t="s">
        <v>300</v>
      </c>
      <c r="B1035" s="19" t="s">
        <v>423</v>
      </c>
      <c r="C1035" s="20" t="s">
        <v>73</v>
      </c>
      <c r="D1035" s="20" t="s">
        <v>66</v>
      </c>
      <c r="E1035" s="20" t="s">
        <v>414</v>
      </c>
      <c r="F1035" s="20" t="s">
        <v>302</v>
      </c>
      <c r="G1035" s="21">
        <f>G1036+G1037+G1038</f>
        <v>1439.2</v>
      </c>
    </row>
    <row r="1036" spans="1:7" ht="12.75">
      <c r="A1036" s="16" t="s">
        <v>568</v>
      </c>
      <c r="B1036" s="19" t="s">
        <v>423</v>
      </c>
      <c r="C1036" s="20" t="s">
        <v>73</v>
      </c>
      <c r="D1036" s="20" t="s">
        <v>66</v>
      </c>
      <c r="E1036" s="20" t="s">
        <v>414</v>
      </c>
      <c r="F1036" s="20" t="s">
        <v>303</v>
      </c>
      <c r="G1036" s="21">
        <v>1100</v>
      </c>
    </row>
    <row r="1037" spans="1:7" ht="12.75">
      <c r="A1037" s="16" t="s">
        <v>447</v>
      </c>
      <c r="B1037" s="19" t="s">
        <v>423</v>
      </c>
      <c r="C1037" s="20" t="s">
        <v>73</v>
      </c>
      <c r="D1037" s="20" t="s">
        <v>66</v>
      </c>
      <c r="E1037" s="20" t="s">
        <v>414</v>
      </c>
      <c r="F1037" s="20" t="s">
        <v>301</v>
      </c>
      <c r="G1037" s="21">
        <v>7</v>
      </c>
    </row>
    <row r="1038" spans="1:7" ht="25.5">
      <c r="A1038" s="16" t="s">
        <v>451</v>
      </c>
      <c r="B1038" s="19" t="s">
        <v>423</v>
      </c>
      <c r="C1038" s="20" t="s">
        <v>73</v>
      </c>
      <c r="D1038" s="20" t="s">
        <v>66</v>
      </c>
      <c r="E1038" s="20" t="s">
        <v>414</v>
      </c>
      <c r="F1038" s="20" t="s">
        <v>304</v>
      </c>
      <c r="G1038" s="21">
        <v>332.2</v>
      </c>
    </row>
    <row r="1039" spans="1:7" ht="25.5">
      <c r="A1039" s="16" t="s">
        <v>640</v>
      </c>
      <c r="B1039" s="19" t="s">
        <v>423</v>
      </c>
      <c r="C1039" s="20" t="s">
        <v>73</v>
      </c>
      <c r="D1039" s="20" t="s">
        <v>66</v>
      </c>
      <c r="E1039" s="20" t="s">
        <v>414</v>
      </c>
      <c r="F1039" s="20" t="s">
        <v>105</v>
      </c>
      <c r="G1039" s="21">
        <f>G1040</f>
        <v>298</v>
      </c>
    </row>
    <row r="1040" spans="1:7" ht="25.5">
      <c r="A1040" s="16" t="s">
        <v>99</v>
      </c>
      <c r="B1040" s="19" t="s">
        <v>423</v>
      </c>
      <c r="C1040" s="20" t="s">
        <v>73</v>
      </c>
      <c r="D1040" s="20" t="s">
        <v>66</v>
      </c>
      <c r="E1040" s="20" t="s">
        <v>414</v>
      </c>
      <c r="F1040" s="20" t="s">
        <v>100</v>
      </c>
      <c r="G1040" s="21">
        <f>G1041</f>
        <v>298</v>
      </c>
    </row>
    <row r="1041" spans="1:7" ht="25.5">
      <c r="A1041" s="16" t="s">
        <v>101</v>
      </c>
      <c r="B1041" s="19" t="s">
        <v>423</v>
      </c>
      <c r="C1041" s="20" t="s">
        <v>73</v>
      </c>
      <c r="D1041" s="20" t="s">
        <v>66</v>
      </c>
      <c r="E1041" s="20" t="s">
        <v>414</v>
      </c>
      <c r="F1041" s="20" t="s">
        <v>102</v>
      </c>
      <c r="G1041" s="21">
        <v>298</v>
      </c>
    </row>
    <row r="1042" spans="1:7" ht="12.75">
      <c r="A1042" s="16" t="s">
        <v>129</v>
      </c>
      <c r="B1042" s="19" t="s">
        <v>423</v>
      </c>
      <c r="C1042" s="20" t="s">
        <v>73</v>
      </c>
      <c r="D1042" s="20" t="s">
        <v>66</v>
      </c>
      <c r="E1042" s="20" t="s">
        <v>414</v>
      </c>
      <c r="F1042" s="20" t="s">
        <v>130</v>
      </c>
      <c r="G1042" s="21">
        <f>G1043</f>
        <v>3</v>
      </c>
    </row>
    <row r="1043" spans="1:7" ht="12.75">
      <c r="A1043" s="16" t="s">
        <v>132</v>
      </c>
      <c r="B1043" s="19" t="s">
        <v>423</v>
      </c>
      <c r="C1043" s="20" t="s">
        <v>73</v>
      </c>
      <c r="D1043" s="20" t="s">
        <v>66</v>
      </c>
      <c r="E1043" s="20" t="s">
        <v>414</v>
      </c>
      <c r="F1043" s="20" t="s">
        <v>133</v>
      </c>
      <c r="G1043" s="21">
        <f>G1044</f>
        <v>3</v>
      </c>
    </row>
    <row r="1044" spans="1:7" ht="12.75">
      <c r="A1044" s="16" t="s">
        <v>134</v>
      </c>
      <c r="B1044" s="19" t="s">
        <v>423</v>
      </c>
      <c r="C1044" s="20" t="s">
        <v>73</v>
      </c>
      <c r="D1044" s="20" t="s">
        <v>66</v>
      </c>
      <c r="E1044" s="20" t="s">
        <v>414</v>
      </c>
      <c r="F1044" s="20" t="s">
        <v>135</v>
      </c>
      <c r="G1044" s="21">
        <v>3</v>
      </c>
    </row>
    <row r="1045" spans="1:7" ht="12.75">
      <c r="A1045" s="16" t="s">
        <v>166</v>
      </c>
      <c r="B1045" s="19" t="s">
        <v>423</v>
      </c>
      <c r="C1045" s="20" t="s">
        <v>73</v>
      </c>
      <c r="D1045" s="20" t="s">
        <v>66</v>
      </c>
      <c r="E1045" s="20" t="s">
        <v>234</v>
      </c>
      <c r="F1045" s="20"/>
      <c r="G1045" s="21">
        <f>G1046</f>
        <v>12251.3</v>
      </c>
    </row>
    <row r="1046" spans="1:7" ht="38.25">
      <c r="A1046" s="16" t="s">
        <v>492</v>
      </c>
      <c r="B1046" s="19" t="s">
        <v>423</v>
      </c>
      <c r="C1046" s="20" t="s">
        <v>73</v>
      </c>
      <c r="D1046" s="20" t="s">
        <v>66</v>
      </c>
      <c r="E1046" s="20" t="s">
        <v>390</v>
      </c>
      <c r="F1046" s="20"/>
      <c r="G1046" s="21">
        <f>G1047</f>
        <v>12251.3</v>
      </c>
    </row>
    <row r="1047" spans="1:7" ht="12.75">
      <c r="A1047" s="16" t="s">
        <v>254</v>
      </c>
      <c r="B1047" s="19" t="s">
        <v>423</v>
      </c>
      <c r="C1047" s="20" t="s">
        <v>73</v>
      </c>
      <c r="D1047" s="20" t="s">
        <v>66</v>
      </c>
      <c r="E1047" s="20" t="s">
        <v>391</v>
      </c>
      <c r="F1047" s="20"/>
      <c r="G1047" s="21">
        <f>G1048</f>
        <v>12251.3</v>
      </c>
    </row>
    <row r="1048" spans="1:7" ht="25.5">
      <c r="A1048" s="16" t="s">
        <v>106</v>
      </c>
      <c r="B1048" s="19" t="s">
        <v>423</v>
      </c>
      <c r="C1048" s="20" t="s">
        <v>73</v>
      </c>
      <c r="D1048" s="20" t="s">
        <v>66</v>
      </c>
      <c r="E1048" s="20" t="s">
        <v>391</v>
      </c>
      <c r="F1048" s="20" t="s">
        <v>107</v>
      </c>
      <c r="G1048" s="21">
        <f>G1049</f>
        <v>12251.3</v>
      </c>
    </row>
    <row r="1049" spans="1:7" ht="12.75">
      <c r="A1049" s="16" t="s">
        <v>112</v>
      </c>
      <c r="B1049" s="19" t="s">
        <v>423</v>
      </c>
      <c r="C1049" s="20" t="s">
        <v>73</v>
      </c>
      <c r="D1049" s="20" t="s">
        <v>66</v>
      </c>
      <c r="E1049" s="20" t="s">
        <v>391</v>
      </c>
      <c r="F1049" s="20" t="s">
        <v>113</v>
      </c>
      <c r="G1049" s="21">
        <f>G1050</f>
        <v>12251.3</v>
      </c>
    </row>
    <row r="1050" spans="1:7" ht="38.25">
      <c r="A1050" s="16" t="s">
        <v>114</v>
      </c>
      <c r="B1050" s="19" t="s">
        <v>423</v>
      </c>
      <c r="C1050" s="20" t="s">
        <v>73</v>
      </c>
      <c r="D1050" s="20" t="s">
        <v>66</v>
      </c>
      <c r="E1050" s="20" t="s">
        <v>391</v>
      </c>
      <c r="F1050" s="20" t="s">
        <v>115</v>
      </c>
      <c r="G1050" s="21">
        <f>10551.3+1700</f>
        <v>12251.3</v>
      </c>
    </row>
    <row r="1051" spans="1:7" ht="12.75">
      <c r="A1051" s="15" t="s">
        <v>87</v>
      </c>
      <c r="B1051" s="45" t="s">
        <v>423</v>
      </c>
      <c r="C1051" s="39" t="s">
        <v>73</v>
      </c>
      <c r="D1051" s="39" t="s">
        <v>68</v>
      </c>
      <c r="E1051" s="39"/>
      <c r="F1051" s="39"/>
      <c r="G1051" s="40">
        <f>G1052+G1058+G1067+G1081+G1097</f>
        <v>12150.9</v>
      </c>
    </row>
    <row r="1052" spans="1:7" ht="25.5">
      <c r="A1052" s="32" t="s">
        <v>536</v>
      </c>
      <c r="B1052" s="19" t="s">
        <v>423</v>
      </c>
      <c r="C1052" s="20" t="s">
        <v>73</v>
      </c>
      <c r="D1052" s="20" t="s">
        <v>68</v>
      </c>
      <c r="E1052" s="51" t="s">
        <v>183</v>
      </c>
      <c r="F1052" s="20"/>
      <c r="G1052" s="21">
        <f>G1053</f>
        <v>39</v>
      </c>
    </row>
    <row r="1053" spans="1:7" ht="25.5">
      <c r="A1053" s="32" t="s">
        <v>256</v>
      </c>
      <c r="B1053" s="19" t="s">
        <v>423</v>
      </c>
      <c r="C1053" s="20" t="s">
        <v>73</v>
      </c>
      <c r="D1053" s="20" t="s">
        <v>68</v>
      </c>
      <c r="E1053" s="51" t="s">
        <v>333</v>
      </c>
      <c r="F1053" s="20"/>
      <c r="G1053" s="21">
        <f>G1054</f>
        <v>39</v>
      </c>
    </row>
    <row r="1054" spans="1:7" ht="12.75">
      <c r="A1054" s="32" t="s">
        <v>196</v>
      </c>
      <c r="B1054" s="19" t="s">
        <v>423</v>
      </c>
      <c r="C1054" s="20" t="s">
        <v>73</v>
      </c>
      <c r="D1054" s="20" t="s">
        <v>68</v>
      </c>
      <c r="E1054" s="51" t="s">
        <v>350</v>
      </c>
      <c r="F1054" s="20"/>
      <c r="G1054" s="21">
        <f>G1055</f>
        <v>39</v>
      </c>
    </row>
    <row r="1055" spans="1:7" ht="25.5">
      <c r="A1055" s="16" t="s">
        <v>640</v>
      </c>
      <c r="B1055" s="19" t="s">
        <v>423</v>
      </c>
      <c r="C1055" s="20" t="s">
        <v>73</v>
      </c>
      <c r="D1055" s="20" t="s">
        <v>68</v>
      </c>
      <c r="E1055" s="51" t="s">
        <v>350</v>
      </c>
      <c r="F1055" s="20" t="s">
        <v>105</v>
      </c>
      <c r="G1055" s="21">
        <f>G1056</f>
        <v>39</v>
      </c>
    </row>
    <row r="1056" spans="1:7" ht="25.5">
      <c r="A1056" s="16" t="s">
        <v>99</v>
      </c>
      <c r="B1056" s="19" t="s">
        <v>423</v>
      </c>
      <c r="C1056" s="20" t="s">
        <v>73</v>
      </c>
      <c r="D1056" s="20" t="s">
        <v>68</v>
      </c>
      <c r="E1056" s="51" t="s">
        <v>350</v>
      </c>
      <c r="F1056" s="20" t="s">
        <v>100</v>
      </c>
      <c r="G1056" s="21">
        <f>G1057</f>
        <v>39</v>
      </c>
    </row>
    <row r="1057" spans="1:7" ht="25.5">
      <c r="A1057" s="16" t="s">
        <v>101</v>
      </c>
      <c r="B1057" s="19" t="s">
        <v>423</v>
      </c>
      <c r="C1057" s="20" t="s">
        <v>73</v>
      </c>
      <c r="D1057" s="20" t="s">
        <v>68</v>
      </c>
      <c r="E1057" s="51" t="s">
        <v>350</v>
      </c>
      <c r="F1057" s="20" t="s">
        <v>102</v>
      </c>
      <c r="G1057" s="21">
        <f>'МП пр.6'!G555</f>
        <v>39</v>
      </c>
    </row>
    <row r="1058" spans="1:7" ht="25.5">
      <c r="A1058" s="32" t="s">
        <v>575</v>
      </c>
      <c r="B1058" s="19" t="s">
        <v>423</v>
      </c>
      <c r="C1058" s="20" t="s">
        <v>73</v>
      </c>
      <c r="D1058" s="20" t="s">
        <v>68</v>
      </c>
      <c r="E1058" s="51" t="s">
        <v>204</v>
      </c>
      <c r="F1058" s="20"/>
      <c r="G1058" s="21">
        <f>G1059</f>
        <v>240.1</v>
      </c>
    </row>
    <row r="1059" spans="1:7" ht="12.75">
      <c r="A1059" s="32" t="s">
        <v>264</v>
      </c>
      <c r="B1059" s="19" t="s">
        <v>423</v>
      </c>
      <c r="C1059" s="20" t="s">
        <v>73</v>
      </c>
      <c r="D1059" s="20" t="s">
        <v>68</v>
      </c>
      <c r="E1059" s="51" t="s">
        <v>582</v>
      </c>
      <c r="F1059" s="20"/>
      <c r="G1059" s="21">
        <f>G1060</f>
        <v>240.1</v>
      </c>
    </row>
    <row r="1060" spans="1:7" ht="14.25" customHeight="1">
      <c r="A1060" s="16" t="s">
        <v>657</v>
      </c>
      <c r="B1060" s="19" t="s">
        <v>423</v>
      </c>
      <c r="C1060" s="20" t="s">
        <v>73</v>
      </c>
      <c r="D1060" s="20" t="s">
        <v>68</v>
      </c>
      <c r="E1060" s="51" t="s">
        <v>658</v>
      </c>
      <c r="F1060" s="39"/>
      <c r="G1060" s="21">
        <f>G1061+G1064</f>
        <v>240.1</v>
      </c>
    </row>
    <row r="1061" spans="1:7" ht="38.25">
      <c r="A1061" s="16" t="s">
        <v>103</v>
      </c>
      <c r="B1061" s="19" t="s">
        <v>423</v>
      </c>
      <c r="C1061" s="20" t="s">
        <v>73</v>
      </c>
      <c r="D1061" s="20" t="s">
        <v>68</v>
      </c>
      <c r="E1061" s="51" t="s">
        <v>658</v>
      </c>
      <c r="F1061" s="20" t="s">
        <v>104</v>
      </c>
      <c r="G1061" s="21">
        <f>G1062</f>
        <v>84</v>
      </c>
    </row>
    <row r="1062" spans="1:7" ht="12.75">
      <c r="A1062" s="16" t="s">
        <v>300</v>
      </c>
      <c r="B1062" s="19" t="s">
        <v>423</v>
      </c>
      <c r="C1062" s="20" t="s">
        <v>73</v>
      </c>
      <c r="D1062" s="20" t="s">
        <v>68</v>
      </c>
      <c r="E1062" s="51" t="s">
        <v>658</v>
      </c>
      <c r="F1062" s="20" t="s">
        <v>302</v>
      </c>
      <c r="G1062" s="21">
        <f>G1063</f>
        <v>84</v>
      </c>
    </row>
    <row r="1063" spans="1:7" ht="25.5">
      <c r="A1063" s="16" t="s">
        <v>571</v>
      </c>
      <c r="B1063" s="19" t="s">
        <v>423</v>
      </c>
      <c r="C1063" s="20" t="s">
        <v>73</v>
      </c>
      <c r="D1063" s="20" t="s">
        <v>68</v>
      </c>
      <c r="E1063" s="51" t="s">
        <v>658</v>
      </c>
      <c r="F1063" s="20" t="s">
        <v>572</v>
      </c>
      <c r="G1063" s="21">
        <f>'МП пр.6'!G715</f>
        <v>84</v>
      </c>
    </row>
    <row r="1064" spans="1:7" ht="25.5">
      <c r="A1064" s="16" t="s">
        <v>640</v>
      </c>
      <c r="B1064" s="19" t="s">
        <v>423</v>
      </c>
      <c r="C1064" s="20" t="s">
        <v>73</v>
      </c>
      <c r="D1064" s="20" t="s">
        <v>68</v>
      </c>
      <c r="E1064" s="51" t="s">
        <v>658</v>
      </c>
      <c r="F1064" s="20" t="s">
        <v>105</v>
      </c>
      <c r="G1064" s="21">
        <f>G1065</f>
        <v>156.1</v>
      </c>
    </row>
    <row r="1065" spans="1:7" ht="25.5">
      <c r="A1065" s="16" t="s">
        <v>99</v>
      </c>
      <c r="B1065" s="19" t="s">
        <v>423</v>
      </c>
      <c r="C1065" s="20" t="s">
        <v>73</v>
      </c>
      <c r="D1065" s="20" t="s">
        <v>68</v>
      </c>
      <c r="E1065" s="51" t="s">
        <v>658</v>
      </c>
      <c r="F1065" s="20" t="s">
        <v>100</v>
      </c>
      <c r="G1065" s="21">
        <f>G1066</f>
        <v>156.1</v>
      </c>
    </row>
    <row r="1066" spans="1:7" ht="25.5">
      <c r="A1066" s="16" t="s">
        <v>101</v>
      </c>
      <c r="B1066" s="19" t="s">
        <v>423</v>
      </c>
      <c r="C1066" s="20" t="s">
        <v>73</v>
      </c>
      <c r="D1066" s="20" t="s">
        <v>68</v>
      </c>
      <c r="E1066" s="51" t="s">
        <v>658</v>
      </c>
      <c r="F1066" s="20" t="s">
        <v>102</v>
      </c>
      <c r="G1066" s="21">
        <f>'МП пр.6'!G719</f>
        <v>156.1</v>
      </c>
    </row>
    <row r="1067" spans="1:7" ht="12.75">
      <c r="A1067" s="16" t="s">
        <v>368</v>
      </c>
      <c r="B1067" s="19" t="s">
        <v>423</v>
      </c>
      <c r="C1067" s="20" t="s">
        <v>73</v>
      </c>
      <c r="D1067" s="20" t="s">
        <v>68</v>
      </c>
      <c r="E1067" s="20" t="s">
        <v>219</v>
      </c>
      <c r="F1067" s="20"/>
      <c r="G1067" s="21">
        <f>G1068</f>
        <v>750</v>
      </c>
    </row>
    <row r="1068" spans="1:7" ht="12.75">
      <c r="A1068" s="16" t="s">
        <v>369</v>
      </c>
      <c r="B1068" s="19" t="s">
        <v>423</v>
      </c>
      <c r="C1068" s="20" t="s">
        <v>73</v>
      </c>
      <c r="D1068" s="20" t="s">
        <v>68</v>
      </c>
      <c r="E1068" s="20" t="s">
        <v>366</v>
      </c>
      <c r="F1068" s="20"/>
      <c r="G1068" s="21">
        <f>G1069+G1076</f>
        <v>750</v>
      </c>
    </row>
    <row r="1069" spans="1:7" ht="44.25" customHeight="1">
      <c r="A1069" s="16" t="s">
        <v>292</v>
      </c>
      <c r="B1069" s="19" t="s">
        <v>423</v>
      </c>
      <c r="C1069" s="20" t="s">
        <v>73</v>
      </c>
      <c r="D1069" s="20" t="s">
        <v>68</v>
      </c>
      <c r="E1069" s="20" t="s">
        <v>367</v>
      </c>
      <c r="F1069" s="20"/>
      <c r="G1069" s="21">
        <f>G1070</f>
        <v>540</v>
      </c>
    </row>
    <row r="1070" spans="1:7" ht="38.25">
      <c r="A1070" s="16" t="s">
        <v>103</v>
      </c>
      <c r="B1070" s="19" t="s">
        <v>423</v>
      </c>
      <c r="C1070" s="20" t="s">
        <v>73</v>
      </c>
      <c r="D1070" s="20" t="s">
        <v>68</v>
      </c>
      <c r="E1070" s="20" t="s">
        <v>367</v>
      </c>
      <c r="F1070" s="20" t="s">
        <v>104</v>
      </c>
      <c r="G1070" s="21">
        <f>G1071+G1073</f>
        <v>540</v>
      </c>
    </row>
    <row r="1071" spans="1:7" ht="12.75">
      <c r="A1071" s="16" t="s">
        <v>300</v>
      </c>
      <c r="B1071" s="19" t="s">
        <v>423</v>
      </c>
      <c r="C1071" s="20" t="s">
        <v>73</v>
      </c>
      <c r="D1071" s="20" t="s">
        <v>68</v>
      </c>
      <c r="E1071" s="20" t="s">
        <v>367</v>
      </c>
      <c r="F1071" s="20" t="s">
        <v>302</v>
      </c>
      <c r="G1071" s="21">
        <f>G1072</f>
        <v>466.5</v>
      </c>
    </row>
    <row r="1072" spans="1:7" ht="12.75">
      <c r="A1072" s="16" t="s">
        <v>447</v>
      </c>
      <c r="B1072" s="19" t="s">
        <v>423</v>
      </c>
      <c r="C1072" s="20" t="s">
        <v>73</v>
      </c>
      <c r="D1072" s="20" t="s">
        <v>68</v>
      </c>
      <c r="E1072" s="20" t="s">
        <v>367</v>
      </c>
      <c r="F1072" s="20" t="s">
        <v>301</v>
      </c>
      <c r="G1072" s="21">
        <f>280+90+96.5</f>
        <v>466.5</v>
      </c>
    </row>
    <row r="1073" spans="1:7" ht="12.75">
      <c r="A1073" s="16" t="s">
        <v>94</v>
      </c>
      <c r="B1073" s="19" t="s">
        <v>423</v>
      </c>
      <c r="C1073" s="20" t="s">
        <v>73</v>
      </c>
      <c r="D1073" s="20" t="s">
        <v>68</v>
      </c>
      <c r="E1073" s="20" t="s">
        <v>367</v>
      </c>
      <c r="F1073" s="20" t="s">
        <v>95</v>
      </c>
      <c r="G1073" s="21">
        <f>G1074</f>
        <v>73.5</v>
      </c>
    </row>
    <row r="1074" spans="1:7" ht="25.5">
      <c r="A1074" s="16" t="s">
        <v>97</v>
      </c>
      <c r="B1074" s="19" t="s">
        <v>423</v>
      </c>
      <c r="C1074" s="20" t="s">
        <v>73</v>
      </c>
      <c r="D1074" s="20" t="s">
        <v>68</v>
      </c>
      <c r="E1074" s="20" t="s">
        <v>367</v>
      </c>
      <c r="F1074" s="20" t="s">
        <v>98</v>
      </c>
      <c r="G1074" s="21">
        <f>260-90-96.5</f>
        <v>73.5</v>
      </c>
    </row>
    <row r="1075" spans="1:7" ht="12.75">
      <c r="A1075" s="16" t="s">
        <v>239</v>
      </c>
      <c r="B1075" s="19" t="s">
        <v>423</v>
      </c>
      <c r="C1075" s="20" t="s">
        <v>73</v>
      </c>
      <c r="D1075" s="20" t="s">
        <v>68</v>
      </c>
      <c r="E1075" s="20" t="s">
        <v>370</v>
      </c>
      <c r="F1075" s="20"/>
      <c r="G1075" s="21">
        <f>G1076</f>
        <v>210</v>
      </c>
    </row>
    <row r="1076" spans="1:7" ht="38.25">
      <c r="A1076" s="16" t="s">
        <v>103</v>
      </c>
      <c r="B1076" s="19" t="s">
        <v>423</v>
      </c>
      <c r="C1076" s="20" t="s">
        <v>73</v>
      </c>
      <c r="D1076" s="20" t="s">
        <v>68</v>
      </c>
      <c r="E1076" s="20" t="s">
        <v>370</v>
      </c>
      <c r="F1076" s="20" t="s">
        <v>104</v>
      </c>
      <c r="G1076" s="21">
        <f>G1077+G1080</f>
        <v>210</v>
      </c>
    </row>
    <row r="1077" spans="1:7" ht="12.75">
      <c r="A1077" s="16" t="s">
        <v>300</v>
      </c>
      <c r="B1077" s="19" t="s">
        <v>423</v>
      </c>
      <c r="C1077" s="20" t="s">
        <v>73</v>
      </c>
      <c r="D1077" s="20" t="s">
        <v>68</v>
      </c>
      <c r="E1077" s="20" t="s">
        <v>370</v>
      </c>
      <c r="F1077" s="20" t="s">
        <v>302</v>
      </c>
      <c r="G1077" s="21">
        <f>G1078</f>
        <v>10</v>
      </c>
    </row>
    <row r="1078" spans="1:7" ht="12.75">
      <c r="A1078" s="16" t="s">
        <v>447</v>
      </c>
      <c r="B1078" s="19" t="s">
        <v>423</v>
      </c>
      <c r="C1078" s="20" t="s">
        <v>73</v>
      </c>
      <c r="D1078" s="20" t="s">
        <v>68</v>
      </c>
      <c r="E1078" s="20" t="s">
        <v>370</v>
      </c>
      <c r="F1078" s="20" t="s">
        <v>301</v>
      </c>
      <c r="G1078" s="21">
        <v>10</v>
      </c>
    </row>
    <row r="1079" spans="1:7" ht="12.75">
      <c r="A1079" s="16" t="s">
        <v>94</v>
      </c>
      <c r="B1079" s="19" t="s">
        <v>423</v>
      </c>
      <c r="C1079" s="20" t="s">
        <v>73</v>
      </c>
      <c r="D1079" s="20" t="s">
        <v>68</v>
      </c>
      <c r="E1079" s="20" t="s">
        <v>370</v>
      </c>
      <c r="F1079" s="20" t="s">
        <v>95</v>
      </c>
      <c r="G1079" s="21">
        <f>G1080</f>
        <v>200</v>
      </c>
    </row>
    <row r="1080" spans="1:7" ht="25.5">
      <c r="A1080" s="16" t="s">
        <v>97</v>
      </c>
      <c r="B1080" s="19" t="s">
        <v>423</v>
      </c>
      <c r="C1080" s="20" t="s">
        <v>73</v>
      </c>
      <c r="D1080" s="20" t="s">
        <v>68</v>
      </c>
      <c r="E1080" s="20" t="s">
        <v>370</v>
      </c>
      <c r="F1080" s="20" t="s">
        <v>98</v>
      </c>
      <c r="G1080" s="21">
        <v>200</v>
      </c>
    </row>
    <row r="1081" spans="1:7" ht="25.5">
      <c r="A1081" s="16" t="s">
        <v>425</v>
      </c>
      <c r="B1081" s="19" t="s">
        <v>423</v>
      </c>
      <c r="C1081" s="20" t="s">
        <v>73</v>
      </c>
      <c r="D1081" s="20" t="s">
        <v>68</v>
      </c>
      <c r="E1081" s="20" t="s">
        <v>218</v>
      </c>
      <c r="F1081" s="20"/>
      <c r="G1081" s="21">
        <f>G1082</f>
        <v>5656.3</v>
      </c>
    </row>
    <row r="1082" spans="1:7" ht="12.75">
      <c r="A1082" s="16" t="s">
        <v>50</v>
      </c>
      <c r="B1082" s="19" t="s">
        <v>423</v>
      </c>
      <c r="C1082" s="20" t="s">
        <v>73</v>
      </c>
      <c r="D1082" s="20" t="s">
        <v>68</v>
      </c>
      <c r="E1082" s="20" t="s">
        <v>244</v>
      </c>
      <c r="F1082" s="20"/>
      <c r="G1082" s="21">
        <f>G1083+G1089</f>
        <v>5656.3</v>
      </c>
    </row>
    <row r="1083" spans="1:7" ht="12.75">
      <c r="A1083" s="16" t="s">
        <v>240</v>
      </c>
      <c r="B1083" s="19" t="s">
        <v>423</v>
      </c>
      <c r="C1083" s="20" t="s">
        <v>73</v>
      </c>
      <c r="D1083" s="20" t="s">
        <v>68</v>
      </c>
      <c r="E1083" s="20" t="s">
        <v>245</v>
      </c>
      <c r="F1083" s="20"/>
      <c r="G1083" s="21">
        <f>G1084</f>
        <v>5339.1</v>
      </c>
    </row>
    <row r="1084" spans="1:7" ht="38.25">
      <c r="A1084" s="16" t="s">
        <v>103</v>
      </c>
      <c r="B1084" s="19" t="s">
        <v>423</v>
      </c>
      <c r="C1084" s="20" t="s">
        <v>73</v>
      </c>
      <c r="D1084" s="20" t="s">
        <v>68</v>
      </c>
      <c r="E1084" s="20" t="s">
        <v>245</v>
      </c>
      <c r="F1084" s="20" t="s">
        <v>104</v>
      </c>
      <c r="G1084" s="21">
        <f>G1085</f>
        <v>5339.1</v>
      </c>
    </row>
    <row r="1085" spans="1:7" ht="12.75">
      <c r="A1085" s="16" t="s">
        <v>94</v>
      </c>
      <c r="B1085" s="19" t="s">
        <v>423</v>
      </c>
      <c r="C1085" s="20" t="s">
        <v>73</v>
      </c>
      <c r="D1085" s="20" t="s">
        <v>68</v>
      </c>
      <c r="E1085" s="20" t="s">
        <v>245</v>
      </c>
      <c r="F1085" s="20" t="s">
        <v>95</v>
      </c>
      <c r="G1085" s="21">
        <f>G1086+G1087+G1088</f>
        <v>5339.1</v>
      </c>
    </row>
    <row r="1086" spans="1:7" ht="25.5">
      <c r="A1086" s="16" t="s">
        <v>584</v>
      </c>
      <c r="B1086" s="19" t="s">
        <v>423</v>
      </c>
      <c r="C1086" s="20" t="s">
        <v>73</v>
      </c>
      <c r="D1086" s="20" t="s">
        <v>68</v>
      </c>
      <c r="E1086" s="20" t="s">
        <v>245</v>
      </c>
      <c r="F1086" s="20" t="s">
        <v>96</v>
      </c>
      <c r="G1086" s="21">
        <v>4080.2</v>
      </c>
    </row>
    <row r="1087" spans="1:7" ht="25.5">
      <c r="A1087" s="16" t="s">
        <v>97</v>
      </c>
      <c r="B1087" s="19" t="s">
        <v>423</v>
      </c>
      <c r="C1087" s="20" t="s">
        <v>73</v>
      </c>
      <c r="D1087" s="20" t="s">
        <v>68</v>
      </c>
      <c r="E1087" s="20" t="s">
        <v>245</v>
      </c>
      <c r="F1087" s="20" t="s">
        <v>98</v>
      </c>
      <c r="G1087" s="21">
        <v>28</v>
      </c>
    </row>
    <row r="1088" spans="1:7" ht="25.5">
      <c r="A1088" s="16" t="s">
        <v>161</v>
      </c>
      <c r="B1088" s="19" t="s">
        <v>423</v>
      </c>
      <c r="C1088" s="20" t="s">
        <v>73</v>
      </c>
      <c r="D1088" s="20" t="s">
        <v>68</v>
      </c>
      <c r="E1088" s="20" t="s">
        <v>245</v>
      </c>
      <c r="F1088" s="20" t="s">
        <v>160</v>
      </c>
      <c r="G1088" s="21">
        <v>1230.9</v>
      </c>
    </row>
    <row r="1089" spans="1:7" ht="12.75">
      <c r="A1089" s="16" t="s">
        <v>241</v>
      </c>
      <c r="B1089" s="19" t="s">
        <v>423</v>
      </c>
      <c r="C1089" s="20" t="s">
        <v>73</v>
      </c>
      <c r="D1089" s="20" t="s">
        <v>68</v>
      </c>
      <c r="E1089" s="20" t="s">
        <v>246</v>
      </c>
      <c r="F1089" s="20"/>
      <c r="G1089" s="21">
        <f>G1090+G1093</f>
        <v>317.2</v>
      </c>
    </row>
    <row r="1090" spans="1:7" ht="25.5">
      <c r="A1090" s="16" t="s">
        <v>640</v>
      </c>
      <c r="B1090" s="19" t="s">
        <v>423</v>
      </c>
      <c r="C1090" s="20" t="s">
        <v>73</v>
      </c>
      <c r="D1090" s="20" t="s">
        <v>68</v>
      </c>
      <c r="E1090" s="20" t="s">
        <v>246</v>
      </c>
      <c r="F1090" s="20" t="s">
        <v>105</v>
      </c>
      <c r="G1090" s="21">
        <f>G1091</f>
        <v>300.2</v>
      </c>
    </row>
    <row r="1091" spans="1:7" ht="25.5">
      <c r="A1091" s="16" t="s">
        <v>99</v>
      </c>
      <c r="B1091" s="19" t="s">
        <v>423</v>
      </c>
      <c r="C1091" s="20" t="s">
        <v>73</v>
      </c>
      <c r="D1091" s="20" t="s">
        <v>68</v>
      </c>
      <c r="E1091" s="20" t="s">
        <v>246</v>
      </c>
      <c r="F1091" s="20" t="s">
        <v>100</v>
      </c>
      <c r="G1091" s="21">
        <f>G1092</f>
        <v>300.2</v>
      </c>
    </row>
    <row r="1092" spans="1:7" ht="25.5">
      <c r="A1092" s="16" t="s">
        <v>101</v>
      </c>
      <c r="B1092" s="19" t="s">
        <v>423</v>
      </c>
      <c r="C1092" s="20" t="s">
        <v>73</v>
      </c>
      <c r="D1092" s="20" t="s">
        <v>68</v>
      </c>
      <c r="E1092" s="20" t="s">
        <v>246</v>
      </c>
      <c r="F1092" s="20" t="s">
        <v>102</v>
      </c>
      <c r="G1092" s="21">
        <v>300.2</v>
      </c>
    </row>
    <row r="1093" spans="1:7" ht="12.75">
      <c r="A1093" s="16" t="s">
        <v>129</v>
      </c>
      <c r="B1093" s="19" t="s">
        <v>423</v>
      </c>
      <c r="C1093" s="20" t="s">
        <v>73</v>
      </c>
      <c r="D1093" s="20" t="s">
        <v>68</v>
      </c>
      <c r="E1093" s="20" t="s">
        <v>246</v>
      </c>
      <c r="F1093" s="20" t="s">
        <v>130</v>
      </c>
      <c r="G1093" s="21">
        <f>G1094</f>
        <v>17</v>
      </c>
    </row>
    <row r="1094" spans="1:7" ht="12.75">
      <c r="A1094" s="16" t="s">
        <v>132</v>
      </c>
      <c r="B1094" s="19" t="s">
        <v>423</v>
      </c>
      <c r="C1094" s="20" t="s">
        <v>73</v>
      </c>
      <c r="D1094" s="20" t="s">
        <v>68</v>
      </c>
      <c r="E1094" s="20" t="s">
        <v>246</v>
      </c>
      <c r="F1094" s="20" t="s">
        <v>133</v>
      </c>
      <c r="G1094" s="21">
        <f>G1095+G1096</f>
        <v>17</v>
      </c>
    </row>
    <row r="1095" spans="1:7" ht="12.75">
      <c r="A1095" s="16" t="s">
        <v>134</v>
      </c>
      <c r="B1095" s="19" t="s">
        <v>423</v>
      </c>
      <c r="C1095" s="20" t="s">
        <v>73</v>
      </c>
      <c r="D1095" s="20" t="s">
        <v>68</v>
      </c>
      <c r="E1095" s="20" t="s">
        <v>246</v>
      </c>
      <c r="F1095" s="20" t="s">
        <v>135</v>
      </c>
      <c r="G1095" s="21">
        <v>16</v>
      </c>
    </row>
    <row r="1096" spans="1:7" ht="12.75">
      <c r="A1096" s="16" t="s">
        <v>162</v>
      </c>
      <c r="B1096" s="19" t="s">
        <v>423</v>
      </c>
      <c r="C1096" s="20" t="s">
        <v>73</v>
      </c>
      <c r="D1096" s="20" t="s">
        <v>68</v>
      </c>
      <c r="E1096" s="20" t="s">
        <v>246</v>
      </c>
      <c r="F1096" s="20" t="s">
        <v>136</v>
      </c>
      <c r="G1096" s="21">
        <v>1</v>
      </c>
    </row>
    <row r="1097" spans="1:7" ht="38.25">
      <c r="A1097" s="16" t="s">
        <v>299</v>
      </c>
      <c r="B1097" s="19" t="s">
        <v>423</v>
      </c>
      <c r="C1097" s="20" t="s">
        <v>73</v>
      </c>
      <c r="D1097" s="20" t="s">
        <v>68</v>
      </c>
      <c r="E1097" s="20" t="s">
        <v>233</v>
      </c>
      <c r="F1097" s="20"/>
      <c r="G1097" s="21">
        <f>G1098</f>
        <v>5465.5</v>
      </c>
    </row>
    <row r="1098" spans="1:7" ht="38.25">
      <c r="A1098" s="16" t="s">
        <v>492</v>
      </c>
      <c r="B1098" s="19" t="s">
        <v>423</v>
      </c>
      <c r="C1098" s="20" t="s">
        <v>73</v>
      </c>
      <c r="D1098" s="20" t="s">
        <v>68</v>
      </c>
      <c r="E1098" s="20" t="s">
        <v>383</v>
      </c>
      <c r="F1098" s="20"/>
      <c r="G1098" s="21">
        <f>G1099</f>
        <v>5465.5</v>
      </c>
    </row>
    <row r="1099" spans="1:7" ht="12.75">
      <c r="A1099" s="16" t="s">
        <v>384</v>
      </c>
      <c r="B1099" s="19" t="s">
        <v>423</v>
      </c>
      <c r="C1099" s="20" t="s">
        <v>73</v>
      </c>
      <c r="D1099" s="20" t="s">
        <v>68</v>
      </c>
      <c r="E1099" s="20" t="s">
        <v>415</v>
      </c>
      <c r="F1099" s="20"/>
      <c r="G1099" s="21">
        <f>G1100+G1105+G1108</f>
        <v>5465.5</v>
      </c>
    </row>
    <row r="1100" spans="1:7" ht="38.25">
      <c r="A1100" s="16" t="s">
        <v>103</v>
      </c>
      <c r="B1100" s="19" t="s">
        <v>423</v>
      </c>
      <c r="C1100" s="20" t="s">
        <v>73</v>
      </c>
      <c r="D1100" s="20" t="s">
        <v>68</v>
      </c>
      <c r="E1100" s="20" t="s">
        <v>415</v>
      </c>
      <c r="F1100" s="20" t="s">
        <v>104</v>
      </c>
      <c r="G1100" s="21">
        <f>G1101</f>
        <v>4889.5</v>
      </c>
    </row>
    <row r="1101" spans="1:7" ht="12.75">
      <c r="A1101" s="16" t="s">
        <v>300</v>
      </c>
      <c r="B1101" s="19" t="s">
        <v>423</v>
      </c>
      <c r="C1101" s="20" t="s">
        <v>73</v>
      </c>
      <c r="D1101" s="20" t="s">
        <v>68</v>
      </c>
      <c r="E1101" s="20" t="s">
        <v>415</v>
      </c>
      <c r="F1101" s="20" t="s">
        <v>302</v>
      </c>
      <c r="G1101" s="21">
        <f>G1102+G1103+G1104</f>
        <v>4889.5</v>
      </c>
    </row>
    <row r="1102" spans="1:7" ht="12.75">
      <c r="A1102" s="16" t="s">
        <v>568</v>
      </c>
      <c r="B1102" s="19" t="s">
        <v>423</v>
      </c>
      <c r="C1102" s="20" t="s">
        <v>73</v>
      </c>
      <c r="D1102" s="20" t="s">
        <v>68</v>
      </c>
      <c r="E1102" s="20" t="s">
        <v>415</v>
      </c>
      <c r="F1102" s="20" t="s">
        <v>303</v>
      </c>
      <c r="G1102" s="21">
        <v>3750</v>
      </c>
    </row>
    <row r="1103" spans="1:7" ht="12.75">
      <c r="A1103" s="16" t="s">
        <v>447</v>
      </c>
      <c r="B1103" s="19" t="s">
        <v>423</v>
      </c>
      <c r="C1103" s="20" t="s">
        <v>73</v>
      </c>
      <c r="D1103" s="20" t="s">
        <v>68</v>
      </c>
      <c r="E1103" s="20" t="s">
        <v>415</v>
      </c>
      <c r="F1103" s="20" t="s">
        <v>301</v>
      </c>
      <c r="G1103" s="21">
        <v>7</v>
      </c>
    </row>
    <row r="1104" spans="1:7" ht="25.5">
      <c r="A1104" s="16" t="s">
        <v>451</v>
      </c>
      <c r="B1104" s="19" t="s">
        <v>423</v>
      </c>
      <c r="C1104" s="20" t="s">
        <v>73</v>
      </c>
      <c r="D1104" s="20" t="s">
        <v>68</v>
      </c>
      <c r="E1104" s="20" t="s">
        <v>415</v>
      </c>
      <c r="F1104" s="20" t="s">
        <v>304</v>
      </c>
      <c r="G1104" s="21">
        <v>1132.5</v>
      </c>
    </row>
    <row r="1105" spans="1:7" ht="25.5">
      <c r="A1105" s="16" t="s">
        <v>640</v>
      </c>
      <c r="B1105" s="19" t="s">
        <v>423</v>
      </c>
      <c r="C1105" s="20" t="s">
        <v>73</v>
      </c>
      <c r="D1105" s="20" t="s">
        <v>68</v>
      </c>
      <c r="E1105" s="20" t="s">
        <v>415</v>
      </c>
      <c r="F1105" s="20" t="s">
        <v>105</v>
      </c>
      <c r="G1105" s="21">
        <f>G1106</f>
        <v>566</v>
      </c>
    </row>
    <row r="1106" spans="1:7" ht="25.5">
      <c r="A1106" s="16" t="s">
        <v>99</v>
      </c>
      <c r="B1106" s="19" t="s">
        <v>423</v>
      </c>
      <c r="C1106" s="20" t="s">
        <v>73</v>
      </c>
      <c r="D1106" s="20" t="s">
        <v>68</v>
      </c>
      <c r="E1106" s="20" t="s">
        <v>415</v>
      </c>
      <c r="F1106" s="20" t="s">
        <v>100</v>
      </c>
      <c r="G1106" s="21">
        <f>G1107</f>
        <v>566</v>
      </c>
    </row>
    <row r="1107" spans="1:7" ht="25.5">
      <c r="A1107" s="16" t="s">
        <v>101</v>
      </c>
      <c r="B1107" s="19" t="s">
        <v>423</v>
      </c>
      <c r="C1107" s="20" t="s">
        <v>73</v>
      </c>
      <c r="D1107" s="20" t="s">
        <v>68</v>
      </c>
      <c r="E1107" s="20" t="s">
        <v>415</v>
      </c>
      <c r="F1107" s="20" t="s">
        <v>102</v>
      </c>
      <c r="G1107" s="21">
        <v>566</v>
      </c>
    </row>
    <row r="1108" spans="1:7" ht="12.75">
      <c r="A1108" s="16" t="s">
        <v>129</v>
      </c>
      <c r="B1108" s="19" t="s">
        <v>423</v>
      </c>
      <c r="C1108" s="20" t="s">
        <v>73</v>
      </c>
      <c r="D1108" s="20" t="s">
        <v>68</v>
      </c>
      <c r="E1108" s="20" t="s">
        <v>415</v>
      </c>
      <c r="F1108" s="20" t="s">
        <v>130</v>
      </c>
      <c r="G1108" s="21">
        <f>G1109</f>
        <v>10</v>
      </c>
    </row>
    <row r="1109" spans="1:7" ht="12.75">
      <c r="A1109" s="16" t="s">
        <v>132</v>
      </c>
      <c r="B1109" s="19" t="s">
        <v>423</v>
      </c>
      <c r="C1109" s="20" t="s">
        <v>73</v>
      </c>
      <c r="D1109" s="20" t="s">
        <v>68</v>
      </c>
      <c r="E1109" s="20" t="s">
        <v>415</v>
      </c>
      <c r="F1109" s="20" t="s">
        <v>133</v>
      </c>
      <c r="G1109" s="21">
        <f>G1110</f>
        <v>10</v>
      </c>
    </row>
    <row r="1110" spans="1:7" ht="12.75">
      <c r="A1110" s="16" t="s">
        <v>134</v>
      </c>
      <c r="B1110" s="19" t="s">
        <v>423</v>
      </c>
      <c r="C1110" s="20" t="s">
        <v>73</v>
      </c>
      <c r="D1110" s="20" t="s">
        <v>68</v>
      </c>
      <c r="E1110" s="20" t="s">
        <v>415</v>
      </c>
      <c r="F1110" s="20" t="s">
        <v>135</v>
      </c>
      <c r="G1110" s="21">
        <v>10</v>
      </c>
    </row>
    <row r="1111" spans="1:7" ht="12.75">
      <c r="A1111" s="15" t="s">
        <v>62</v>
      </c>
      <c r="B1111" s="45" t="s">
        <v>423</v>
      </c>
      <c r="C1111" s="39" t="s">
        <v>71</v>
      </c>
      <c r="D1111" s="39" t="s">
        <v>36</v>
      </c>
      <c r="E1111" s="39"/>
      <c r="F1111" s="39"/>
      <c r="G1111" s="40">
        <f aca="true" t="shared" si="7" ref="G1111:G1117">G1112</f>
        <v>204.5</v>
      </c>
    </row>
    <row r="1112" spans="1:7" ht="12.75">
      <c r="A1112" s="24" t="s">
        <v>61</v>
      </c>
      <c r="B1112" s="45" t="s">
        <v>423</v>
      </c>
      <c r="C1112" s="39" t="s">
        <v>71</v>
      </c>
      <c r="D1112" s="39" t="s">
        <v>70</v>
      </c>
      <c r="E1112" s="39"/>
      <c r="F1112" s="39"/>
      <c r="G1112" s="40">
        <f t="shared" si="7"/>
        <v>204.5</v>
      </c>
    </row>
    <row r="1113" spans="1:7" ht="25.5">
      <c r="A1113" s="32" t="s">
        <v>585</v>
      </c>
      <c r="B1113" s="19" t="s">
        <v>423</v>
      </c>
      <c r="C1113" s="20" t="s">
        <v>71</v>
      </c>
      <c r="D1113" s="20" t="s">
        <v>70</v>
      </c>
      <c r="E1113" s="51" t="s">
        <v>207</v>
      </c>
      <c r="F1113" s="20"/>
      <c r="G1113" s="21">
        <f t="shared" si="7"/>
        <v>204.5</v>
      </c>
    </row>
    <row r="1114" spans="1:7" ht="12.75">
      <c r="A1114" s="32" t="s">
        <v>265</v>
      </c>
      <c r="B1114" s="19" t="s">
        <v>423</v>
      </c>
      <c r="C1114" s="20" t="s">
        <v>71</v>
      </c>
      <c r="D1114" s="20" t="s">
        <v>70</v>
      </c>
      <c r="E1114" s="51" t="s">
        <v>359</v>
      </c>
      <c r="F1114" s="20"/>
      <c r="G1114" s="21">
        <f t="shared" si="7"/>
        <v>204.5</v>
      </c>
    </row>
    <row r="1115" spans="1:7" ht="25.5">
      <c r="A1115" s="32" t="s">
        <v>586</v>
      </c>
      <c r="B1115" s="19" t="s">
        <v>423</v>
      </c>
      <c r="C1115" s="20" t="s">
        <v>71</v>
      </c>
      <c r="D1115" s="20" t="s">
        <v>70</v>
      </c>
      <c r="E1115" s="51" t="s">
        <v>587</v>
      </c>
      <c r="F1115" s="20"/>
      <c r="G1115" s="21">
        <f t="shared" si="7"/>
        <v>204.5</v>
      </c>
    </row>
    <row r="1116" spans="1:7" ht="12.75">
      <c r="A1116" s="16" t="s">
        <v>118</v>
      </c>
      <c r="B1116" s="19" t="s">
        <v>423</v>
      </c>
      <c r="C1116" s="20" t="s">
        <v>71</v>
      </c>
      <c r="D1116" s="20" t="s">
        <v>70</v>
      </c>
      <c r="E1116" s="51" t="s">
        <v>587</v>
      </c>
      <c r="F1116" s="20" t="s">
        <v>119</v>
      </c>
      <c r="G1116" s="21">
        <f t="shared" si="7"/>
        <v>204.5</v>
      </c>
    </row>
    <row r="1117" spans="1:7" ht="12.75">
      <c r="A1117" s="16" t="s">
        <v>138</v>
      </c>
      <c r="B1117" s="19" t="s">
        <v>423</v>
      </c>
      <c r="C1117" s="20" t="s">
        <v>71</v>
      </c>
      <c r="D1117" s="20" t="s">
        <v>70</v>
      </c>
      <c r="E1117" s="51" t="s">
        <v>587</v>
      </c>
      <c r="F1117" s="20" t="s">
        <v>137</v>
      </c>
      <c r="G1117" s="21">
        <f t="shared" si="7"/>
        <v>204.5</v>
      </c>
    </row>
    <row r="1118" spans="1:7" ht="12.75">
      <c r="A1118" s="16" t="s">
        <v>588</v>
      </c>
      <c r="B1118" s="19" t="s">
        <v>423</v>
      </c>
      <c r="C1118" s="20" t="s">
        <v>71</v>
      </c>
      <c r="D1118" s="20" t="s">
        <v>70</v>
      </c>
      <c r="E1118" s="51" t="s">
        <v>587</v>
      </c>
      <c r="F1118" s="20" t="s">
        <v>589</v>
      </c>
      <c r="G1118" s="21">
        <f>'МП пр.6'!G375</f>
        <v>204.5</v>
      </c>
    </row>
    <row r="1119" spans="1:7" ht="12.75">
      <c r="A1119" s="15" t="s">
        <v>84</v>
      </c>
      <c r="B1119" s="45" t="s">
        <v>423</v>
      </c>
      <c r="C1119" s="39" t="s">
        <v>74</v>
      </c>
      <c r="D1119" s="39" t="s">
        <v>36</v>
      </c>
      <c r="E1119" s="20"/>
      <c r="F1119" s="20"/>
      <c r="G1119" s="40">
        <f>G1120</f>
        <v>24195.699999999997</v>
      </c>
    </row>
    <row r="1120" spans="1:7" ht="12.75">
      <c r="A1120" s="15" t="s">
        <v>85</v>
      </c>
      <c r="B1120" s="45" t="s">
        <v>423</v>
      </c>
      <c r="C1120" s="39" t="s">
        <v>74</v>
      </c>
      <c r="D1120" s="39" t="s">
        <v>66</v>
      </c>
      <c r="E1120" s="39"/>
      <c r="F1120" s="39"/>
      <c r="G1120" s="40">
        <f>G1121+G1135+G1149+G1159+G1166</f>
        <v>24195.699999999997</v>
      </c>
    </row>
    <row r="1121" spans="1:7" ht="25.5">
      <c r="A1121" s="32" t="s">
        <v>590</v>
      </c>
      <c r="B1121" s="19" t="s">
        <v>423</v>
      </c>
      <c r="C1121" s="20" t="s">
        <v>74</v>
      </c>
      <c r="D1121" s="20" t="s">
        <v>66</v>
      </c>
      <c r="E1121" s="51" t="s">
        <v>206</v>
      </c>
      <c r="F1121" s="42"/>
      <c r="G1121" s="21">
        <f>G1122</f>
        <v>1365.9</v>
      </c>
    </row>
    <row r="1122" spans="1:7" ht="25.5">
      <c r="A1122" s="32" t="s">
        <v>266</v>
      </c>
      <c r="B1122" s="19" t="s">
        <v>423</v>
      </c>
      <c r="C1122" s="20" t="s">
        <v>74</v>
      </c>
      <c r="D1122" s="20" t="s">
        <v>66</v>
      </c>
      <c r="E1122" s="51" t="s">
        <v>360</v>
      </c>
      <c r="F1122" s="42"/>
      <c r="G1122" s="21">
        <f>G1123+G1127+G1131</f>
        <v>1365.9</v>
      </c>
    </row>
    <row r="1123" spans="1:7" ht="12.75">
      <c r="A1123" s="32" t="s">
        <v>591</v>
      </c>
      <c r="B1123" s="19" t="s">
        <v>423</v>
      </c>
      <c r="C1123" s="20" t="s">
        <v>74</v>
      </c>
      <c r="D1123" s="20" t="s">
        <v>66</v>
      </c>
      <c r="E1123" s="51" t="s">
        <v>361</v>
      </c>
      <c r="F1123" s="42"/>
      <c r="G1123" s="21">
        <f>G1124</f>
        <v>576.8</v>
      </c>
    </row>
    <row r="1124" spans="1:7" ht="25.5">
      <c r="A1124" s="16" t="s">
        <v>106</v>
      </c>
      <c r="B1124" s="19" t="s">
        <v>423</v>
      </c>
      <c r="C1124" s="20" t="s">
        <v>74</v>
      </c>
      <c r="D1124" s="20" t="s">
        <v>66</v>
      </c>
      <c r="E1124" s="51" t="s">
        <v>361</v>
      </c>
      <c r="F1124" s="20" t="s">
        <v>107</v>
      </c>
      <c r="G1124" s="21">
        <f>G1125</f>
        <v>576.8</v>
      </c>
    </row>
    <row r="1125" spans="1:7" ht="12.75">
      <c r="A1125" s="16" t="s">
        <v>112</v>
      </c>
      <c r="B1125" s="19" t="s">
        <v>423</v>
      </c>
      <c r="C1125" s="20" t="s">
        <v>74</v>
      </c>
      <c r="D1125" s="20" t="s">
        <v>66</v>
      </c>
      <c r="E1125" s="51" t="s">
        <v>361</v>
      </c>
      <c r="F1125" s="20" t="s">
        <v>113</v>
      </c>
      <c r="G1125" s="21">
        <f>G1126</f>
        <v>576.8</v>
      </c>
    </row>
    <row r="1126" spans="1:7" ht="12.75">
      <c r="A1126" s="16" t="s">
        <v>116</v>
      </c>
      <c r="B1126" s="19" t="s">
        <v>423</v>
      </c>
      <c r="C1126" s="20" t="s">
        <v>74</v>
      </c>
      <c r="D1126" s="20" t="s">
        <v>66</v>
      </c>
      <c r="E1126" s="51" t="s">
        <v>361</v>
      </c>
      <c r="F1126" s="20" t="s">
        <v>117</v>
      </c>
      <c r="G1126" s="21">
        <f>'МП пр.6'!G352</f>
        <v>576.8</v>
      </c>
    </row>
    <row r="1127" spans="1:7" ht="12.75">
      <c r="A1127" s="32" t="s">
        <v>181</v>
      </c>
      <c r="B1127" s="19" t="s">
        <v>423</v>
      </c>
      <c r="C1127" s="20" t="s">
        <v>74</v>
      </c>
      <c r="D1127" s="20" t="s">
        <v>66</v>
      </c>
      <c r="E1127" s="51" t="s">
        <v>362</v>
      </c>
      <c r="F1127" s="20"/>
      <c r="G1127" s="21">
        <f>G1128</f>
        <v>173.2</v>
      </c>
    </row>
    <row r="1128" spans="1:7" ht="25.5">
      <c r="A1128" s="16" t="s">
        <v>106</v>
      </c>
      <c r="B1128" s="19" t="s">
        <v>423</v>
      </c>
      <c r="C1128" s="20" t="s">
        <v>74</v>
      </c>
      <c r="D1128" s="20" t="s">
        <v>66</v>
      </c>
      <c r="E1128" s="51" t="s">
        <v>362</v>
      </c>
      <c r="F1128" s="20" t="s">
        <v>107</v>
      </c>
      <c r="G1128" s="21">
        <f>G1129</f>
        <v>173.2</v>
      </c>
    </row>
    <row r="1129" spans="1:7" ht="12.75">
      <c r="A1129" s="16" t="s">
        <v>112</v>
      </c>
      <c r="B1129" s="19" t="s">
        <v>423</v>
      </c>
      <c r="C1129" s="20" t="s">
        <v>74</v>
      </c>
      <c r="D1129" s="20" t="s">
        <v>66</v>
      </c>
      <c r="E1129" s="51" t="s">
        <v>362</v>
      </c>
      <c r="F1129" s="20" t="s">
        <v>113</v>
      </c>
      <c r="G1129" s="21">
        <f>G1130</f>
        <v>173.2</v>
      </c>
    </row>
    <row r="1130" spans="1:7" ht="12.75">
      <c r="A1130" s="16" t="s">
        <v>116</v>
      </c>
      <c r="B1130" s="19" t="s">
        <v>423</v>
      </c>
      <c r="C1130" s="20" t="s">
        <v>74</v>
      </c>
      <c r="D1130" s="20" t="s">
        <v>66</v>
      </c>
      <c r="E1130" s="51" t="s">
        <v>362</v>
      </c>
      <c r="F1130" s="20" t="s">
        <v>117</v>
      </c>
      <c r="G1130" s="21">
        <f>'МП пр.6'!G359</f>
        <v>173.2</v>
      </c>
    </row>
    <row r="1131" spans="1:7" ht="12.75">
      <c r="A1131" s="32" t="s">
        <v>205</v>
      </c>
      <c r="B1131" s="19" t="s">
        <v>423</v>
      </c>
      <c r="C1131" s="20" t="s">
        <v>74</v>
      </c>
      <c r="D1131" s="20" t="s">
        <v>66</v>
      </c>
      <c r="E1131" s="51" t="s">
        <v>363</v>
      </c>
      <c r="F1131" s="20"/>
      <c r="G1131" s="21">
        <f>G1132</f>
        <v>615.9</v>
      </c>
    </row>
    <row r="1132" spans="1:7" ht="25.5">
      <c r="A1132" s="16" t="s">
        <v>106</v>
      </c>
      <c r="B1132" s="19" t="s">
        <v>423</v>
      </c>
      <c r="C1132" s="20" t="s">
        <v>74</v>
      </c>
      <c r="D1132" s="20" t="s">
        <v>66</v>
      </c>
      <c r="E1132" s="51" t="s">
        <v>363</v>
      </c>
      <c r="F1132" s="20" t="s">
        <v>107</v>
      </c>
      <c r="G1132" s="21">
        <f>G1133</f>
        <v>615.9</v>
      </c>
    </row>
    <row r="1133" spans="1:7" ht="12.75">
      <c r="A1133" s="16" t="s">
        <v>112</v>
      </c>
      <c r="B1133" s="19" t="s">
        <v>423</v>
      </c>
      <c r="C1133" s="20" t="s">
        <v>74</v>
      </c>
      <c r="D1133" s="20" t="s">
        <v>66</v>
      </c>
      <c r="E1133" s="51" t="s">
        <v>363</v>
      </c>
      <c r="F1133" s="20" t="s">
        <v>113</v>
      </c>
      <c r="G1133" s="21">
        <f>G1134</f>
        <v>615.9</v>
      </c>
    </row>
    <row r="1134" spans="1:7" ht="12.75">
      <c r="A1134" s="16" t="s">
        <v>116</v>
      </c>
      <c r="B1134" s="19" t="s">
        <v>423</v>
      </c>
      <c r="C1134" s="20" t="s">
        <v>74</v>
      </c>
      <c r="D1134" s="20" t="s">
        <v>66</v>
      </c>
      <c r="E1134" s="51" t="s">
        <v>363</v>
      </c>
      <c r="F1134" s="20" t="s">
        <v>117</v>
      </c>
      <c r="G1134" s="21">
        <f>'МП пр.6'!G366</f>
        <v>615.9</v>
      </c>
    </row>
    <row r="1135" spans="1:7" ht="25.5">
      <c r="A1135" s="32" t="s">
        <v>536</v>
      </c>
      <c r="B1135" s="19" t="s">
        <v>423</v>
      </c>
      <c r="C1135" s="20" t="s">
        <v>74</v>
      </c>
      <c r="D1135" s="20" t="s">
        <v>66</v>
      </c>
      <c r="E1135" s="51" t="s">
        <v>183</v>
      </c>
      <c r="F1135" s="20"/>
      <c r="G1135" s="21">
        <f>G1136</f>
        <v>334.2</v>
      </c>
    </row>
    <row r="1136" spans="1:7" ht="25.5">
      <c r="A1136" s="32" t="s">
        <v>256</v>
      </c>
      <c r="B1136" s="19" t="s">
        <v>423</v>
      </c>
      <c r="C1136" s="20" t="s">
        <v>74</v>
      </c>
      <c r="D1136" s="20" t="s">
        <v>66</v>
      </c>
      <c r="E1136" s="51" t="s">
        <v>333</v>
      </c>
      <c r="F1136" s="20"/>
      <c r="G1136" s="21">
        <f>G1137+G1141+G1145</f>
        <v>334.2</v>
      </c>
    </row>
    <row r="1137" spans="1:7" ht="12.75">
      <c r="A1137" s="32" t="s">
        <v>182</v>
      </c>
      <c r="B1137" s="19" t="s">
        <v>423</v>
      </c>
      <c r="C1137" s="20" t="s">
        <v>74</v>
      </c>
      <c r="D1137" s="20" t="s">
        <v>66</v>
      </c>
      <c r="E1137" s="51" t="s">
        <v>334</v>
      </c>
      <c r="F1137" s="20"/>
      <c r="G1137" s="21">
        <f>G1138</f>
        <v>160</v>
      </c>
    </row>
    <row r="1138" spans="1:7" ht="25.5">
      <c r="A1138" s="16" t="s">
        <v>106</v>
      </c>
      <c r="B1138" s="19" t="s">
        <v>423</v>
      </c>
      <c r="C1138" s="20" t="s">
        <v>74</v>
      </c>
      <c r="D1138" s="20" t="s">
        <v>66</v>
      </c>
      <c r="E1138" s="51" t="s">
        <v>334</v>
      </c>
      <c r="F1138" s="20" t="s">
        <v>107</v>
      </c>
      <c r="G1138" s="21">
        <f>G1139</f>
        <v>160</v>
      </c>
    </row>
    <row r="1139" spans="1:7" ht="12.75">
      <c r="A1139" s="16" t="s">
        <v>112</v>
      </c>
      <c r="B1139" s="19" t="s">
        <v>423</v>
      </c>
      <c r="C1139" s="20" t="s">
        <v>74</v>
      </c>
      <c r="D1139" s="20" t="s">
        <v>66</v>
      </c>
      <c r="E1139" s="51" t="s">
        <v>334</v>
      </c>
      <c r="F1139" s="20" t="s">
        <v>113</v>
      </c>
      <c r="G1139" s="21">
        <f>G1140</f>
        <v>160</v>
      </c>
    </row>
    <row r="1140" spans="1:7" ht="12.75">
      <c r="A1140" s="16" t="s">
        <v>116</v>
      </c>
      <c r="B1140" s="19" t="s">
        <v>423</v>
      </c>
      <c r="C1140" s="20" t="s">
        <v>74</v>
      </c>
      <c r="D1140" s="20" t="s">
        <v>66</v>
      </c>
      <c r="E1140" s="51" t="s">
        <v>334</v>
      </c>
      <c r="F1140" s="20" t="s">
        <v>117</v>
      </c>
      <c r="G1140" s="21">
        <f>'МП пр.6'!G513</f>
        <v>160</v>
      </c>
    </row>
    <row r="1141" spans="1:7" ht="12.75">
      <c r="A1141" s="32" t="s">
        <v>185</v>
      </c>
      <c r="B1141" s="19" t="s">
        <v>423</v>
      </c>
      <c r="C1141" s="20" t="s">
        <v>74</v>
      </c>
      <c r="D1141" s="20" t="s">
        <v>66</v>
      </c>
      <c r="E1141" s="51" t="s">
        <v>338</v>
      </c>
      <c r="F1141" s="20"/>
      <c r="G1141" s="21">
        <f>G1142</f>
        <v>130</v>
      </c>
    </row>
    <row r="1142" spans="1:7" ht="25.5">
      <c r="A1142" s="16" t="s">
        <v>106</v>
      </c>
      <c r="B1142" s="19" t="s">
        <v>423</v>
      </c>
      <c r="C1142" s="20" t="s">
        <v>74</v>
      </c>
      <c r="D1142" s="20" t="s">
        <v>66</v>
      </c>
      <c r="E1142" s="51" t="s">
        <v>338</v>
      </c>
      <c r="F1142" s="20" t="s">
        <v>107</v>
      </c>
      <c r="G1142" s="21">
        <f>G1143</f>
        <v>130</v>
      </c>
    </row>
    <row r="1143" spans="1:7" ht="12.75">
      <c r="A1143" s="16" t="s">
        <v>112</v>
      </c>
      <c r="B1143" s="19" t="s">
        <v>423</v>
      </c>
      <c r="C1143" s="20" t="s">
        <v>74</v>
      </c>
      <c r="D1143" s="20" t="s">
        <v>66</v>
      </c>
      <c r="E1143" s="51" t="s">
        <v>338</v>
      </c>
      <c r="F1143" s="20" t="s">
        <v>113</v>
      </c>
      <c r="G1143" s="21">
        <f>G1144</f>
        <v>130</v>
      </c>
    </row>
    <row r="1144" spans="1:7" ht="12.75">
      <c r="A1144" s="16" t="s">
        <v>116</v>
      </c>
      <c r="B1144" s="19" t="s">
        <v>423</v>
      </c>
      <c r="C1144" s="20" t="s">
        <v>74</v>
      </c>
      <c r="D1144" s="20" t="s">
        <v>66</v>
      </c>
      <c r="E1144" s="51" t="s">
        <v>338</v>
      </c>
      <c r="F1144" s="20" t="s">
        <v>117</v>
      </c>
      <c r="G1144" s="21">
        <f>'МП пр.6'!G537</f>
        <v>130</v>
      </c>
    </row>
    <row r="1145" spans="1:7" ht="25.5">
      <c r="A1145" s="32" t="s">
        <v>641</v>
      </c>
      <c r="B1145" s="19" t="s">
        <v>423</v>
      </c>
      <c r="C1145" s="20" t="s">
        <v>74</v>
      </c>
      <c r="D1145" s="20" t="s">
        <v>66</v>
      </c>
      <c r="E1145" s="51" t="s">
        <v>336</v>
      </c>
      <c r="F1145" s="20"/>
      <c r="G1145" s="21">
        <f>G1146</f>
        <v>44.2</v>
      </c>
    </row>
    <row r="1146" spans="1:7" ht="25.5">
      <c r="A1146" s="16" t="s">
        <v>106</v>
      </c>
      <c r="B1146" s="19" t="s">
        <v>423</v>
      </c>
      <c r="C1146" s="20" t="s">
        <v>74</v>
      </c>
      <c r="D1146" s="20" t="s">
        <v>66</v>
      </c>
      <c r="E1146" s="51" t="s">
        <v>336</v>
      </c>
      <c r="F1146" s="20" t="s">
        <v>107</v>
      </c>
      <c r="G1146" s="21">
        <f>G1147</f>
        <v>44.2</v>
      </c>
    </row>
    <row r="1147" spans="1:7" ht="12.75">
      <c r="A1147" s="16" t="s">
        <v>112</v>
      </c>
      <c r="B1147" s="19" t="s">
        <v>423</v>
      </c>
      <c r="C1147" s="20" t="s">
        <v>74</v>
      </c>
      <c r="D1147" s="20" t="s">
        <v>66</v>
      </c>
      <c r="E1147" s="51" t="s">
        <v>336</v>
      </c>
      <c r="F1147" s="20" t="s">
        <v>113</v>
      </c>
      <c r="G1147" s="21">
        <f>G1148</f>
        <v>44.2</v>
      </c>
    </row>
    <row r="1148" spans="1:7" ht="12.75">
      <c r="A1148" s="16" t="s">
        <v>116</v>
      </c>
      <c r="B1148" s="19" t="s">
        <v>423</v>
      </c>
      <c r="C1148" s="20" t="s">
        <v>74</v>
      </c>
      <c r="D1148" s="20" t="s">
        <v>66</v>
      </c>
      <c r="E1148" s="51" t="s">
        <v>336</v>
      </c>
      <c r="F1148" s="20" t="s">
        <v>117</v>
      </c>
      <c r="G1148" s="21">
        <f>'МП пр.6'!G601</f>
        <v>44.2</v>
      </c>
    </row>
    <row r="1149" spans="1:7" ht="12.75">
      <c r="A1149" s="16" t="s">
        <v>368</v>
      </c>
      <c r="B1149" s="19" t="s">
        <v>423</v>
      </c>
      <c r="C1149" s="20" t="s">
        <v>74</v>
      </c>
      <c r="D1149" s="20" t="s">
        <v>66</v>
      </c>
      <c r="E1149" s="20" t="s">
        <v>219</v>
      </c>
      <c r="F1149" s="20"/>
      <c r="G1149" s="21">
        <f>G1150</f>
        <v>311</v>
      </c>
    </row>
    <row r="1150" spans="1:7" ht="12.75">
      <c r="A1150" s="16" t="s">
        <v>369</v>
      </c>
      <c r="B1150" s="19" t="s">
        <v>423</v>
      </c>
      <c r="C1150" s="20" t="s">
        <v>74</v>
      </c>
      <c r="D1150" s="20" t="s">
        <v>66</v>
      </c>
      <c r="E1150" s="20" t="s">
        <v>366</v>
      </c>
      <c r="F1150" s="20"/>
      <c r="G1150" s="21">
        <f>G1151+G1155</f>
        <v>311</v>
      </c>
    </row>
    <row r="1151" spans="1:7" ht="51">
      <c r="A1151" s="16" t="s">
        <v>292</v>
      </c>
      <c r="B1151" s="19" t="s">
        <v>423</v>
      </c>
      <c r="C1151" s="20" t="s">
        <v>74</v>
      </c>
      <c r="D1151" s="20" t="s">
        <v>66</v>
      </c>
      <c r="E1151" s="20" t="s">
        <v>367</v>
      </c>
      <c r="F1151" s="20"/>
      <c r="G1151" s="21">
        <f>G1152</f>
        <v>300</v>
      </c>
    </row>
    <row r="1152" spans="1:7" ht="25.5">
      <c r="A1152" s="16" t="s">
        <v>106</v>
      </c>
      <c r="B1152" s="19" t="s">
        <v>423</v>
      </c>
      <c r="C1152" s="20" t="s">
        <v>74</v>
      </c>
      <c r="D1152" s="20" t="s">
        <v>66</v>
      </c>
      <c r="E1152" s="20" t="s">
        <v>367</v>
      </c>
      <c r="F1152" s="20" t="s">
        <v>107</v>
      </c>
      <c r="G1152" s="21">
        <f>G1153</f>
        <v>300</v>
      </c>
    </row>
    <row r="1153" spans="1:7" ht="12.75">
      <c r="A1153" s="16" t="s">
        <v>112</v>
      </c>
      <c r="B1153" s="19" t="s">
        <v>423</v>
      </c>
      <c r="C1153" s="20" t="s">
        <v>74</v>
      </c>
      <c r="D1153" s="20" t="s">
        <v>66</v>
      </c>
      <c r="E1153" s="20" t="s">
        <v>367</v>
      </c>
      <c r="F1153" s="20" t="s">
        <v>113</v>
      </c>
      <c r="G1153" s="21">
        <f>G1154</f>
        <v>300</v>
      </c>
    </row>
    <row r="1154" spans="1:7" ht="12.75">
      <c r="A1154" s="16" t="s">
        <v>116</v>
      </c>
      <c r="B1154" s="19" t="s">
        <v>423</v>
      </c>
      <c r="C1154" s="20" t="s">
        <v>74</v>
      </c>
      <c r="D1154" s="20" t="s">
        <v>66</v>
      </c>
      <c r="E1154" s="20" t="s">
        <v>367</v>
      </c>
      <c r="F1154" s="20" t="s">
        <v>117</v>
      </c>
      <c r="G1154" s="21">
        <f>350-50</f>
        <v>300</v>
      </c>
    </row>
    <row r="1155" spans="1:7" ht="12.75">
      <c r="A1155" s="16" t="s">
        <v>239</v>
      </c>
      <c r="B1155" s="19" t="s">
        <v>423</v>
      </c>
      <c r="C1155" s="20" t="s">
        <v>74</v>
      </c>
      <c r="D1155" s="20" t="s">
        <v>66</v>
      </c>
      <c r="E1155" s="20" t="s">
        <v>370</v>
      </c>
      <c r="F1155" s="20"/>
      <c r="G1155" s="21">
        <f>G1156</f>
        <v>11</v>
      </c>
    </row>
    <row r="1156" spans="1:7" ht="25.5">
      <c r="A1156" s="16" t="s">
        <v>106</v>
      </c>
      <c r="B1156" s="19" t="s">
        <v>423</v>
      </c>
      <c r="C1156" s="20" t="s">
        <v>74</v>
      </c>
      <c r="D1156" s="20" t="s">
        <v>66</v>
      </c>
      <c r="E1156" s="20" t="s">
        <v>370</v>
      </c>
      <c r="F1156" s="20" t="s">
        <v>107</v>
      </c>
      <c r="G1156" s="21">
        <f>G1157</f>
        <v>11</v>
      </c>
    </row>
    <row r="1157" spans="1:7" ht="12.75">
      <c r="A1157" s="16" t="s">
        <v>112</v>
      </c>
      <c r="B1157" s="19" t="s">
        <v>423</v>
      </c>
      <c r="C1157" s="20" t="s">
        <v>74</v>
      </c>
      <c r="D1157" s="20" t="s">
        <v>66</v>
      </c>
      <c r="E1157" s="20" t="s">
        <v>370</v>
      </c>
      <c r="F1157" s="20" t="s">
        <v>113</v>
      </c>
      <c r="G1157" s="21">
        <f>G1158</f>
        <v>11</v>
      </c>
    </row>
    <row r="1158" spans="1:7" ht="12.75">
      <c r="A1158" s="16" t="s">
        <v>116</v>
      </c>
      <c r="B1158" s="19" t="s">
        <v>423</v>
      </c>
      <c r="C1158" s="20" t="s">
        <v>74</v>
      </c>
      <c r="D1158" s="20" t="s">
        <v>66</v>
      </c>
      <c r="E1158" s="20" t="s">
        <v>370</v>
      </c>
      <c r="F1158" s="20" t="s">
        <v>117</v>
      </c>
      <c r="G1158" s="21">
        <v>11</v>
      </c>
    </row>
    <row r="1159" spans="1:7" ht="12.75">
      <c r="A1159" s="16" t="s">
        <v>29</v>
      </c>
      <c r="B1159" s="19" t="s">
        <v>423</v>
      </c>
      <c r="C1159" s="20" t="s">
        <v>74</v>
      </c>
      <c r="D1159" s="20" t="s">
        <v>66</v>
      </c>
      <c r="E1159" s="20" t="s">
        <v>236</v>
      </c>
      <c r="F1159" s="20"/>
      <c r="G1159" s="21">
        <f>G1160</f>
        <v>22084.6</v>
      </c>
    </row>
    <row r="1160" spans="1:7" ht="38.25">
      <c r="A1160" s="16" t="s">
        <v>492</v>
      </c>
      <c r="B1160" s="19" t="s">
        <v>423</v>
      </c>
      <c r="C1160" s="20" t="s">
        <v>74</v>
      </c>
      <c r="D1160" s="20" t="s">
        <v>66</v>
      </c>
      <c r="E1160" s="20" t="s">
        <v>393</v>
      </c>
      <c r="F1160" s="20"/>
      <c r="G1160" s="21">
        <f>G1161</f>
        <v>22084.6</v>
      </c>
    </row>
    <row r="1161" spans="1:7" ht="12.75">
      <c r="A1161" s="16" t="s">
        <v>254</v>
      </c>
      <c r="B1161" s="19" t="s">
        <v>423</v>
      </c>
      <c r="C1161" s="20" t="s">
        <v>74</v>
      </c>
      <c r="D1161" s="20" t="s">
        <v>66</v>
      </c>
      <c r="E1161" s="20" t="s">
        <v>394</v>
      </c>
      <c r="F1161" s="20"/>
      <c r="G1161" s="21">
        <f>G1162</f>
        <v>22084.6</v>
      </c>
    </row>
    <row r="1162" spans="1:7" ht="25.5">
      <c r="A1162" s="16" t="s">
        <v>106</v>
      </c>
      <c r="B1162" s="19" t="s">
        <v>423</v>
      </c>
      <c r="C1162" s="20" t="s">
        <v>74</v>
      </c>
      <c r="D1162" s="20" t="s">
        <v>66</v>
      </c>
      <c r="E1162" s="20" t="s">
        <v>394</v>
      </c>
      <c r="F1162" s="20" t="s">
        <v>107</v>
      </c>
      <c r="G1162" s="21">
        <f>G1163</f>
        <v>22084.6</v>
      </c>
    </row>
    <row r="1163" spans="1:7" ht="12.75">
      <c r="A1163" s="16" t="s">
        <v>112</v>
      </c>
      <c r="B1163" s="19" t="s">
        <v>423</v>
      </c>
      <c r="C1163" s="20" t="s">
        <v>74</v>
      </c>
      <c r="D1163" s="20" t="s">
        <v>66</v>
      </c>
      <c r="E1163" s="20" t="s">
        <v>394</v>
      </c>
      <c r="F1163" s="20" t="s">
        <v>113</v>
      </c>
      <c r="G1163" s="21">
        <f>G1164+G1165</f>
        <v>22084.6</v>
      </c>
    </row>
    <row r="1164" spans="1:7" ht="38.25">
      <c r="A1164" s="16" t="s">
        <v>114</v>
      </c>
      <c r="B1164" s="19" t="s">
        <v>423</v>
      </c>
      <c r="C1164" s="20" t="s">
        <v>74</v>
      </c>
      <c r="D1164" s="20" t="s">
        <v>66</v>
      </c>
      <c r="E1164" s="20" t="s">
        <v>394</v>
      </c>
      <c r="F1164" s="20" t="s">
        <v>115</v>
      </c>
      <c r="G1164" s="21">
        <f>21599.6</f>
        <v>21599.6</v>
      </c>
    </row>
    <row r="1165" spans="1:7" ht="12.75">
      <c r="A1165" s="16" t="s">
        <v>116</v>
      </c>
      <c r="B1165" s="19" t="s">
        <v>423</v>
      </c>
      <c r="C1165" s="20" t="s">
        <v>74</v>
      </c>
      <c r="D1165" s="20" t="s">
        <v>66</v>
      </c>
      <c r="E1165" s="20" t="s">
        <v>394</v>
      </c>
      <c r="F1165" s="20" t="s">
        <v>117</v>
      </c>
      <c r="G1165" s="21">
        <f>300+185</f>
        <v>485</v>
      </c>
    </row>
    <row r="1166" spans="1:7" ht="12.75">
      <c r="A1166" s="16" t="s">
        <v>30</v>
      </c>
      <c r="B1166" s="19" t="s">
        <v>423</v>
      </c>
      <c r="C1166" s="20" t="s">
        <v>74</v>
      </c>
      <c r="D1166" s="20" t="s">
        <v>66</v>
      </c>
      <c r="E1166" s="20" t="s">
        <v>235</v>
      </c>
      <c r="F1166" s="20"/>
      <c r="G1166" s="21">
        <f>G1167</f>
        <v>100</v>
      </c>
    </row>
    <row r="1167" spans="1:7" ht="12.75">
      <c r="A1167" s="16" t="s">
        <v>395</v>
      </c>
      <c r="B1167" s="19" t="s">
        <v>423</v>
      </c>
      <c r="C1167" s="20" t="s">
        <v>74</v>
      </c>
      <c r="D1167" s="20" t="s">
        <v>66</v>
      </c>
      <c r="E1167" s="20" t="s">
        <v>417</v>
      </c>
      <c r="F1167" s="20"/>
      <c r="G1167" s="21">
        <f>G1168</f>
        <v>100</v>
      </c>
    </row>
    <row r="1168" spans="1:7" ht="25.5">
      <c r="A1168" s="16" t="s">
        <v>106</v>
      </c>
      <c r="B1168" s="19" t="s">
        <v>423</v>
      </c>
      <c r="C1168" s="20" t="s">
        <v>74</v>
      </c>
      <c r="D1168" s="20" t="s">
        <v>66</v>
      </c>
      <c r="E1168" s="20" t="s">
        <v>417</v>
      </c>
      <c r="F1168" s="20" t="s">
        <v>107</v>
      </c>
      <c r="G1168" s="21">
        <f>G1169</f>
        <v>100</v>
      </c>
    </row>
    <row r="1169" spans="1:7" ht="12.75">
      <c r="A1169" s="16" t="s">
        <v>112</v>
      </c>
      <c r="B1169" s="19" t="s">
        <v>423</v>
      </c>
      <c r="C1169" s="20" t="s">
        <v>74</v>
      </c>
      <c r="D1169" s="20" t="s">
        <v>66</v>
      </c>
      <c r="E1169" s="20" t="s">
        <v>417</v>
      </c>
      <c r="F1169" s="20" t="s">
        <v>113</v>
      </c>
      <c r="G1169" s="21">
        <f>G1170</f>
        <v>100</v>
      </c>
    </row>
    <row r="1170" spans="1:7" ht="12.75">
      <c r="A1170" s="16" t="s">
        <v>116</v>
      </c>
      <c r="B1170" s="19" t="s">
        <v>423</v>
      </c>
      <c r="C1170" s="20" t="s">
        <v>74</v>
      </c>
      <c r="D1170" s="20" t="s">
        <v>66</v>
      </c>
      <c r="E1170" s="20" t="s">
        <v>417</v>
      </c>
      <c r="F1170" s="20" t="s">
        <v>117</v>
      </c>
      <c r="G1170" s="21">
        <v>100</v>
      </c>
    </row>
    <row r="1171" spans="1:7" ht="25.5">
      <c r="A1171" s="15" t="s">
        <v>592</v>
      </c>
      <c r="B1171" s="45" t="s">
        <v>424</v>
      </c>
      <c r="C1171" s="39"/>
      <c r="D1171" s="39"/>
      <c r="E1171" s="39"/>
      <c r="F1171" s="39"/>
      <c r="G1171" s="40">
        <f>G1172+G1202+G1315</f>
        <v>59835.7</v>
      </c>
    </row>
    <row r="1172" spans="1:7" ht="12.75">
      <c r="A1172" s="14" t="s">
        <v>5</v>
      </c>
      <c r="B1172" s="45" t="s">
        <v>424</v>
      </c>
      <c r="C1172" s="45" t="s">
        <v>68</v>
      </c>
      <c r="D1172" s="45" t="s">
        <v>36</v>
      </c>
      <c r="E1172" s="39"/>
      <c r="F1172" s="39"/>
      <c r="G1172" s="40">
        <f>G1184+G1173</f>
        <v>6666.6</v>
      </c>
    </row>
    <row r="1173" spans="1:7" s="70" customFormat="1" ht="12.75">
      <c r="A1173" s="15" t="s">
        <v>593</v>
      </c>
      <c r="B1173" s="45" t="s">
        <v>424</v>
      </c>
      <c r="C1173" s="45" t="s">
        <v>68</v>
      </c>
      <c r="D1173" s="45" t="s">
        <v>76</v>
      </c>
      <c r="E1173" s="39"/>
      <c r="F1173" s="39"/>
      <c r="G1173" s="40">
        <f>G1174</f>
        <v>1050</v>
      </c>
    </row>
    <row r="1174" spans="1:7" ht="25.5">
      <c r="A1174" s="16" t="s">
        <v>444</v>
      </c>
      <c r="B1174" s="20" t="s">
        <v>424</v>
      </c>
      <c r="C1174" s="48" t="s">
        <v>68</v>
      </c>
      <c r="D1174" s="48" t="s">
        <v>76</v>
      </c>
      <c r="E1174" s="51" t="s">
        <v>172</v>
      </c>
      <c r="F1174" s="39"/>
      <c r="G1174" s="40">
        <f>G1175</f>
        <v>1050</v>
      </c>
    </row>
    <row r="1175" spans="1:7" ht="38.25">
      <c r="A1175" s="16" t="s">
        <v>594</v>
      </c>
      <c r="B1175" s="20" t="s">
        <v>424</v>
      </c>
      <c r="C1175" s="20" t="s">
        <v>68</v>
      </c>
      <c r="D1175" s="20" t="s">
        <v>76</v>
      </c>
      <c r="E1175" s="51" t="s">
        <v>595</v>
      </c>
      <c r="F1175" s="20"/>
      <c r="G1175" s="21">
        <f>G1176+G1180</f>
        <v>1050</v>
      </c>
    </row>
    <row r="1176" spans="1:7" ht="38.25">
      <c r="A1176" s="16" t="s">
        <v>596</v>
      </c>
      <c r="B1176" s="20" t="s">
        <v>424</v>
      </c>
      <c r="C1176" s="20" t="s">
        <v>68</v>
      </c>
      <c r="D1176" s="20" t="s">
        <v>76</v>
      </c>
      <c r="E1176" s="51" t="s">
        <v>597</v>
      </c>
      <c r="F1176" s="20"/>
      <c r="G1176" s="21">
        <f>G1177</f>
        <v>1000</v>
      </c>
    </row>
    <row r="1177" spans="1:7" ht="25.5">
      <c r="A1177" s="16" t="s">
        <v>640</v>
      </c>
      <c r="B1177" s="20" t="s">
        <v>424</v>
      </c>
      <c r="C1177" s="20" t="s">
        <v>68</v>
      </c>
      <c r="D1177" s="20" t="s">
        <v>76</v>
      </c>
      <c r="E1177" s="51" t="s">
        <v>597</v>
      </c>
      <c r="F1177" s="20" t="s">
        <v>105</v>
      </c>
      <c r="G1177" s="21">
        <f>G1178</f>
        <v>1000</v>
      </c>
    </row>
    <row r="1178" spans="1:7" ht="25.5">
      <c r="A1178" s="16" t="s">
        <v>99</v>
      </c>
      <c r="B1178" s="20" t="s">
        <v>424</v>
      </c>
      <c r="C1178" s="20" t="s">
        <v>68</v>
      </c>
      <c r="D1178" s="20" t="s">
        <v>76</v>
      </c>
      <c r="E1178" s="51" t="s">
        <v>597</v>
      </c>
      <c r="F1178" s="20" t="s">
        <v>100</v>
      </c>
      <c r="G1178" s="21">
        <f>G1179</f>
        <v>1000</v>
      </c>
    </row>
    <row r="1179" spans="1:7" ht="25.5">
      <c r="A1179" s="16" t="s">
        <v>101</v>
      </c>
      <c r="B1179" s="20" t="s">
        <v>424</v>
      </c>
      <c r="C1179" s="20" t="s">
        <v>68</v>
      </c>
      <c r="D1179" s="20" t="s">
        <v>76</v>
      </c>
      <c r="E1179" s="51" t="s">
        <v>597</v>
      </c>
      <c r="F1179" s="20" t="s">
        <v>102</v>
      </c>
      <c r="G1179" s="21">
        <f>'МП пр.6'!G782</f>
        <v>1000</v>
      </c>
    </row>
    <row r="1180" spans="1:7" ht="38.25">
      <c r="A1180" s="16" t="s">
        <v>598</v>
      </c>
      <c r="B1180" s="20" t="s">
        <v>424</v>
      </c>
      <c r="C1180" s="20" t="s">
        <v>68</v>
      </c>
      <c r="D1180" s="20" t="s">
        <v>76</v>
      </c>
      <c r="E1180" s="51" t="s">
        <v>599</v>
      </c>
      <c r="F1180" s="20"/>
      <c r="G1180" s="21">
        <f>G1181</f>
        <v>50</v>
      </c>
    </row>
    <row r="1181" spans="1:7" ht="25.5">
      <c r="A1181" s="16" t="s">
        <v>640</v>
      </c>
      <c r="B1181" s="20" t="s">
        <v>424</v>
      </c>
      <c r="C1181" s="20" t="s">
        <v>68</v>
      </c>
      <c r="D1181" s="20" t="s">
        <v>76</v>
      </c>
      <c r="E1181" s="51" t="s">
        <v>599</v>
      </c>
      <c r="F1181" s="20" t="s">
        <v>105</v>
      </c>
      <c r="G1181" s="21">
        <f>G1182</f>
        <v>50</v>
      </c>
    </row>
    <row r="1182" spans="1:7" ht="25.5">
      <c r="A1182" s="16" t="s">
        <v>99</v>
      </c>
      <c r="B1182" s="20" t="s">
        <v>424</v>
      </c>
      <c r="C1182" s="20" t="s">
        <v>68</v>
      </c>
      <c r="D1182" s="20" t="s">
        <v>76</v>
      </c>
      <c r="E1182" s="51" t="s">
        <v>599</v>
      </c>
      <c r="F1182" s="20" t="s">
        <v>100</v>
      </c>
      <c r="G1182" s="21">
        <f>G1183</f>
        <v>50</v>
      </c>
    </row>
    <row r="1183" spans="1:7" ht="25.5">
      <c r="A1183" s="16" t="s">
        <v>101</v>
      </c>
      <c r="B1183" s="20" t="s">
        <v>424</v>
      </c>
      <c r="C1183" s="20" t="s">
        <v>68</v>
      </c>
      <c r="D1183" s="20" t="s">
        <v>76</v>
      </c>
      <c r="E1183" s="51" t="s">
        <v>599</v>
      </c>
      <c r="F1183" s="20" t="s">
        <v>102</v>
      </c>
      <c r="G1183" s="21">
        <f>'МП пр.6'!G789</f>
        <v>50</v>
      </c>
    </row>
    <row r="1184" spans="1:7" ht="12.75">
      <c r="A1184" s="15" t="s">
        <v>83</v>
      </c>
      <c r="B1184" s="45" t="s">
        <v>424</v>
      </c>
      <c r="C1184" s="45" t="s">
        <v>68</v>
      </c>
      <c r="D1184" s="45" t="s">
        <v>75</v>
      </c>
      <c r="E1184" s="39"/>
      <c r="F1184" s="39"/>
      <c r="G1184" s="40">
        <f>G1197+G1185+G1191</f>
        <v>5616.6</v>
      </c>
    </row>
    <row r="1185" spans="1:7" ht="25.5">
      <c r="A1185" s="32" t="s">
        <v>600</v>
      </c>
      <c r="B1185" s="19" t="s">
        <v>424</v>
      </c>
      <c r="C1185" s="20" t="s">
        <v>68</v>
      </c>
      <c r="D1185" s="20" t="s">
        <v>75</v>
      </c>
      <c r="E1185" s="51" t="s">
        <v>601</v>
      </c>
      <c r="F1185" s="20"/>
      <c r="G1185" s="21">
        <f>G1186</f>
        <v>4316.6</v>
      </c>
    </row>
    <row r="1186" spans="1:7" ht="12.75">
      <c r="A1186" s="32" t="s">
        <v>286</v>
      </c>
      <c r="B1186" s="19" t="s">
        <v>424</v>
      </c>
      <c r="C1186" s="20" t="s">
        <v>68</v>
      </c>
      <c r="D1186" s="20" t="s">
        <v>75</v>
      </c>
      <c r="E1186" s="51" t="s">
        <v>602</v>
      </c>
      <c r="F1186" s="20"/>
      <c r="G1186" s="21">
        <f>G1187</f>
        <v>4316.6</v>
      </c>
    </row>
    <row r="1187" spans="1:7" ht="25.5">
      <c r="A1187" s="32" t="s">
        <v>603</v>
      </c>
      <c r="B1187" s="19" t="s">
        <v>424</v>
      </c>
      <c r="C1187" s="20" t="s">
        <v>68</v>
      </c>
      <c r="D1187" s="20" t="s">
        <v>75</v>
      </c>
      <c r="E1187" s="51" t="s">
        <v>604</v>
      </c>
      <c r="F1187" s="20"/>
      <c r="G1187" s="21">
        <f>G1188</f>
        <v>4316.6</v>
      </c>
    </row>
    <row r="1188" spans="1:7" ht="25.5">
      <c r="A1188" s="16" t="s">
        <v>640</v>
      </c>
      <c r="B1188" s="19" t="s">
        <v>424</v>
      </c>
      <c r="C1188" s="20" t="s">
        <v>68</v>
      </c>
      <c r="D1188" s="20" t="s">
        <v>75</v>
      </c>
      <c r="E1188" s="51" t="s">
        <v>604</v>
      </c>
      <c r="F1188" s="20" t="s">
        <v>105</v>
      </c>
      <c r="G1188" s="21">
        <f>G1189</f>
        <v>4316.6</v>
      </c>
    </row>
    <row r="1189" spans="1:7" ht="25.5">
      <c r="A1189" s="16" t="s">
        <v>99</v>
      </c>
      <c r="B1189" s="19" t="s">
        <v>424</v>
      </c>
      <c r="C1189" s="20" t="s">
        <v>68</v>
      </c>
      <c r="D1189" s="20" t="s">
        <v>75</v>
      </c>
      <c r="E1189" s="51" t="s">
        <v>604</v>
      </c>
      <c r="F1189" s="20" t="s">
        <v>100</v>
      </c>
      <c r="G1189" s="21">
        <f>G1190</f>
        <v>4316.6</v>
      </c>
    </row>
    <row r="1190" spans="1:7" ht="25.5">
      <c r="A1190" s="16" t="s">
        <v>101</v>
      </c>
      <c r="B1190" s="19" t="s">
        <v>424</v>
      </c>
      <c r="C1190" s="20" t="s">
        <v>68</v>
      </c>
      <c r="D1190" s="20" t="s">
        <v>75</v>
      </c>
      <c r="E1190" s="51" t="s">
        <v>604</v>
      </c>
      <c r="F1190" s="20" t="s">
        <v>102</v>
      </c>
      <c r="G1190" s="21">
        <f>'МП пр.6'!G670</f>
        <v>4316.6</v>
      </c>
    </row>
    <row r="1191" spans="1:7" ht="25.5">
      <c r="A1191" s="82" t="s">
        <v>605</v>
      </c>
      <c r="B1191" s="19" t="s">
        <v>424</v>
      </c>
      <c r="C1191" s="20" t="s">
        <v>68</v>
      </c>
      <c r="D1191" s="20" t="s">
        <v>75</v>
      </c>
      <c r="E1191" s="51" t="s">
        <v>606</v>
      </c>
      <c r="F1191" s="20"/>
      <c r="G1191" s="21">
        <f>G1192</f>
        <v>500</v>
      </c>
    </row>
    <row r="1192" spans="1:7" ht="12.75">
      <c r="A1192" s="32" t="s">
        <v>286</v>
      </c>
      <c r="B1192" s="19" t="s">
        <v>424</v>
      </c>
      <c r="C1192" s="20" t="s">
        <v>68</v>
      </c>
      <c r="D1192" s="20" t="s">
        <v>75</v>
      </c>
      <c r="E1192" s="51" t="s">
        <v>607</v>
      </c>
      <c r="F1192" s="20"/>
      <c r="G1192" s="21">
        <f>G1193</f>
        <v>500</v>
      </c>
    </row>
    <row r="1193" spans="1:7" ht="25.5">
      <c r="A1193" s="16" t="s">
        <v>608</v>
      </c>
      <c r="B1193" s="19" t="s">
        <v>424</v>
      </c>
      <c r="C1193" s="20" t="s">
        <v>68</v>
      </c>
      <c r="D1193" s="20" t="s">
        <v>75</v>
      </c>
      <c r="E1193" s="51" t="s">
        <v>609</v>
      </c>
      <c r="F1193" s="20"/>
      <c r="G1193" s="21">
        <f>G1194</f>
        <v>500</v>
      </c>
    </row>
    <row r="1194" spans="1:7" ht="25.5">
      <c r="A1194" s="16" t="s">
        <v>640</v>
      </c>
      <c r="B1194" s="19" t="s">
        <v>424</v>
      </c>
      <c r="C1194" s="20" t="s">
        <v>68</v>
      </c>
      <c r="D1194" s="20" t="s">
        <v>75</v>
      </c>
      <c r="E1194" s="51" t="s">
        <v>609</v>
      </c>
      <c r="F1194" s="20" t="s">
        <v>105</v>
      </c>
      <c r="G1194" s="21">
        <f>G1195</f>
        <v>500</v>
      </c>
    </row>
    <row r="1195" spans="1:7" ht="25.5">
      <c r="A1195" s="16" t="s">
        <v>99</v>
      </c>
      <c r="B1195" s="19" t="s">
        <v>424</v>
      </c>
      <c r="C1195" s="20" t="s">
        <v>68</v>
      </c>
      <c r="D1195" s="20" t="s">
        <v>75</v>
      </c>
      <c r="E1195" s="51" t="s">
        <v>609</v>
      </c>
      <c r="F1195" s="20" t="s">
        <v>100</v>
      </c>
      <c r="G1195" s="21">
        <f>G1196</f>
        <v>500</v>
      </c>
    </row>
    <row r="1196" spans="1:7" ht="25.5">
      <c r="A1196" s="16" t="s">
        <v>101</v>
      </c>
      <c r="B1196" s="19" t="s">
        <v>424</v>
      </c>
      <c r="C1196" s="20" t="s">
        <v>68</v>
      </c>
      <c r="D1196" s="20" t="s">
        <v>75</v>
      </c>
      <c r="E1196" s="51" t="s">
        <v>609</v>
      </c>
      <c r="F1196" s="20" t="s">
        <v>102</v>
      </c>
      <c r="G1196" s="21">
        <f>'МП пр.6'!G874</f>
        <v>500</v>
      </c>
    </row>
    <row r="1197" spans="1:7" ht="12.75">
      <c r="A1197" s="16" t="s">
        <v>215</v>
      </c>
      <c r="B1197" s="19" t="s">
        <v>424</v>
      </c>
      <c r="C1197" s="19" t="s">
        <v>68</v>
      </c>
      <c r="D1197" s="19" t="s">
        <v>75</v>
      </c>
      <c r="E1197" s="20" t="s">
        <v>222</v>
      </c>
      <c r="F1197" s="39"/>
      <c r="G1197" s="21">
        <f>G1198</f>
        <v>800</v>
      </c>
    </row>
    <row r="1198" spans="1:7" ht="12.75">
      <c r="A1198" s="16" t="s">
        <v>405</v>
      </c>
      <c r="B1198" s="19" t="s">
        <v>424</v>
      </c>
      <c r="C1198" s="19" t="s">
        <v>68</v>
      </c>
      <c r="D1198" s="19" t="s">
        <v>75</v>
      </c>
      <c r="E1198" s="20" t="s">
        <v>406</v>
      </c>
      <c r="F1198" s="39"/>
      <c r="G1198" s="21">
        <f>G1199</f>
        <v>800</v>
      </c>
    </row>
    <row r="1199" spans="1:7" ht="25.5">
      <c r="A1199" s="16" t="s">
        <v>640</v>
      </c>
      <c r="B1199" s="19" t="s">
        <v>424</v>
      </c>
      <c r="C1199" s="19" t="s">
        <v>68</v>
      </c>
      <c r="D1199" s="19" t="s">
        <v>75</v>
      </c>
      <c r="E1199" s="20" t="s">
        <v>406</v>
      </c>
      <c r="F1199" s="20" t="s">
        <v>105</v>
      </c>
      <c r="G1199" s="21">
        <f>G1200</f>
        <v>800</v>
      </c>
    </row>
    <row r="1200" spans="1:7" s="35" customFormat="1" ht="25.5">
      <c r="A1200" s="16" t="s">
        <v>99</v>
      </c>
      <c r="B1200" s="19" t="s">
        <v>424</v>
      </c>
      <c r="C1200" s="19" t="s">
        <v>68</v>
      </c>
      <c r="D1200" s="19" t="s">
        <v>75</v>
      </c>
      <c r="E1200" s="20" t="s">
        <v>406</v>
      </c>
      <c r="F1200" s="20" t="s">
        <v>100</v>
      </c>
      <c r="G1200" s="21">
        <f>G1201</f>
        <v>800</v>
      </c>
    </row>
    <row r="1201" spans="1:7" s="35" customFormat="1" ht="30" customHeight="1">
      <c r="A1201" s="16" t="s">
        <v>101</v>
      </c>
      <c r="B1201" s="19" t="s">
        <v>424</v>
      </c>
      <c r="C1201" s="19" t="s">
        <v>68</v>
      </c>
      <c r="D1201" s="19" t="s">
        <v>75</v>
      </c>
      <c r="E1201" s="20" t="s">
        <v>406</v>
      </c>
      <c r="F1201" s="20" t="s">
        <v>102</v>
      </c>
      <c r="G1201" s="21">
        <v>800</v>
      </c>
    </row>
    <row r="1202" spans="1:7" ht="12.75">
      <c r="A1202" s="14" t="s">
        <v>152</v>
      </c>
      <c r="B1202" s="45" t="s">
        <v>424</v>
      </c>
      <c r="C1202" s="45" t="s">
        <v>72</v>
      </c>
      <c r="D1202" s="45" t="s">
        <v>36</v>
      </c>
      <c r="E1202" s="20"/>
      <c r="F1202" s="20"/>
      <c r="G1202" s="40">
        <f>G1203+G1224+G1265</f>
        <v>52837.1</v>
      </c>
    </row>
    <row r="1203" spans="1:7" ht="12.75">
      <c r="A1203" s="14" t="s">
        <v>151</v>
      </c>
      <c r="B1203" s="45" t="s">
        <v>424</v>
      </c>
      <c r="C1203" s="45" t="s">
        <v>72</v>
      </c>
      <c r="D1203" s="45" t="s">
        <v>66</v>
      </c>
      <c r="E1203" s="39"/>
      <c r="F1203" s="39"/>
      <c r="G1203" s="40">
        <f>G1210+G1204</f>
        <v>9119.9</v>
      </c>
    </row>
    <row r="1204" spans="1:7" ht="37.5" customHeight="1">
      <c r="A1204" s="32" t="s">
        <v>465</v>
      </c>
      <c r="B1204" s="19" t="s">
        <v>424</v>
      </c>
      <c r="C1204" s="19" t="s">
        <v>72</v>
      </c>
      <c r="D1204" s="19" t="s">
        <v>66</v>
      </c>
      <c r="E1204" s="51" t="s">
        <v>170</v>
      </c>
      <c r="F1204" s="20"/>
      <c r="G1204" s="21">
        <f>G1205</f>
        <v>1550</v>
      </c>
    </row>
    <row r="1205" spans="1:7" ht="25.5">
      <c r="A1205" s="32" t="s">
        <v>279</v>
      </c>
      <c r="B1205" s="19" t="s">
        <v>424</v>
      </c>
      <c r="C1205" s="19" t="s">
        <v>72</v>
      </c>
      <c r="D1205" s="19" t="s">
        <v>66</v>
      </c>
      <c r="E1205" s="51" t="s">
        <v>326</v>
      </c>
      <c r="F1205" s="20"/>
      <c r="G1205" s="21">
        <f>G1206</f>
        <v>1550</v>
      </c>
    </row>
    <row r="1206" spans="1:7" ht="12.75">
      <c r="A1206" s="16" t="s">
        <v>635</v>
      </c>
      <c r="B1206" s="19" t="s">
        <v>424</v>
      </c>
      <c r="C1206" s="19" t="s">
        <v>72</v>
      </c>
      <c r="D1206" s="19" t="s">
        <v>66</v>
      </c>
      <c r="E1206" s="51" t="s">
        <v>610</v>
      </c>
      <c r="F1206" s="42"/>
      <c r="G1206" s="80">
        <f>G1207</f>
        <v>1550</v>
      </c>
    </row>
    <row r="1207" spans="1:7" ht="25.5">
      <c r="A1207" s="16" t="s">
        <v>640</v>
      </c>
      <c r="B1207" s="19" t="s">
        <v>424</v>
      </c>
      <c r="C1207" s="19" t="s">
        <v>72</v>
      </c>
      <c r="D1207" s="19" t="s">
        <v>66</v>
      </c>
      <c r="E1207" s="51" t="s">
        <v>610</v>
      </c>
      <c r="F1207" s="42">
        <v>200</v>
      </c>
      <c r="G1207" s="80">
        <f>G1208</f>
        <v>1550</v>
      </c>
    </row>
    <row r="1208" spans="1:7" ht="25.5">
      <c r="A1208" s="16" t="s">
        <v>99</v>
      </c>
      <c r="B1208" s="19" t="s">
        <v>424</v>
      </c>
      <c r="C1208" s="19" t="s">
        <v>72</v>
      </c>
      <c r="D1208" s="19" t="s">
        <v>66</v>
      </c>
      <c r="E1208" s="51" t="s">
        <v>610</v>
      </c>
      <c r="F1208" s="42">
        <v>240</v>
      </c>
      <c r="G1208" s="80">
        <f>G1209</f>
        <v>1550</v>
      </c>
    </row>
    <row r="1209" spans="1:7" ht="25.5">
      <c r="A1209" s="16" t="s">
        <v>101</v>
      </c>
      <c r="B1209" s="19" t="s">
        <v>424</v>
      </c>
      <c r="C1209" s="19" t="s">
        <v>72</v>
      </c>
      <c r="D1209" s="19" t="s">
        <v>66</v>
      </c>
      <c r="E1209" s="51" t="s">
        <v>610</v>
      </c>
      <c r="F1209" s="42">
        <v>244</v>
      </c>
      <c r="G1209" s="80">
        <f>'МП пр.6'!G414</f>
        <v>1550</v>
      </c>
    </row>
    <row r="1210" spans="1:7" ht="12.75">
      <c r="A1210" s="37" t="s">
        <v>210</v>
      </c>
      <c r="B1210" s="19" t="s">
        <v>424</v>
      </c>
      <c r="C1210" s="19" t="s">
        <v>72</v>
      </c>
      <c r="D1210" s="19" t="s">
        <v>66</v>
      </c>
      <c r="E1210" s="20" t="s">
        <v>221</v>
      </c>
      <c r="F1210" s="20"/>
      <c r="G1210" s="21">
        <f>G1211</f>
        <v>7569.9</v>
      </c>
    </row>
    <row r="1211" spans="1:7" ht="12.75">
      <c r="A1211" s="16" t="s">
        <v>287</v>
      </c>
      <c r="B1211" s="19" t="s">
        <v>424</v>
      </c>
      <c r="C1211" s="19" t="s">
        <v>72</v>
      </c>
      <c r="D1211" s="19" t="s">
        <v>66</v>
      </c>
      <c r="E1211" s="20" t="s">
        <v>373</v>
      </c>
      <c r="F1211" s="20"/>
      <c r="G1211" s="21">
        <f>G1212+G1216</f>
        <v>7569.9</v>
      </c>
    </row>
    <row r="1212" spans="1:7" ht="12.75">
      <c r="A1212" s="16" t="s">
        <v>288</v>
      </c>
      <c r="B1212" s="19" t="s">
        <v>424</v>
      </c>
      <c r="C1212" s="19" t="s">
        <v>72</v>
      </c>
      <c r="D1212" s="19" t="s">
        <v>66</v>
      </c>
      <c r="E1212" s="20" t="s">
        <v>374</v>
      </c>
      <c r="F1212" s="20"/>
      <c r="G1212" s="21">
        <f>G1213</f>
        <v>5532.4</v>
      </c>
    </row>
    <row r="1213" spans="1:7" ht="25.5">
      <c r="A1213" s="16" t="s">
        <v>640</v>
      </c>
      <c r="B1213" s="19" t="s">
        <v>424</v>
      </c>
      <c r="C1213" s="19" t="s">
        <v>72</v>
      </c>
      <c r="D1213" s="19" t="s">
        <v>66</v>
      </c>
      <c r="E1213" s="20" t="s">
        <v>374</v>
      </c>
      <c r="F1213" s="20" t="s">
        <v>105</v>
      </c>
      <c r="G1213" s="21">
        <f>G1214</f>
        <v>5532.4</v>
      </c>
    </row>
    <row r="1214" spans="1:7" ht="25.5">
      <c r="A1214" s="16" t="s">
        <v>99</v>
      </c>
      <c r="B1214" s="19" t="s">
        <v>424</v>
      </c>
      <c r="C1214" s="19" t="s">
        <v>72</v>
      </c>
      <c r="D1214" s="19" t="s">
        <v>66</v>
      </c>
      <c r="E1214" s="20" t="s">
        <v>374</v>
      </c>
      <c r="F1214" s="20" t="s">
        <v>100</v>
      </c>
      <c r="G1214" s="21">
        <f>G1215</f>
        <v>5532.4</v>
      </c>
    </row>
    <row r="1215" spans="1:7" ht="25.5">
      <c r="A1215" s="16" t="s">
        <v>101</v>
      </c>
      <c r="B1215" s="19" t="s">
        <v>424</v>
      </c>
      <c r="C1215" s="19" t="s">
        <v>72</v>
      </c>
      <c r="D1215" s="19" t="s">
        <v>66</v>
      </c>
      <c r="E1215" s="20" t="s">
        <v>374</v>
      </c>
      <c r="F1215" s="20" t="s">
        <v>102</v>
      </c>
      <c r="G1215" s="21">
        <v>5532.4</v>
      </c>
    </row>
    <row r="1216" spans="1:7" ht="12.75">
      <c r="A1216" s="16" t="s">
        <v>293</v>
      </c>
      <c r="B1216" s="19" t="s">
        <v>424</v>
      </c>
      <c r="C1216" s="19" t="s">
        <v>72</v>
      </c>
      <c r="D1216" s="19" t="s">
        <v>66</v>
      </c>
      <c r="E1216" s="20" t="s">
        <v>396</v>
      </c>
      <c r="F1216" s="20"/>
      <c r="G1216" s="21">
        <f>G1217+G1220</f>
        <v>2037.5</v>
      </c>
    </row>
    <row r="1217" spans="1:7" ht="25.5">
      <c r="A1217" s="16" t="s">
        <v>640</v>
      </c>
      <c r="B1217" s="19" t="s">
        <v>424</v>
      </c>
      <c r="C1217" s="19" t="s">
        <v>72</v>
      </c>
      <c r="D1217" s="19" t="s">
        <v>66</v>
      </c>
      <c r="E1217" s="20" t="s">
        <v>396</v>
      </c>
      <c r="F1217" s="20" t="s">
        <v>105</v>
      </c>
      <c r="G1217" s="21">
        <f>G1218</f>
        <v>900</v>
      </c>
    </row>
    <row r="1218" spans="1:7" ht="25.5">
      <c r="A1218" s="16" t="s">
        <v>99</v>
      </c>
      <c r="B1218" s="19" t="s">
        <v>424</v>
      </c>
      <c r="C1218" s="19" t="s">
        <v>72</v>
      </c>
      <c r="D1218" s="19" t="s">
        <v>66</v>
      </c>
      <c r="E1218" s="20" t="s">
        <v>396</v>
      </c>
      <c r="F1218" s="20" t="s">
        <v>100</v>
      </c>
      <c r="G1218" s="21">
        <f>G1219</f>
        <v>900</v>
      </c>
    </row>
    <row r="1219" spans="1:7" ht="25.5">
      <c r="A1219" s="16" t="s">
        <v>101</v>
      </c>
      <c r="B1219" s="19" t="s">
        <v>424</v>
      </c>
      <c r="C1219" s="19" t="s">
        <v>72</v>
      </c>
      <c r="D1219" s="19" t="s">
        <v>66</v>
      </c>
      <c r="E1219" s="20" t="s">
        <v>396</v>
      </c>
      <c r="F1219" s="20" t="s">
        <v>102</v>
      </c>
      <c r="G1219" s="21">
        <f>200+700</f>
        <v>900</v>
      </c>
    </row>
    <row r="1220" spans="1:7" ht="12.75">
      <c r="A1220" s="16" t="s">
        <v>129</v>
      </c>
      <c r="B1220" s="19" t="s">
        <v>424</v>
      </c>
      <c r="C1220" s="19" t="s">
        <v>72</v>
      </c>
      <c r="D1220" s="19" t="s">
        <v>66</v>
      </c>
      <c r="E1220" s="20" t="s">
        <v>396</v>
      </c>
      <c r="F1220" s="20" t="s">
        <v>130</v>
      </c>
      <c r="G1220" s="21">
        <f>G1221</f>
        <v>1137.5</v>
      </c>
    </row>
    <row r="1221" spans="1:7" ht="12.75">
      <c r="A1221" s="16" t="s">
        <v>132</v>
      </c>
      <c r="B1221" s="19" t="s">
        <v>424</v>
      </c>
      <c r="C1221" s="19" t="s">
        <v>72</v>
      </c>
      <c r="D1221" s="19" t="s">
        <v>66</v>
      </c>
      <c r="E1221" s="20" t="s">
        <v>396</v>
      </c>
      <c r="F1221" s="20" t="s">
        <v>133</v>
      </c>
      <c r="G1221" s="21">
        <f>G1222+G1223</f>
        <v>1137.5</v>
      </c>
    </row>
    <row r="1222" spans="1:7" ht="12.75">
      <c r="A1222" s="16" t="s">
        <v>134</v>
      </c>
      <c r="B1222" s="19" t="s">
        <v>424</v>
      </c>
      <c r="C1222" s="19" t="s">
        <v>72</v>
      </c>
      <c r="D1222" s="19" t="s">
        <v>66</v>
      </c>
      <c r="E1222" s="20" t="s">
        <v>396</v>
      </c>
      <c r="F1222" s="20" t="s">
        <v>135</v>
      </c>
      <c r="G1222" s="21">
        <f>1137.5-0.7</f>
        <v>1136.8</v>
      </c>
    </row>
    <row r="1223" spans="1:7" ht="12.75">
      <c r="A1223" s="16" t="s">
        <v>163</v>
      </c>
      <c r="B1223" s="19" t="s">
        <v>424</v>
      </c>
      <c r="C1223" s="19" t="s">
        <v>72</v>
      </c>
      <c r="D1223" s="19" t="s">
        <v>66</v>
      </c>
      <c r="E1223" s="20" t="s">
        <v>396</v>
      </c>
      <c r="F1223" s="20" t="s">
        <v>164</v>
      </c>
      <c r="G1223" s="21">
        <v>0.7</v>
      </c>
    </row>
    <row r="1224" spans="1:7" ht="12.75">
      <c r="A1224" s="15" t="s">
        <v>212</v>
      </c>
      <c r="B1224" s="45" t="s">
        <v>424</v>
      </c>
      <c r="C1224" s="45" t="s">
        <v>72</v>
      </c>
      <c r="D1224" s="45" t="s">
        <v>67</v>
      </c>
      <c r="E1224" s="69"/>
      <c r="F1224" s="39"/>
      <c r="G1224" s="40">
        <f>G1225+G1255+G1235+G1245</f>
        <v>29259.2</v>
      </c>
    </row>
    <row r="1225" spans="1:7" ht="25.5">
      <c r="A1225" s="16" t="s">
        <v>612</v>
      </c>
      <c r="B1225" s="19" t="s">
        <v>424</v>
      </c>
      <c r="C1225" s="19" t="s">
        <v>72</v>
      </c>
      <c r="D1225" s="19" t="s">
        <v>67</v>
      </c>
      <c r="E1225" s="51" t="s">
        <v>289</v>
      </c>
      <c r="F1225" s="20"/>
      <c r="G1225" s="21">
        <f>G1226</f>
        <v>2700</v>
      </c>
    </row>
    <row r="1226" spans="1:7" ht="12.75">
      <c r="A1226" s="37" t="s">
        <v>286</v>
      </c>
      <c r="B1226" s="19" t="s">
        <v>424</v>
      </c>
      <c r="C1226" s="19" t="s">
        <v>72</v>
      </c>
      <c r="D1226" s="19" t="s">
        <v>67</v>
      </c>
      <c r="E1226" s="51" t="s">
        <v>364</v>
      </c>
      <c r="F1226" s="20"/>
      <c r="G1226" s="21">
        <f>G1227+G1231</f>
        <v>2700</v>
      </c>
    </row>
    <row r="1227" spans="1:7" ht="25.5">
      <c r="A1227" s="16" t="s">
        <v>613</v>
      </c>
      <c r="B1227" s="19" t="s">
        <v>424</v>
      </c>
      <c r="C1227" s="19" t="s">
        <v>72</v>
      </c>
      <c r="D1227" s="19" t="s">
        <v>67</v>
      </c>
      <c r="E1227" s="51" t="s">
        <v>365</v>
      </c>
      <c r="F1227" s="20"/>
      <c r="G1227" s="21">
        <f>G1228</f>
        <v>1700</v>
      </c>
    </row>
    <row r="1228" spans="1:7" ht="12.75">
      <c r="A1228" s="16" t="s">
        <v>129</v>
      </c>
      <c r="B1228" s="19" t="s">
        <v>424</v>
      </c>
      <c r="C1228" s="19" t="s">
        <v>72</v>
      </c>
      <c r="D1228" s="19" t="s">
        <v>67</v>
      </c>
      <c r="E1228" s="51" t="s">
        <v>365</v>
      </c>
      <c r="F1228" s="20" t="s">
        <v>130</v>
      </c>
      <c r="G1228" s="21">
        <f>G1229</f>
        <v>1700</v>
      </c>
    </row>
    <row r="1229" spans="1:7" s="35" customFormat="1" ht="25.5">
      <c r="A1229" s="16" t="s">
        <v>165</v>
      </c>
      <c r="B1229" s="19" t="s">
        <v>424</v>
      </c>
      <c r="C1229" s="19" t="s">
        <v>72</v>
      </c>
      <c r="D1229" s="19" t="s">
        <v>67</v>
      </c>
      <c r="E1229" s="51" t="s">
        <v>365</v>
      </c>
      <c r="F1229" s="20" t="s">
        <v>131</v>
      </c>
      <c r="G1229" s="21">
        <f>G1230</f>
        <v>1700</v>
      </c>
    </row>
    <row r="1230" spans="1:7" s="35" customFormat="1" ht="36.75" customHeight="1">
      <c r="A1230" s="16" t="s">
        <v>639</v>
      </c>
      <c r="B1230" s="19" t="s">
        <v>424</v>
      </c>
      <c r="C1230" s="19" t="s">
        <v>72</v>
      </c>
      <c r="D1230" s="19" t="s">
        <v>67</v>
      </c>
      <c r="E1230" s="51" t="s">
        <v>365</v>
      </c>
      <c r="F1230" s="20" t="s">
        <v>638</v>
      </c>
      <c r="G1230" s="21">
        <f>'МП пр.6'!G835</f>
        <v>1700</v>
      </c>
    </row>
    <row r="1231" spans="1:7" ht="25.5">
      <c r="A1231" s="16" t="s">
        <v>614</v>
      </c>
      <c r="B1231" s="19" t="s">
        <v>424</v>
      </c>
      <c r="C1231" s="19" t="s">
        <v>72</v>
      </c>
      <c r="D1231" s="19" t="s">
        <v>67</v>
      </c>
      <c r="E1231" s="51" t="s">
        <v>615</v>
      </c>
      <c r="F1231" s="20"/>
      <c r="G1231" s="21">
        <f>G1232</f>
        <v>1000</v>
      </c>
    </row>
    <row r="1232" spans="1:7" ht="12.75">
      <c r="A1232" s="16" t="s">
        <v>129</v>
      </c>
      <c r="B1232" s="19" t="s">
        <v>424</v>
      </c>
      <c r="C1232" s="19" t="s">
        <v>72</v>
      </c>
      <c r="D1232" s="19" t="s">
        <v>67</v>
      </c>
      <c r="E1232" s="51" t="s">
        <v>615</v>
      </c>
      <c r="F1232" s="20" t="s">
        <v>130</v>
      </c>
      <c r="G1232" s="21">
        <f>G1233</f>
        <v>1000</v>
      </c>
    </row>
    <row r="1233" spans="1:7" s="35" customFormat="1" ht="25.5">
      <c r="A1233" s="16" t="s">
        <v>165</v>
      </c>
      <c r="B1233" s="19" t="s">
        <v>424</v>
      </c>
      <c r="C1233" s="19" t="s">
        <v>72</v>
      </c>
      <c r="D1233" s="19" t="s">
        <v>67</v>
      </c>
      <c r="E1233" s="51" t="s">
        <v>615</v>
      </c>
      <c r="F1233" s="20" t="s">
        <v>131</v>
      </c>
      <c r="G1233" s="21">
        <f>G1234</f>
        <v>1000</v>
      </c>
    </row>
    <row r="1234" spans="1:7" s="35" customFormat="1" ht="24" customHeight="1">
      <c r="A1234" s="16" t="s">
        <v>639</v>
      </c>
      <c r="B1234" s="19" t="s">
        <v>424</v>
      </c>
      <c r="C1234" s="19" t="s">
        <v>72</v>
      </c>
      <c r="D1234" s="19" t="s">
        <v>67</v>
      </c>
      <c r="E1234" s="51" t="s">
        <v>615</v>
      </c>
      <c r="F1234" s="20" t="s">
        <v>638</v>
      </c>
      <c r="G1234" s="21">
        <f>'МП пр.6'!G842</f>
        <v>1000</v>
      </c>
    </row>
    <row r="1235" spans="1:7" s="35" customFormat="1" ht="24" customHeight="1">
      <c r="A1235" s="16" t="str">
        <f>'МП пр.6'!A907</f>
        <v>Муниципальная программа "Комплексное развитие систем коммунальной инфраструктуры муниципального образования "Сусуманский городской округ" на 2017 год"</v>
      </c>
      <c r="B1235" s="19" t="s">
        <v>424</v>
      </c>
      <c r="C1235" s="19" t="s">
        <v>72</v>
      </c>
      <c r="D1235" s="19" t="s">
        <v>67</v>
      </c>
      <c r="E1235" s="51" t="str">
        <f>'МП пр.6'!B907</f>
        <v>7N 0 00 00000</v>
      </c>
      <c r="F1235" s="20"/>
      <c r="G1235" s="21">
        <f>G1236</f>
        <v>20300</v>
      </c>
    </row>
    <row r="1236" spans="1:7" s="35" customFormat="1" ht="24" customHeight="1">
      <c r="A1236" s="16" t="str">
        <f>'МП пр.6'!A908</f>
        <v>Основное мероприятие "Подготовка коммунальной инфраструктуры Сусуманского городского округа к отопительным периодам"</v>
      </c>
      <c r="B1236" s="19" t="s">
        <v>424</v>
      </c>
      <c r="C1236" s="19" t="s">
        <v>72</v>
      </c>
      <c r="D1236" s="19" t="s">
        <v>67</v>
      </c>
      <c r="E1236" s="51" t="str">
        <f>'МП пр.6'!B908</f>
        <v>7N 0 01 00000</v>
      </c>
      <c r="F1236" s="20"/>
      <c r="G1236" s="21">
        <f>G1237+G1241</f>
        <v>20300</v>
      </c>
    </row>
    <row r="1237" spans="1:7" s="35" customFormat="1" ht="24" customHeight="1">
      <c r="A1237" s="16" t="str">
        <f>'МП пр.6'!A909</f>
        <v>Финансирование мероприятий по подготовке к осенне-зимнему отопительному периоду за счет средств областного бюджета</v>
      </c>
      <c r="B1237" s="19" t="s">
        <v>424</v>
      </c>
      <c r="C1237" s="19" t="s">
        <v>72</v>
      </c>
      <c r="D1237" s="19" t="s">
        <v>67</v>
      </c>
      <c r="E1237" s="51" t="str">
        <f>'МП пр.6'!B909</f>
        <v>7N 0 01 62110</v>
      </c>
      <c r="F1237" s="20"/>
      <c r="G1237" s="21">
        <f>G1238</f>
        <v>20000</v>
      </c>
    </row>
    <row r="1238" spans="1:7" s="35" customFormat="1" ht="24" customHeight="1">
      <c r="A1238" s="16" t="str">
        <f>'МП пр.6'!A912</f>
        <v>Закупка товаров, работ и услуг для обеспечения государственных (муниципальных) нужд</v>
      </c>
      <c r="B1238" s="19" t="s">
        <v>424</v>
      </c>
      <c r="C1238" s="19" t="s">
        <v>72</v>
      </c>
      <c r="D1238" s="19" t="s">
        <v>67</v>
      </c>
      <c r="E1238" s="51" t="str">
        <f>'МП пр.6'!B912</f>
        <v>7N 0 01 62110</v>
      </c>
      <c r="F1238" s="100" t="str">
        <f>'МП пр.6'!E912</f>
        <v>200</v>
      </c>
      <c r="G1238" s="21">
        <f>G1239</f>
        <v>20000</v>
      </c>
    </row>
    <row r="1239" spans="1:7" s="35" customFormat="1" ht="24" customHeight="1">
      <c r="A1239" s="16" t="str">
        <f>'МП пр.6'!A913</f>
        <v>Иные закупки товаров, работ и услуг для обеспечения государственных и муниципальных нужд</v>
      </c>
      <c r="B1239" s="19" t="s">
        <v>424</v>
      </c>
      <c r="C1239" s="19" t="s">
        <v>72</v>
      </c>
      <c r="D1239" s="19" t="s">
        <v>67</v>
      </c>
      <c r="E1239" s="51" t="str">
        <f>'МП пр.6'!B913</f>
        <v>7N 0 01 62110</v>
      </c>
      <c r="F1239" s="100" t="str">
        <f>'МП пр.6'!E913</f>
        <v>240</v>
      </c>
      <c r="G1239" s="21">
        <f>G1240</f>
        <v>20000</v>
      </c>
    </row>
    <row r="1240" spans="1:7" s="35" customFormat="1" ht="24" customHeight="1">
      <c r="A1240" s="16" t="str">
        <f>'МП пр.6'!A914</f>
        <v>Прочая закупка товаров, работ и услуг для обеспечения государственных (муниципальных) нужд</v>
      </c>
      <c r="B1240" s="19" t="s">
        <v>424</v>
      </c>
      <c r="C1240" s="19" t="s">
        <v>72</v>
      </c>
      <c r="D1240" s="19" t="s">
        <v>67</v>
      </c>
      <c r="E1240" s="51" t="str">
        <f>'МП пр.6'!B914</f>
        <v>7N 0 01 62110</v>
      </c>
      <c r="F1240" s="100" t="str">
        <f>'МП пр.6'!E914</f>
        <v>244</v>
      </c>
      <c r="G1240" s="21">
        <f>'МП пр.6'!G915</f>
        <v>20000</v>
      </c>
    </row>
    <row r="1241" spans="1:7" s="35" customFormat="1" ht="24.75" customHeight="1">
      <c r="A1241" s="16" t="str">
        <f>'МП пр.6'!A916</f>
        <v>Софинансирование мероприятий по подготовке к осенне- зимнему отопительному периоду</v>
      </c>
      <c r="B1241" s="19" t="s">
        <v>424</v>
      </c>
      <c r="C1241" s="19" t="s">
        <v>72</v>
      </c>
      <c r="D1241" s="19" t="s">
        <v>67</v>
      </c>
      <c r="E1241" s="51" t="str">
        <f>'МП пр.6'!B916</f>
        <v>7N 0 01  S2100</v>
      </c>
      <c r="F1241" s="100"/>
      <c r="G1241" s="21">
        <f>G1242</f>
        <v>300</v>
      </c>
    </row>
    <row r="1242" spans="1:7" s="35" customFormat="1" ht="27.75" customHeight="1">
      <c r="A1242" s="16" t="str">
        <f>'МП пр.6'!A919</f>
        <v>Закупка товаров, работ и услуг для обеспечения государственных (муниципальных) нужд</v>
      </c>
      <c r="B1242" s="19" t="s">
        <v>424</v>
      </c>
      <c r="C1242" s="19" t="s">
        <v>72</v>
      </c>
      <c r="D1242" s="19" t="s">
        <v>67</v>
      </c>
      <c r="E1242" s="51" t="str">
        <f>'МП пр.6'!B919</f>
        <v>7N 0 01  S2100</v>
      </c>
      <c r="F1242" s="100" t="str">
        <f>'МП пр.6'!E919</f>
        <v>200</v>
      </c>
      <c r="G1242" s="21">
        <f>G1243</f>
        <v>300</v>
      </c>
    </row>
    <row r="1243" spans="1:7" s="35" customFormat="1" ht="24" customHeight="1">
      <c r="A1243" s="16" t="str">
        <f>'МП пр.6'!A920</f>
        <v>Иные закупки товаров, работ и услуг для обеспечения государственных и муниципальных нужд</v>
      </c>
      <c r="B1243" s="19" t="s">
        <v>424</v>
      </c>
      <c r="C1243" s="19" t="s">
        <v>72</v>
      </c>
      <c r="D1243" s="19" t="s">
        <v>67</v>
      </c>
      <c r="E1243" s="51" t="str">
        <f>'МП пр.6'!B920</f>
        <v>7N 0 01  S2100</v>
      </c>
      <c r="F1243" s="100" t="str">
        <f>'МП пр.6'!E920</f>
        <v>240</v>
      </c>
      <c r="G1243" s="21">
        <f>G1244</f>
        <v>300</v>
      </c>
    </row>
    <row r="1244" spans="1:7" s="35" customFormat="1" ht="24" customHeight="1">
      <c r="A1244" s="16" t="str">
        <f>'МП пр.6'!A921</f>
        <v>Прочая закупка товаров, работ и услуг для обеспечения государственных (муниципальных) нужд</v>
      </c>
      <c r="B1244" s="19" t="s">
        <v>424</v>
      </c>
      <c r="C1244" s="19" t="s">
        <v>72</v>
      </c>
      <c r="D1244" s="19" t="s">
        <v>67</v>
      </c>
      <c r="E1244" s="51" t="str">
        <f>'МП пр.6'!B921</f>
        <v>7N 0 01  S2100</v>
      </c>
      <c r="F1244" s="100" t="str">
        <f>'МП пр.6'!E921</f>
        <v>244</v>
      </c>
      <c r="G1244" s="21">
        <f>'МП пр.6'!G922</f>
        <v>300</v>
      </c>
    </row>
    <row r="1245" spans="1:7" s="35" customFormat="1" ht="24" customHeight="1">
      <c r="A1245" s="16" t="str">
        <f>'МП пр.6'!A923</f>
        <v>Муниципальная программа "Энергосбережение и повышение энергетической эффективности на территории Сусуманского городского округа в 2017 году"</v>
      </c>
      <c r="B1245" s="19" t="s">
        <v>424</v>
      </c>
      <c r="C1245" s="19" t="s">
        <v>72</v>
      </c>
      <c r="D1245" s="19" t="s">
        <v>67</v>
      </c>
      <c r="E1245" s="51" t="str">
        <f>'МП пр.6'!B923</f>
        <v>7U 0 00 00000</v>
      </c>
      <c r="F1245" s="100"/>
      <c r="G1245" s="21">
        <f>G1246</f>
        <v>175</v>
      </c>
    </row>
    <row r="1246" spans="1:7" s="35" customFormat="1" ht="12.75" customHeight="1">
      <c r="A1246" s="16" t="str">
        <f>'МП пр.6'!A924</f>
        <v>Основное мероприятие "Установка общедомовых приборов учета энергетических ресурсов "</v>
      </c>
      <c r="B1246" s="19" t="s">
        <v>424</v>
      </c>
      <c r="C1246" s="19" t="s">
        <v>72</v>
      </c>
      <c r="D1246" s="19" t="s">
        <v>67</v>
      </c>
      <c r="E1246" s="51" t="str">
        <f>'МП пр.6'!B924</f>
        <v>7U 0 01 00000</v>
      </c>
      <c r="F1246" s="100"/>
      <c r="G1246" s="21">
        <f>G1247+G1251</f>
        <v>175</v>
      </c>
    </row>
    <row r="1247" spans="1:7" s="35" customFormat="1" ht="24" customHeight="1">
      <c r="A1247" s="16" t="str">
        <f>'МП пр.6'!A925</f>
        <v>Финансирование мероприятия "Приобретение и монтаж общедомовых приборов учета  энергетических ресурсов" за счет средств областного бюджета</v>
      </c>
      <c r="B1247" s="19" t="s">
        <v>424</v>
      </c>
      <c r="C1247" s="19" t="s">
        <v>72</v>
      </c>
      <c r="D1247" s="19" t="s">
        <v>67</v>
      </c>
      <c r="E1247" s="51" t="str">
        <f>'МП пр.6'!B925</f>
        <v>7U 0 01 73880</v>
      </c>
      <c r="F1247" s="100"/>
      <c r="G1247" s="21">
        <f>G1248</f>
        <v>166.7</v>
      </c>
    </row>
    <row r="1248" spans="1:7" s="35" customFormat="1" ht="27.75" customHeight="1">
      <c r="A1248" s="16" t="str">
        <f>'МП пр.6'!A928</f>
        <v>Закупка товаров, работ и услуг для обеспечения государственных (муниципальных) нужд</v>
      </c>
      <c r="B1248" s="19" t="s">
        <v>424</v>
      </c>
      <c r="C1248" s="19" t="s">
        <v>72</v>
      </c>
      <c r="D1248" s="19" t="s">
        <v>67</v>
      </c>
      <c r="E1248" s="51" t="str">
        <f>'МП пр.6'!B928</f>
        <v>7U 0 01 73880</v>
      </c>
      <c r="F1248" s="100" t="str">
        <f>'МП пр.6'!E928</f>
        <v>200</v>
      </c>
      <c r="G1248" s="21">
        <f>G1249</f>
        <v>166.7</v>
      </c>
    </row>
    <row r="1249" spans="1:7" s="35" customFormat="1" ht="26.25" customHeight="1">
      <c r="A1249" s="16" t="str">
        <f>'МП пр.6'!A929</f>
        <v>Иные закупки товаров, работ и услуг для обеспечения государственных и муниципальных нужд</v>
      </c>
      <c r="B1249" s="19" t="s">
        <v>424</v>
      </c>
      <c r="C1249" s="19" t="s">
        <v>72</v>
      </c>
      <c r="D1249" s="19" t="s">
        <v>67</v>
      </c>
      <c r="E1249" s="51" t="str">
        <f>'МП пр.6'!B929</f>
        <v>7U 0 01 73880</v>
      </c>
      <c r="F1249" s="100" t="str">
        <f>'МП пр.6'!E929</f>
        <v>240</v>
      </c>
      <c r="G1249" s="21">
        <f>G1250</f>
        <v>166.7</v>
      </c>
    </row>
    <row r="1250" spans="1:7" s="35" customFormat="1" ht="24" customHeight="1">
      <c r="A1250" s="16" t="str">
        <f>'МП пр.6'!A930</f>
        <v>Прочая закупка товаров, работ и услуг для обеспечения государственных (муниципальных) нужд</v>
      </c>
      <c r="B1250" s="19" t="s">
        <v>424</v>
      </c>
      <c r="C1250" s="19" t="s">
        <v>72</v>
      </c>
      <c r="D1250" s="19" t="s">
        <v>67</v>
      </c>
      <c r="E1250" s="51" t="str">
        <f>'МП пр.6'!B930</f>
        <v>7U 0 01 73880</v>
      </c>
      <c r="F1250" s="100" t="str">
        <f>'МП пр.6'!E930</f>
        <v>244</v>
      </c>
      <c r="G1250" s="21">
        <f>'МП пр.6'!G930</f>
        <v>166.7</v>
      </c>
    </row>
    <row r="1251" spans="1:7" s="35" customFormat="1" ht="24" customHeight="1">
      <c r="A1251" s="16" t="str">
        <f>'МП пр.6'!A932</f>
        <v>Софинансирование мероприятия  "Приобретение и монтаж общедомовых приборов учета энергетических ресурсов" </v>
      </c>
      <c r="B1251" s="19" t="s">
        <v>424</v>
      </c>
      <c r="C1251" s="19" t="s">
        <v>72</v>
      </c>
      <c r="D1251" s="19" t="s">
        <v>67</v>
      </c>
      <c r="E1251" s="51" t="str">
        <f>'МП пр.6'!B932</f>
        <v>7U 0 01 S3880</v>
      </c>
      <c r="F1251" s="100"/>
      <c r="G1251" s="21">
        <f>G1252</f>
        <v>8.3</v>
      </c>
    </row>
    <row r="1252" spans="1:7" s="35" customFormat="1" ht="38.25" customHeight="1">
      <c r="A1252" s="16" t="str">
        <f>'МП пр.6'!A935</f>
        <v>Закупка товаров, работ и услуг для обеспечения государственных (муниципальных) нужд</v>
      </c>
      <c r="B1252" s="19" t="s">
        <v>424</v>
      </c>
      <c r="C1252" s="19" t="s">
        <v>72</v>
      </c>
      <c r="D1252" s="19" t="s">
        <v>67</v>
      </c>
      <c r="E1252" s="51" t="str">
        <f>'МП пр.6'!B935</f>
        <v>7U 0 01 S3880</v>
      </c>
      <c r="F1252" s="100" t="str">
        <f>'МП пр.6'!E935</f>
        <v>200</v>
      </c>
      <c r="G1252" s="21">
        <f>G1253</f>
        <v>8.3</v>
      </c>
    </row>
    <row r="1253" spans="1:7" s="35" customFormat="1" ht="24" customHeight="1">
      <c r="A1253" s="16" t="str">
        <f>'МП пр.6'!A936</f>
        <v>Иные закупки товаров, работ и услуг для обеспечения государственных и муниципальных нужд</v>
      </c>
      <c r="B1253" s="19" t="s">
        <v>424</v>
      </c>
      <c r="C1253" s="19" t="s">
        <v>72</v>
      </c>
      <c r="D1253" s="19" t="s">
        <v>67</v>
      </c>
      <c r="E1253" s="51" t="str">
        <f>'МП пр.6'!B936</f>
        <v>7U 0 01 S3880</v>
      </c>
      <c r="F1253" s="100" t="str">
        <f>'МП пр.6'!E936</f>
        <v>240</v>
      </c>
      <c r="G1253" s="21">
        <f>G1254</f>
        <v>8.3</v>
      </c>
    </row>
    <row r="1254" spans="1:7" s="35" customFormat="1" ht="24" customHeight="1">
      <c r="A1254" s="16" t="str">
        <f>'МП пр.6'!A937</f>
        <v>Прочая закупка товаров, работ и услуг для обеспечения государственных (муниципальных) нужд</v>
      </c>
      <c r="B1254" s="19" t="s">
        <v>424</v>
      </c>
      <c r="C1254" s="19" t="s">
        <v>72</v>
      </c>
      <c r="D1254" s="19" t="s">
        <v>67</v>
      </c>
      <c r="E1254" s="51" t="str">
        <f>'МП пр.6'!B937</f>
        <v>7U 0 01 S3880</v>
      </c>
      <c r="F1254" s="100" t="str">
        <f>'МП пр.6'!E937</f>
        <v>244</v>
      </c>
      <c r="G1254" s="21">
        <f>'МП пр.6'!G937</f>
        <v>8.3</v>
      </c>
    </row>
    <row r="1255" spans="1:7" ht="12.75">
      <c r="A1255" s="16" t="s">
        <v>213</v>
      </c>
      <c r="B1255" s="19" t="s">
        <v>424</v>
      </c>
      <c r="C1255" s="19" t="s">
        <v>72</v>
      </c>
      <c r="D1255" s="19" t="s">
        <v>67</v>
      </c>
      <c r="E1255" s="20" t="s">
        <v>224</v>
      </c>
      <c r="F1255" s="20"/>
      <c r="G1255" s="21">
        <f>G1256</f>
        <v>6084.2</v>
      </c>
    </row>
    <row r="1256" spans="1:7" ht="12.75">
      <c r="A1256" s="16" t="s">
        <v>275</v>
      </c>
      <c r="B1256" s="19" t="s">
        <v>424</v>
      </c>
      <c r="C1256" s="19" t="s">
        <v>72</v>
      </c>
      <c r="D1256" s="19" t="s">
        <v>67</v>
      </c>
      <c r="E1256" s="20" t="s">
        <v>397</v>
      </c>
      <c r="F1256" s="20"/>
      <c r="G1256" s="21">
        <f>G1257+G1261</f>
        <v>6084.2</v>
      </c>
    </row>
    <row r="1257" spans="1:7" ht="25.5">
      <c r="A1257" s="16" t="s">
        <v>398</v>
      </c>
      <c r="B1257" s="19" t="s">
        <v>424</v>
      </c>
      <c r="C1257" s="19" t="s">
        <v>72</v>
      </c>
      <c r="D1257" s="19" t="s">
        <v>67</v>
      </c>
      <c r="E1257" s="20" t="s">
        <v>399</v>
      </c>
      <c r="F1257" s="20"/>
      <c r="G1257" s="21">
        <f>G1258</f>
        <v>3084.2</v>
      </c>
    </row>
    <row r="1258" spans="1:7" ht="12.75">
      <c r="A1258" s="16" t="s">
        <v>129</v>
      </c>
      <c r="B1258" s="19" t="s">
        <v>424</v>
      </c>
      <c r="C1258" s="19" t="s">
        <v>72</v>
      </c>
      <c r="D1258" s="19" t="s">
        <v>67</v>
      </c>
      <c r="E1258" s="20" t="s">
        <v>399</v>
      </c>
      <c r="F1258" s="20" t="s">
        <v>130</v>
      </c>
      <c r="G1258" s="21">
        <f>G1259</f>
        <v>3084.2</v>
      </c>
    </row>
    <row r="1259" spans="1:7" s="35" customFormat="1" ht="25.5">
      <c r="A1259" s="16" t="s">
        <v>165</v>
      </c>
      <c r="B1259" s="19" t="s">
        <v>424</v>
      </c>
      <c r="C1259" s="19" t="s">
        <v>72</v>
      </c>
      <c r="D1259" s="19" t="s">
        <v>67</v>
      </c>
      <c r="E1259" s="20" t="s">
        <v>399</v>
      </c>
      <c r="F1259" s="20" t="s">
        <v>131</v>
      </c>
      <c r="G1259" s="21">
        <f>G1260</f>
        <v>3084.2</v>
      </c>
    </row>
    <row r="1260" spans="1:7" s="35" customFormat="1" ht="30.75" customHeight="1">
      <c r="A1260" s="16" t="s">
        <v>639</v>
      </c>
      <c r="B1260" s="19" t="s">
        <v>424</v>
      </c>
      <c r="C1260" s="19" t="s">
        <v>72</v>
      </c>
      <c r="D1260" s="19" t="s">
        <v>67</v>
      </c>
      <c r="E1260" s="20" t="s">
        <v>399</v>
      </c>
      <c r="F1260" s="20" t="s">
        <v>638</v>
      </c>
      <c r="G1260" s="21">
        <v>3084.2</v>
      </c>
    </row>
    <row r="1261" spans="1:7" ht="12.75">
      <c r="A1261" s="16" t="s">
        <v>294</v>
      </c>
      <c r="B1261" s="19" t="s">
        <v>424</v>
      </c>
      <c r="C1261" s="19" t="s">
        <v>72</v>
      </c>
      <c r="D1261" s="19" t="s">
        <v>67</v>
      </c>
      <c r="E1261" s="20" t="s">
        <v>400</v>
      </c>
      <c r="F1261" s="20"/>
      <c r="G1261" s="21">
        <f>G1262</f>
        <v>3000</v>
      </c>
    </row>
    <row r="1262" spans="1:7" ht="25.5">
      <c r="A1262" s="16" t="s">
        <v>640</v>
      </c>
      <c r="B1262" s="19" t="s">
        <v>424</v>
      </c>
      <c r="C1262" s="19" t="s">
        <v>72</v>
      </c>
      <c r="D1262" s="19" t="s">
        <v>67</v>
      </c>
      <c r="E1262" s="20" t="s">
        <v>400</v>
      </c>
      <c r="F1262" s="20" t="s">
        <v>105</v>
      </c>
      <c r="G1262" s="21">
        <f>G1263</f>
        <v>3000</v>
      </c>
    </row>
    <row r="1263" spans="1:7" ht="25.5">
      <c r="A1263" s="16" t="s">
        <v>99</v>
      </c>
      <c r="B1263" s="19" t="s">
        <v>424</v>
      </c>
      <c r="C1263" s="19" t="s">
        <v>72</v>
      </c>
      <c r="D1263" s="19" t="s">
        <v>67</v>
      </c>
      <c r="E1263" s="20" t="s">
        <v>400</v>
      </c>
      <c r="F1263" s="20" t="s">
        <v>100</v>
      </c>
      <c r="G1263" s="21">
        <f>G1264</f>
        <v>3000</v>
      </c>
    </row>
    <row r="1264" spans="1:7" ht="25.5">
      <c r="A1264" s="16" t="s">
        <v>101</v>
      </c>
      <c r="B1264" s="19" t="s">
        <v>424</v>
      </c>
      <c r="C1264" s="19" t="s">
        <v>72</v>
      </c>
      <c r="D1264" s="19" t="s">
        <v>67</v>
      </c>
      <c r="E1264" s="20" t="s">
        <v>400</v>
      </c>
      <c r="F1264" s="20" t="s">
        <v>102</v>
      </c>
      <c r="G1264" s="21">
        <v>3000</v>
      </c>
    </row>
    <row r="1265" spans="1:7" ht="12.75">
      <c r="A1265" s="15" t="s">
        <v>214</v>
      </c>
      <c r="B1265" s="45" t="s">
        <v>424</v>
      </c>
      <c r="C1265" s="45" t="s">
        <v>72</v>
      </c>
      <c r="D1265" s="45" t="s">
        <v>70</v>
      </c>
      <c r="E1265" s="39"/>
      <c r="F1265" s="39"/>
      <c r="G1265" s="40">
        <f>G1266+G1298+G1288</f>
        <v>14458</v>
      </c>
    </row>
    <row r="1266" spans="1:7" ht="24.75" customHeight="1">
      <c r="A1266" s="16" t="s">
        <v>616</v>
      </c>
      <c r="B1266" s="19" t="s">
        <v>424</v>
      </c>
      <c r="C1266" s="19" t="s">
        <v>72</v>
      </c>
      <c r="D1266" s="19" t="s">
        <v>70</v>
      </c>
      <c r="E1266" s="51" t="s">
        <v>617</v>
      </c>
      <c r="F1266" s="20"/>
      <c r="G1266" s="21">
        <f>G1267</f>
        <v>8705.5</v>
      </c>
    </row>
    <row r="1267" spans="1:7" ht="12.75">
      <c r="A1267" s="37" t="s">
        <v>286</v>
      </c>
      <c r="B1267" s="19" t="s">
        <v>424</v>
      </c>
      <c r="C1267" s="19" t="s">
        <v>72</v>
      </c>
      <c r="D1267" s="19" t="s">
        <v>70</v>
      </c>
      <c r="E1267" s="51" t="s">
        <v>618</v>
      </c>
      <c r="F1267" s="20"/>
      <c r="G1267" s="21">
        <f>G1276+G1280+G1284+G1268+G1272</f>
        <v>8705.5</v>
      </c>
    </row>
    <row r="1268" spans="1:7" ht="25.5">
      <c r="A1268" s="16" t="s">
        <v>619</v>
      </c>
      <c r="B1268" s="19" t="s">
        <v>424</v>
      </c>
      <c r="C1268" s="19" t="s">
        <v>72</v>
      </c>
      <c r="D1268" s="19" t="s">
        <v>70</v>
      </c>
      <c r="E1268" s="51" t="s">
        <v>620</v>
      </c>
      <c r="F1268" s="20"/>
      <c r="G1268" s="21">
        <f>G1269</f>
        <v>4602.9</v>
      </c>
    </row>
    <row r="1269" spans="1:7" ht="25.5">
      <c r="A1269" s="16" t="s">
        <v>640</v>
      </c>
      <c r="B1269" s="19" t="s">
        <v>424</v>
      </c>
      <c r="C1269" s="19" t="s">
        <v>72</v>
      </c>
      <c r="D1269" s="19" t="s">
        <v>70</v>
      </c>
      <c r="E1269" s="51" t="s">
        <v>620</v>
      </c>
      <c r="F1269" s="20" t="s">
        <v>105</v>
      </c>
      <c r="G1269" s="21">
        <f>G1270</f>
        <v>4602.9</v>
      </c>
    </row>
    <row r="1270" spans="1:7" ht="25.5">
      <c r="A1270" s="16" t="s">
        <v>99</v>
      </c>
      <c r="B1270" s="19" t="s">
        <v>424</v>
      </c>
      <c r="C1270" s="19" t="s">
        <v>72</v>
      </c>
      <c r="D1270" s="19" t="s">
        <v>70</v>
      </c>
      <c r="E1270" s="51" t="s">
        <v>620</v>
      </c>
      <c r="F1270" s="20" t="s">
        <v>100</v>
      </c>
      <c r="G1270" s="21">
        <f>G1271</f>
        <v>4602.9</v>
      </c>
    </row>
    <row r="1271" spans="1:7" ht="25.5">
      <c r="A1271" s="16" t="s">
        <v>101</v>
      </c>
      <c r="B1271" s="19" t="s">
        <v>424</v>
      </c>
      <c r="C1271" s="19" t="s">
        <v>72</v>
      </c>
      <c r="D1271" s="19" t="s">
        <v>70</v>
      </c>
      <c r="E1271" s="51" t="s">
        <v>620</v>
      </c>
      <c r="F1271" s="20" t="s">
        <v>102</v>
      </c>
      <c r="G1271" s="21">
        <f>'МП пр.6'!G798</f>
        <v>4602.9</v>
      </c>
    </row>
    <row r="1272" spans="1:7" ht="25.5">
      <c r="A1272" s="16" t="s">
        <v>621</v>
      </c>
      <c r="B1272" s="19" t="s">
        <v>424</v>
      </c>
      <c r="C1272" s="19" t="s">
        <v>72</v>
      </c>
      <c r="D1272" s="19" t="s">
        <v>70</v>
      </c>
      <c r="E1272" s="51" t="s">
        <v>622</v>
      </c>
      <c r="F1272" s="20"/>
      <c r="G1272" s="21">
        <f>G1273</f>
        <v>100</v>
      </c>
    </row>
    <row r="1273" spans="1:7" ht="25.5">
      <c r="A1273" s="16" t="s">
        <v>640</v>
      </c>
      <c r="B1273" s="19" t="s">
        <v>424</v>
      </c>
      <c r="C1273" s="19" t="s">
        <v>72</v>
      </c>
      <c r="D1273" s="19" t="s">
        <v>70</v>
      </c>
      <c r="E1273" s="51" t="s">
        <v>622</v>
      </c>
      <c r="F1273" s="20" t="s">
        <v>105</v>
      </c>
      <c r="G1273" s="21">
        <f>G1274</f>
        <v>100</v>
      </c>
    </row>
    <row r="1274" spans="1:7" ht="25.5">
      <c r="A1274" s="16" t="s">
        <v>99</v>
      </c>
      <c r="B1274" s="19" t="s">
        <v>424</v>
      </c>
      <c r="C1274" s="19" t="s">
        <v>72</v>
      </c>
      <c r="D1274" s="19" t="s">
        <v>70</v>
      </c>
      <c r="E1274" s="51" t="s">
        <v>622</v>
      </c>
      <c r="F1274" s="20" t="s">
        <v>100</v>
      </c>
      <c r="G1274" s="21">
        <f>G1275</f>
        <v>100</v>
      </c>
    </row>
    <row r="1275" spans="1:7" ht="25.5">
      <c r="A1275" s="16" t="s">
        <v>101</v>
      </c>
      <c r="B1275" s="19" t="s">
        <v>424</v>
      </c>
      <c r="C1275" s="19" t="s">
        <v>72</v>
      </c>
      <c r="D1275" s="19" t="s">
        <v>70</v>
      </c>
      <c r="E1275" s="51" t="s">
        <v>622</v>
      </c>
      <c r="F1275" s="20" t="s">
        <v>102</v>
      </c>
      <c r="G1275" s="21">
        <f>'МП пр.6'!G805</f>
        <v>100</v>
      </c>
    </row>
    <row r="1276" spans="1:7" ht="12.75">
      <c r="A1276" s="16" t="s">
        <v>623</v>
      </c>
      <c r="B1276" s="19" t="s">
        <v>424</v>
      </c>
      <c r="C1276" s="19" t="s">
        <v>72</v>
      </c>
      <c r="D1276" s="19" t="s">
        <v>70</v>
      </c>
      <c r="E1276" s="51" t="s">
        <v>624</v>
      </c>
      <c r="F1276" s="20"/>
      <c r="G1276" s="21">
        <f>G1277</f>
        <v>2706</v>
      </c>
    </row>
    <row r="1277" spans="1:7" ht="25.5">
      <c r="A1277" s="16" t="s">
        <v>640</v>
      </c>
      <c r="B1277" s="19" t="s">
        <v>424</v>
      </c>
      <c r="C1277" s="19" t="s">
        <v>72</v>
      </c>
      <c r="D1277" s="19" t="s">
        <v>70</v>
      </c>
      <c r="E1277" s="51" t="s">
        <v>624</v>
      </c>
      <c r="F1277" s="20" t="s">
        <v>105</v>
      </c>
      <c r="G1277" s="21">
        <f>G1278</f>
        <v>2706</v>
      </c>
    </row>
    <row r="1278" spans="1:7" ht="25.5">
      <c r="A1278" s="16" t="s">
        <v>99</v>
      </c>
      <c r="B1278" s="19" t="s">
        <v>424</v>
      </c>
      <c r="C1278" s="19" t="s">
        <v>72</v>
      </c>
      <c r="D1278" s="19" t="s">
        <v>70</v>
      </c>
      <c r="E1278" s="51" t="s">
        <v>624</v>
      </c>
      <c r="F1278" s="20" t="s">
        <v>100</v>
      </c>
      <c r="G1278" s="21">
        <f>G1279</f>
        <v>2706</v>
      </c>
    </row>
    <row r="1279" spans="1:7" ht="25.5">
      <c r="A1279" s="16" t="s">
        <v>101</v>
      </c>
      <c r="B1279" s="19" t="s">
        <v>424</v>
      </c>
      <c r="C1279" s="19" t="s">
        <v>72</v>
      </c>
      <c r="D1279" s="19" t="s">
        <v>70</v>
      </c>
      <c r="E1279" s="51" t="s">
        <v>624</v>
      </c>
      <c r="F1279" s="20" t="s">
        <v>102</v>
      </c>
      <c r="G1279" s="21">
        <f>'МП пр.6'!G812</f>
        <v>2706</v>
      </c>
    </row>
    <row r="1280" spans="1:7" ht="12.75">
      <c r="A1280" s="16" t="s">
        <v>625</v>
      </c>
      <c r="B1280" s="19" t="s">
        <v>424</v>
      </c>
      <c r="C1280" s="19" t="s">
        <v>72</v>
      </c>
      <c r="D1280" s="19" t="s">
        <v>70</v>
      </c>
      <c r="E1280" s="51" t="s">
        <v>626</v>
      </c>
      <c r="F1280" s="20"/>
      <c r="G1280" s="21">
        <f>G1282</f>
        <v>996.6</v>
      </c>
    </row>
    <row r="1281" spans="1:7" ht="25.5">
      <c r="A1281" s="16" t="s">
        <v>640</v>
      </c>
      <c r="B1281" s="19" t="s">
        <v>424</v>
      </c>
      <c r="C1281" s="19" t="s">
        <v>72</v>
      </c>
      <c r="D1281" s="19" t="s">
        <v>70</v>
      </c>
      <c r="E1281" s="51" t="s">
        <v>626</v>
      </c>
      <c r="F1281" s="20" t="s">
        <v>105</v>
      </c>
      <c r="G1281" s="21">
        <f>G1282</f>
        <v>996.6</v>
      </c>
    </row>
    <row r="1282" spans="1:7" ht="25.5">
      <c r="A1282" s="16" t="s">
        <v>99</v>
      </c>
      <c r="B1282" s="19" t="s">
        <v>424</v>
      </c>
      <c r="C1282" s="19" t="s">
        <v>72</v>
      </c>
      <c r="D1282" s="19" t="s">
        <v>70</v>
      </c>
      <c r="E1282" s="51" t="s">
        <v>626</v>
      </c>
      <c r="F1282" s="20" t="s">
        <v>100</v>
      </c>
      <c r="G1282" s="21">
        <f>G1283</f>
        <v>996.6</v>
      </c>
    </row>
    <row r="1283" spans="1:7" ht="25.5">
      <c r="A1283" s="16" t="s">
        <v>101</v>
      </c>
      <c r="B1283" s="19" t="s">
        <v>424</v>
      </c>
      <c r="C1283" s="19" t="s">
        <v>72</v>
      </c>
      <c r="D1283" s="19" t="s">
        <v>70</v>
      </c>
      <c r="E1283" s="51" t="s">
        <v>626</v>
      </c>
      <c r="F1283" s="20" t="s">
        <v>102</v>
      </c>
      <c r="G1283" s="21">
        <f>'МП пр.6'!G819</f>
        <v>996.6</v>
      </c>
    </row>
    <row r="1284" spans="1:7" ht="12.75">
      <c r="A1284" s="16" t="s">
        <v>627</v>
      </c>
      <c r="B1284" s="19" t="s">
        <v>424</v>
      </c>
      <c r="C1284" s="19" t="s">
        <v>72</v>
      </c>
      <c r="D1284" s="19" t="s">
        <v>70</v>
      </c>
      <c r="E1284" s="51" t="s">
        <v>628</v>
      </c>
      <c r="F1284" s="20"/>
      <c r="G1284" s="21">
        <f>G1285</f>
        <v>300</v>
      </c>
    </row>
    <row r="1285" spans="1:7" ht="25.5">
      <c r="A1285" s="16" t="s">
        <v>640</v>
      </c>
      <c r="B1285" s="19" t="s">
        <v>424</v>
      </c>
      <c r="C1285" s="19" t="s">
        <v>72</v>
      </c>
      <c r="D1285" s="19" t="s">
        <v>70</v>
      </c>
      <c r="E1285" s="51" t="s">
        <v>628</v>
      </c>
      <c r="F1285" s="20" t="s">
        <v>105</v>
      </c>
      <c r="G1285" s="21">
        <f>G1286</f>
        <v>300</v>
      </c>
    </row>
    <row r="1286" spans="1:7" ht="25.5">
      <c r="A1286" s="16" t="s">
        <v>99</v>
      </c>
      <c r="B1286" s="19" t="s">
        <v>424</v>
      </c>
      <c r="C1286" s="19" t="s">
        <v>72</v>
      </c>
      <c r="D1286" s="19" t="s">
        <v>70</v>
      </c>
      <c r="E1286" s="51" t="s">
        <v>628</v>
      </c>
      <c r="F1286" s="20" t="s">
        <v>100</v>
      </c>
      <c r="G1286" s="21">
        <f>G1287</f>
        <v>300</v>
      </c>
    </row>
    <row r="1287" spans="1:7" ht="25.5">
      <c r="A1287" s="16" t="s">
        <v>101</v>
      </c>
      <c r="B1287" s="19" t="s">
        <v>424</v>
      </c>
      <c r="C1287" s="19" t="s">
        <v>72</v>
      </c>
      <c r="D1287" s="19" t="s">
        <v>70</v>
      </c>
      <c r="E1287" s="51" t="s">
        <v>628</v>
      </c>
      <c r="F1287" s="20" t="s">
        <v>102</v>
      </c>
      <c r="G1287" s="21">
        <f>'МП пр.6'!G826</f>
        <v>300</v>
      </c>
    </row>
    <row r="1288" spans="1:7" ht="26.25" customHeight="1">
      <c r="A1288" s="16" t="str">
        <f>'МП пр.6'!A939</f>
        <v>Муниципальная программа "Формирование современной городской среды муниципального образования "Сусуманский городской округ" на 2017 год"</v>
      </c>
      <c r="B1288" s="19" t="s">
        <v>424</v>
      </c>
      <c r="C1288" s="19" t="s">
        <v>72</v>
      </c>
      <c r="D1288" s="19" t="s">
        <v>70</v>
      </c>
      <c r="E1288" s="51" t="str">
        <f>'МП пр.6'!B939</f>
        <v>7К 0 00 00000</v>
      </c>
      <c r="F1288" s="100"/>
      <c r="G1288" s="21">
        <f>G1289</f>
        <v>2372.5</v>
      </c>
    </row>
    <row r="1289" spans="1:7" ht="26.25" customHeight="1">
      <c r="A1289" s="16" t="str">
        <f>'МП пр.6'!A940</f>
        <v>Основное мероприятие "Формирование современной городской среды при реализации проектов благоустройства территорий муниципальных образований"</v>
      </c>
      <c r="B1289" s="19" t="s">
        <v>424</v>
      </c>
      <c r="C1289" s="19" t="s">
        <v>72</v>
      </c>
      <c r="D1289" s="19" t="s">
        <v>70</v>
      </c>
      <c r="E1289" s="51" t="str">
        <f>'МП пр.6'!B940</f>
        <v>7К 0 01 00000</v>
      </c>
      <c r="F1289" s="100"/>
      <c r="G1289" s="21">
        <f>G1290+G1294</f>
        <v>2372.5</v>
      </c>
    </row>
    <row r="1290" spans="1:7" ht="41.25" customHeight="1">
      <c r="A1290" s="16" t="str">
        <f>'МП пр.6'!A941</f>
        <v>Финансирование мероприятия "Формирование современной городской среды при реализации проектов благоустройства территорий муниципальных образований" за счет средств областного бюджета</v>
      </c>
      <c r="B1290" s="19" t="s">
        <v>424</v>
      </c>
      <c r="C1290" s="19" t="s">
        <v>72</v>
      </c>
      <c r="D1290" s="19" t="s">
        <v>70</v>
      </c>
      <c r="E1290" s="51" t="str">
        <f>'МП пр.6'!B941</f>
        <v>7К 0 01 R5550</v>
      </c>
      <c r="F1290" s="100"/>
      <c r="G1290" s="21">
        <f>G1291</f>
        <v>2325.5</v>
      </c>
    </row>
    <row r="1291" spans="1:7" ht="25.5">
      <c r="A1291" s="16" t="str">
        <f>'МП пр.6'!A944</f>
        <v>Закупка товаров, работ и услуг для обеспечения государственных (муниципальных) нужд</v>
      </c>
      <c r="B1291" s="19" t="s">
        <v>424</v>
      </c>
      <c r="C1291" s="19" t="s">
        <v>72</v>
      </c>
      <c r="D1291" s="19" t="s">
        <v>70</v>
      </c>
      <c r="E1291" s="51" t="str">
        <f>'МП пр.6'!B944</f>
        <v>7К 0 01 R5550</v>
      </c>
      <c r="F1291" s="100" t="str">
        <f>'МП пр.6'!E944</f>
        <v>200</v>
      </c>
      <c r="G1291" s="21">
        <f>G1292</f>
        <v>2325.5</v>
      </c>
    </row>
    <row r="1292" spans="1:7" ht="25.5">
      <c r="A1292" s="16" t="str">
        <f>'МП пр.6'!A945</f>
        <v>Иные закупки товаров, работ и услуг для обеспечения государственных и муниципальных нужд</v>
      </c>
      <c r="B1292" s="19" t="s">
        <v>424</v>
      </c>
      <c r="C1292" s="19" t="s">
        <v>72</v>
      </c>
      <c r="D1292" s="19" t="s">
        <v>70</v>
      </c>
      <c r="E1292" s="51" t="str">
        <f>'МП пр.6'!B945</f>
        <v>7К 0 01 R5550</v>
      </c>
      <c r="F1292" s="100" t="str">
        <f>'МП пр.6'!E945</f>
        <v>240</v>
      </c>
      <c r="G1292" s="21">
        <f>G1293</f>
        <v>2325.5</v>
      </c>
    </row>
    <row r="1293" spans="1:7" ht="25.5">
      <c r="A1293" s="16" t="str">
        <f>'МП пр.6'!A946</f>
        <v>Прочая закупка товаров, работ и услуг для обеспечения государственных (муниципальных) нужд</v>
      </c>
      <c r="B1293" s="19" t="s">
        <v>424</v>
      </c>
      <c r="C1293" s="19" t="s">
        <v>72</v>
      </c>
      <c r="D1293" s="19" t="s">
        <v>70</v>
      </c>
      <c r="E1293" s="51" t="str">
        <f>'МП пр.6'!B946</f>
        <v>7К 0 01 R5550</v>
      </c>
      <c r="F1293" s="100" t="str">
        <f>'МП пр.6'!E946</f>
        <v>244</v>
      </c>
      <c r="G1293" s="21">
        <f>'МП пр.6'!G946</f>
        <v>2325.5</v>
      </c>
    </row>
    <row r="1294" spans="1:7" ht="24.75" customHeight="1">
      <c r="A1294" s="16" t="str">
        <f>'МП пр.6'!A948</f>
        <v>Софинансирование мероприятия "Формирование современной городской среды при реализации проектов благоустройства территорий муниципальных образований"</v>
      </c>
      <c r="B1294" s="19" t="s">
        <v>424</v>
      </c>
      <c r="C1294" s="19" t="s">
        <v>72</v>
      </c>
      <c r="D1294" s="19" t="s">
        <v>70</v>
      </c>
      <c r="E1294" s="51" t="str">
        <f>'МП пр.6'!B948</f>
        <v>7К 0 01 L5550</v>
      </c>
      <c r="F1294" s="100"/>
      <c r="G1294" s="21">
        <f>G1295</f>
        <v>47</v>
      </c>
    </row>
    <row r="1295" spans="1:7" ht="25.5">
      <c r="A1295" s="16" t="str">
        <f>'МП пр.6'!A951</f>
        <v>Закупка товаров, работ и услуг для обеспечения государственных (муниципальных) нужд</v>
      </c>
      <c r="B1295" s="19" t="s">
        <v>424</v>
      </c>
      <c r="C1295" s="19" t="s">
        <v>72</v>
      </c>
      <c r="D1295" s="19" t="s">
        <v>70</v>
      </c>
      <c r="E1295" s="51" t="str">
        <f>'МП пр.6'!B951</f>
        <v>7К 0 01 L5550</v>
      </c>
      <c r="F1295" s="100" t="str">
        <f>'МП пр.6'!E951</f>
        <v>200</v>
      </c>
      <c r="G1295" s="21">
        <f>G1296</f>
        <v>47</v>
      </c>
    </row>
    <row r="1296" spans="1:7" ht="25.5">
      <c r="A1296" s="16" t="str">
        <f>'МП пр.6'!A952</f>
        <v>Иные закупки товаров, работ и услуг для обеспечения государственных и муниципальных нужд</v>
      </c>
      <c r="B1296" s="19" t="s">
        <v>424</v>
      </c>
      <c r="C1296" s="19" t="s">
        <v>72</v>
      </c>
      <c r="D1296" s="19" t="s">
        <v>70</v>
      </c>
      <c r="E1296" s="51" t="str">
        <f>'МП пр.6'!B952</f>
        <v>7К 0 01 L5550</v>
      </c>
      <c r="F1296" s="100" t="str">
        <f>'МП пр.6'!E952</f>
        <v>240</v>
      </c>
      <c r="G1296" s="21">
        <f>G1297</f>
        <v>47</v>
      </c>
    </row>
    <row r="1297" spans="1:7" ht="25.5">
      <c r="A1297" s="16" t="str">
        <f>'МП пр.6'!A953</f>
        <v>Прочая закупка товаров, работ и услуг для обеспечения государственных (муниципальных) нужд</v>
      </c>
      <c r="B1297" s="19" t="s">
        <v>424</v>
      </c>
      <c r="C1297" s="19" t="s">
        <v>72</v>
      </c>
      <c r="D1297" s="19" t="s">
        <v>70</v>
      </c>
      <c r="E1297" s="51" t="str">
        <f>'МП пр.6'!B953</f>
        <v>7К 0 01 L5550</v>
      </c>
      <c r="F1297" s="100" t="str">
        <f>'МП пр.6'!E953</f>
        <v>244</v>
      </c>
      <c r="G1297" s="21">
        <f>'МП пр.6'!G953</f>
        <v>47</v>
      </c>
    </row>
    <row r="1298" spans="1:7" ht="12.75">
      <c r="A1298" s="37" t="s">
        <v>629</v>
      </c>
      <c r="B1298" s="19" t="s">
        <v>424</v>
      </c>
      <c r="C1298" s="19" t="s">
        <v>72</v>
      </c>
      <c r="D1298" s="19" t="s">
        <v>70</v>
      </c>
      <c r="E1298" s="20" t="s">
        <v>630</v>
      </c>
      <c r="F1298" s="42"/>
      <c r="G1298" s="21">
        <f>G1300+G1311+G1303+G1307</f>
        <v>3380</v>
      </c>
    </row>
    <row r="1299" spans="1:7" ht="12.75">
      <c r="A1299" s="37" t="s">
        <v>290</v>
      </c>
      <c r="B1299" s="19" t="s">
        <v>424</v>
      </c>
      <c r="C1299" s="19" t="s">
        <v>72</v>
      </c>
      <c r="D1299" s="19" t="s">
        <v>70</v>
      </c>
      <c r="E1299" s="20" t="s">
        <v>631</v>
      </c>
      <c r="F1299" s="42"/>
      <c r="G1299" s="21">
        <f>G1300</f>
        <v>500</v>
      </c>
    </row>
    <row r="1300" spans="1:7" ht="25.5">
      <c r="A1300" s="16" t="s">
        <v>640</v>
      </c>
      <c r="B1300" s="19" t="s">
        <v>424</v>
      </c>
      <c r="C1300" s="19" t="s">
        <v>72</v>
      </c>
      <c r="D1300" s="19" t="s">
        <v>70</v>
      </c>
      <c r="E1300" s="20" t="s">
        <v>631</v>
      </c>
      <c r="F1300" s="20" t="s">
        <v>105</v>
      </c>
      <c r="G1300" s="21">
        <f>G1301</f>
        <v>500</v>
      </c>
    </row>
    <row r="1301" spans="1:7" ht="25.5">
      <c r="A1301" s="16" t="s">
        <v>99</v>
      </c>
      <c r="B1301" s="19" t="s">
        <v>424</v>
      </c>
      <c r="C1301" s="19" t="s">
        <v>72</v>
      </c>
      <c r="D1301" s="19" t="s">
        <v>70</v>
      </c>
      <c r="E1301" s="20" t="s">
        <v>631</v>
      </c>
      <c r="F1301" s="20" t="s">
        <v>100</v>
      </c>
      <c r="G1301" s="21">
        <f>G1302</f>
        <v>500</v>
      </c>
    </row>
    <row r="1302" spans="1:7" ht="25.5">
      <c r="A1302" s="16" t="s">
        <v>101</v>
      </c>
      <c r="B1302" s="19" t="s">
        <v>424</v>
      </c>
      <c r="C1302" s="19" t="s">
        <v>72</v>
      </c>
      <c r="D1302" s="19" t="s">
        <v>70</v>
      </c>
      <c r="E1302" s="20" t="s">
        <v>631</v>
      </c>
      <c r="F1302" s="20" t="s">
        <v>102</v>
      </c>
      <c r="G1302" s="21">
        <f>800-300</f>
        <v>500</v>
      </c>
    </row>
    <row r="1303" spans="1:7" s="35" customFormat="1" ht="30.75" customHeight="1">
      <c r="A1303" s="168" t="s">
        <v>800</v>
      </c>
      <c r="B1303" s="19" t="s">
        <v>424</v>
      </c>
      <c r="C1303" s="19" t="s">
        <v>72</v>
      </c>
      <c r="D1303" s="19" t="s">
        <v>70</v>
      </c>
      <c r="E1303" s="20" t="s">
        <v>801</v>
      </c>
      <c r="F1303" s="20"/>
      <c r="G1303" s="21">
        <f>G1304</f>
        <v>660</v>
      </c>
    </row>
    <row r="1304" spans="1:7" s="35" customFormat="1" ht="18.75" customHeight="1">
      <c r="A1304" s="16" t="s">
        <v>129</v>
      </c>
      <c r="B1304" s="19" t="s">
        <v>424</v>
      </c>
      <c r="C1304" s="19" t="s">
        <v>72</v>
      </c>
      <c r="D1304" s="19" t="s">
        <v>70</v>
      </c>
      <c r="E1304" s="20" t="s">
        <v>801</v>
      </c>
      <c r="F1304" s="20" t="s">
        <v>130</v>
      </c>
      <c r="G1304" s="21">
        <f>G1305</f>
        <v>660</v>
      </c>
    </row>
    <row r="1305" spans="1:7" s="35" customFormat="1" ht="29.25" customHeight="1">
      <c r="A1305" s="16" t="s">
        <v>165</v>
      </c>
      <c r="B1305" s="19" t="s">
        <v>424</v>
      </c>
      <c r="C1305" s="19" t="s">
        <v>72</v>
      </c>
      <c r="D1305" s="19" t="s">
        <v>70</v>
      </c>
      <c r="E1305" s="20" t="s">
        <v>801</v>
      </c>
      <c r="F1305" s="20" t="s">
        <v>131</v>
      </c>
      <c r="G1305" s="21">
        <f>G1306</f>
        <v>660</v>
      </c>
    </row>
    <row r="1306" spans="1:7" s="35" customFormat="1" ht="42" customHeight="1">
      <c r="A1306" s="16" t="s">
        <v>639</v>
      </c>
      <c r="B1306" s="19" t="s">
        <v>424</v>
      </c>
      <c r="C1306" s="19" t="s">
        <v>72</v>
      </c>
      <c r="D1306" s="19" t="s">
        <v>70</v>
      </c>
      <c r="E1306" s="20" t="s">
        <v>801</v>
      </c>
      <c r="F1306" s="20" t="s">
        <v>638</v>
      </c>
      <c r="G1306" s="21">
        <v>660</v>
      </c>
    </row>
    <row r="1307" spans="1:7" s="35" customFormat="1" ht="20.25" customHeight="1">
      <c r="A1307" s="16" t="s">
        <v>802</v>
      </c>
      <c r="B1307" s="19" t="s">
        <v>424</v>
      </c>
      <c r="C1307" s="19" t="s">
        <v>72</v>
      </c>
      <c r="D1307" s="19" t="s">
        <v>70</v>
      </c>
      <c r="E1307" s="20" t="s">
        <v>803</v>
      </c>
      <c r="F1307" s="20"/>
      <c r="G1307" s="21">
        <f>G1308</f>
        <v>140</v>
      </c>
    </row>
    <row r="1308" spans="1:7" s="35" customFormat="1" ht="27" customHeight="1">
      <c r="A1308" s="16" t="s">
        <v>640</v>
      </c>
      <c r="B1308" s="19" t="s">
        <v>424</v>
      </c>
      <c r="C1308" s="19" t="s">
        <v>72</v>
      </c>
      <c r="D1308" s="19" t="s">
        <v>70</v>
      </c>
      <c r="E1308" s="20" t="s">
        <v>803</v>
      </c>
      <c r="F1308" s="20" t="s">
        <v>105</v>
      </c>
      <c r="G1308" s="21">
        <f>G1309</f>
        <v>140</v>
      </c>
    </row>
    <row r="1309" spans="1:7" s="35" customFormat="1" ht="27" customHeight="1">
      <c r="A1309" s="16" t="s">
        <v>99</v>
      </c>
      <c r="B1309" s="19" t="s">
        <v>424</v>
      </c>
      <c r="C1309" s="19" t="s">
        <v>72</v>
      </c>
      <c r="D1309" s="19" t="s">
        <v>70</v>
      </c>
      <c r="E1309" s="20" t="s">
        <v>803</v>
      </c>
      <c r="F1309" s="20" t="s">
        <v>100</v>
      </c>
      <c r="G1309" s="21">
        <f>G1310</f>
        <v>140</v>
      </c>
    </row>
    <row r="1310" spans="1:7" s="35" customFormat="1" ht="23.25" customHeight="1">
      <c r="A1310" s="16" t="s">
        <v>101</v>
      </c>
      <c r="B1310" s="19" t="s">
        <v>424</v>
      </c>
      <c r="C1310" s="19" t="s">
        <v>72</v>
      </c>
      <c r="D1310" s="19" t="s">
        <v>70</v>
      </c>
      <c r="E1310" s="20" t="s">
        <v>803</v>
      </c>
      <c r="F1310" s="20" t="s">
        <v>102</v>
      </c>
      <c r="G1310" s="21">
        <v>140</v>
      </c>
    </row>
    <row r="1311" spans="1:7" s="35" customFormat="1" ht="28.5" customHeight="1">
      <c r="A1311" s="16" t="s">
        <v>804</v>
      </c>
      <c r="B1311" s="19" t="s">
        <v>424</v>
      </c>
      <c r="C1311" s="19" t="s">
        <v>72</v>
      </c>
      <c r="D1311" s="19" t="s">
        <v>70</v>
      </c>
      <c r="E1311" s="20" t="s">
        <v>755</v>
      </c>
      <c r="F1311" s="20"/>
      <c r="G1311" s="21">
        <f>G1312</f>
        <v>2080</v>
      </c>
    </row>
    <row r="1312" spans="1:7" s="35" customFormat="1" ht="32.25" customHeight="1">
      <c r="A1312" s="16" t="s">
        <v>640</v>
      </c>
      <c r="B1312" s="19" t="s">
        <v>424</v>
      </c>
      <c r="C1312" s="19" t="s">
        <v>72</v>
      </c>
      <c r="D1312" s="19" t="s">
        <v>70</v>
      </c>
      <c r="E1312" s="20" t="s">
        <v>755</v>
      </c>
      <c r="F1312" s="20" t="s">
        <v>105</v>
      </c>
      <c r="G1312" s="21">
        <f>G1313</f>
        <v>2080</v>
      </c>
    </row>
    <row r="1313" spans="1:7" s="35" customFormat="1" ht="29.25" customHeight="1">
      <c r="A1313" s="16" t="s">
        <v>99</v>
      </c>
      <c r="B1313" s="19" t="s">
        <v>424</v>
      </c>
      <c r="C1313" s="19" t="s">
        <v>72</v>
      </c>
      <c r="D1313" s="19" t="s">
        <v>70</v>
      </c>
      <c r="E1313" s="20" t="s">
        <v>755</v>
      </c>
      <c r="F1313" s="20" t="s">
        <v>100</v>
      </c>
      <c r="G1313" s="21">
        <f>G1314</f>
        <v>2080</v>
      </c>
    </row>
    <row r="1314" spans="1:7" s="35" customFormat="1" ht="30.75" customHeight="1">
      <c r="A1314" s="16" t="s">
        <v>101</v>
      </c>
      <c r="B1314" s="19" t="s">
        <v>424</v>
      </c>
      <c r="C1314" s="19" t="s">
        <v>72</v>
      </c>
      <c r="D1314" s="19" t="s">
        <v>70</v>
      </c>
      <c r="E1314" s="20" t="s">
        <v>755</v>
      </c>
      <c r="F1314" s="20" t="s">
        <v>102</v>
      </c>
      <c r="G1314" s="21">
        <v>2080</v>
      </c>
    </row>
    <row r="1315" spans="1:7" s="83" customFormat="1" ht="18" customHeight="1">
      <c r="A1315" s="15" t="s">
        <v>805</v>
      </c>
      <c r="B1315" s="45" t="s">
        <v>424</v>
      </c>
      <c r="C1315" s="45" t="s">
        <v>76</v>
      </c>
      <c r="D1315" s="45" t="s">
        <v>36</v>
      </c>
      <c r="E1315" s="102"/>
      <c r="F1315" s="102"/>
      <c r="G1315" s="102">
        <f>G1316</f>
        <v>332</v>
      </c>
    </row>
    <row r="1316" spans="1:7" s="83" customFormat="1" ht="18" customHeight="1">
      <c r="A1316" s="15" t="s">
        <v>503</v>
      </c>
      <c r="B1316" s="45" t="s">
        <v>424</v>
      </c>
      <c r="C1316" s="45" t="s">
        <v>76</v>
      </c>
      <c r="D1316" s="45" t="s">
        <v>72</v>
      </c>
      <c r="E1316" s="102"/>
      <c r="F1316" s="102"/>
      <c r="G1316" s="102">
        <f>G1317</f>
        <v>332</v>
      </c>
    </row>
    <row r="1317" spans="1:7" s="35" customFormat="1" ht="27" customHeight="1">
      <c r="A1317" s="16" t="str">
        <f>'МП пр.6'!A955</f>
        <v>Муниципальная программа "Экологическая безопасность и охрана окружающей среды муниципального образования "Сусуманский городской округ" на 2017 год"</v>
      </c>
      <c r="B1317" s="19" t="s">
        <v>424</v>
      </c>
      <c r="C1317" s="19" t="s">
        <v>76</v>
      </c>
      <c r="D1317" s="19" t="s">
        <v>72</v>
      </c>
      <c r="E1317" s="100" t="str">
        <f>'МП пр.6'!B955</f>
        <v>7W 0 00 00000</v>
      </c>
      <c r="F1317" s="100"/>
      <c r="G1317" s="100">
        <f>G1318</f>
        <v>332</v>
      </c>
    </row>
    <row r="1318" spans="1:7" s="35" customFormat="1" ht="27" customHeight="1">
      <c r="A1318" s="16" t="str">
        <f>'МП пр.6'!A956</f>
        <v>Основное мероприятие "Снос ветхого, заброшенного жилья на территории Сусуманского городского округа"</v>
      </c>
      <c r="B1318" s="19" t="s">
        <v>424</v>
      </c>
      <c r="C1318" s="19" t="s">
        <v>76</v>
      </c>
      <c r="D1318" s="19" t="s">
        <v>72</v>
      </c>
      <c r="E1318" s="100" t="str">
        <f>'МП пр.6'!B956</f>
        <v>7W 0 01 00000</v>
      </c>
      <c r="F1318" s="100"/>
      <c r="G1318" s="100">
        <f>G1319+G1323</f>
        <v>332</v>
      </c>
    </row>
    <row r="1319" spans="1:7" s="35" customFormat="1" ht="60" customHeight="1">
      <c r="A1319" s="16" t="str">
        <f>'МП пр.6'!A957</f>
        <v>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за счет средств областного бюджета</v>
      </c>
      <c r="B1319" s="19" t="s">
        <v>424</v>
      </c>
      <c r="C1319" s="19" t="s">
        <v>76</v>
      </c>
      <c r="D1319" s="19" t="s">
        <v>72</v>
      </c>
      <c r="E1319" s="100" t="str">
        <f>'МП пр.6'!B957</f>
        <v>7W 0 01 73520</v>
      </c>
      <c r="F1319" s="100"/>
      <c r="G1319" s="100">
        <f>G1320</f>
        <v>316</v>
      </c>
    </row>
    <row r="1320" spans="1:7" s="35" customFormat="1" ht="35.25" customHeight="1">
      <c r="A1320" s="16" t="str">
        <f>'МП пр.6'!A960</f>
        <v>Закупка товаров, работ и услуг для обеспечения государственных (муниципальных) нужд</v>
      </c>
      <c r="B1320" s="19" t="s">
        <v>424</v>
      </c>
      <c r="C1320" s="19" t="s">
        <v>76</v>
      </c>
      <c r="D1320" s="19" t="s">
        <v>72</v>
      </c>
      <c r="E1320" s="100" t="str">
        <f>'МП пр.6'!B960</f>
        <v>7W 0 01 73520</v>
      </c>
      <c r="F1320" s="100" t="str">
        <f>'МП пр.6'!E960</f>
        <v>200</v>
      </c>
      <c r="G1320" s="100">
        <f>G1321</f>
        <v>316</v>
      </c>
    </row>
    <row r="1321" spans="1:7" s="35" customFormat="1" ht="27" customHeight="1">
      <c r="A1321" s="16" t="str">
        <f>'МП пр.6'!A961</f>
        <v>Иные закупки товаров, работ и услуг для обеспечения государственных и муниципальных нужд</v>
      </c>
      <c r="B1321" s="19" t="s">
        <v>424</v>
      </c>
      <c r="C1321" s="19" t="s">
        <v>76</v>
      </c>
      <c r="D1321" s="19" t="s">
        <v>72</v>
      </c>
      <c r="E1321" s="100" t="str">
        <f>'МП пр.6'!B961</f>
        <v>7W 0 01 73520</v>
      </c>
      <c r="F1321" s="100" t="str">
        <f>'МП пр.6'!E961</f>
        <v>240</v>
      </c>
      <c r="G1321" s="100">
        <f>G1322</f>
        <v>316</v>
      </c>
    </row>
    <row r="1322" spans="1:7" s="35" customFormat="1" ht="29.25" customHeight="1">
      <c r="A1322" s="16" t="str">
        <f>'МП пр.6'!A962</f>
        <v>Прочая закупка товаров, работ и услуг для обеспечения государственных (муниципальных) нужд</v>
      </c>
      <c r="B1322" s="19" t="s">
        <v>424</v>
      </c>
      <c r="C1322" s="19" t="s">
        <v>76</v>
      </c>
      <c r="D1322" s="19" t="s">
        <v>72</v>
      </c>
      <c r="E1322" s="100" t="str">
        <f>'МП пр.6'!B962</f>
        <v>7W 0 01 73520</v>
      </c>
      <c r="F1322" s="100" t="str">
        <f>'МП пр.6'!E962</f>
        <v>244</v>
      </c>
      <c r="G1322" s="100">
        <f>'МП пр.6'!G962</f>
        <v>316</v>
      </c>
    </row>
    <row r="1323" spans="1:7" s="35" customFormat="1" ht="48" customHeight="1">
      <c r="A1323" s="16" t="str">
        <f>'МП пр.6'!A964</f>
        <v>Софинансирование мероприятия "Снос ветхого, заброшенного жилья в действующих поселках и полностью заброшенных поселках, в том числе вдоль автомобильных дорог, расположенных на территории  Сусуманского городского округа" </v>
      </c>
      <c r="B1323" s="19" t="s">
        <v>424</v>
      </c>
      <c r="C1323" s="19" t="s">
        <v>76</v>
      </c>
      <c r="D1323" s="19" t="s">
        <v>72</v>
      </c>
      <c r="E1323" s="100" t="str">
        <f>'МП пр.6'!B964</f>
        <v>7W 0 01 S3520</v>
      </c>
      <c r="F1323" s="100"/>
      <c r="G1323" s="100">
        <f>G1324</f>
        <v>16</v>
      </c>
    </row>
    <row r="1324" spans="1:7" s="35" customFormat="1" ht="34.5" customHeight="1">
      <c r="A1324" s="16" t="str">
        <f>'МП пр.6'!A967</f>
        <v>Закупка товаров, работ и услуг для обеспечения государственных (муниципальных) нужд</v>
      </c>
      <c r="B1324" s="19" t="s">
        <v>424</v>
      </c>
      <c r="C1324" s="19" t="s">
        <v>76</v>
      </c>
      <c r="D1324" s="19" t="s">
        <v>72</v>
      </c>
      <c r="E1324" s="100" t="str">
        <f>'МП пр.6'!B967</f>
        <v>7W 0 01 S3520</v>
      </c>
      <c r="F1324" s="100" t="str">
        <f>'МП пр.6'!E967</f>
        <v>200</v>
      </c>
      <c r="G1324" s="100">
        <f>G1325</f>
        <v>16</v>
      </c>
    </row>
    <row r="1325" spans="1:7" s="35" customFormat="1" ht="28.5" customHeight="1">
      <c r="A1325" s="16" t="str">
        <f>'МП пр.6'!A968</f>
        <v>Иные закупки товаров, работ и услуг для обеспечения государственных и муниципальных нужд</v>
      </c>
      <c r="B1325" s="19" t="s">
        <v>424</v>
      </c>
      <c r="C1325" s="19" t="s">
        <v>76</v>
      </c>
      <c r="D1325" s="19" t="s">
        <v>72</v>
      </c>
      <c r="E1325" s="100" t="str">
        <f>'МП пр.6'!B968</f>
        <v>7W 0 01 S3520</v>
      </c>
      <c r="F1325" s="100" t="str">
        <f>'МП пр.6'!E968</f>
        <v>240</v>
      </c>
      <c r="G1325" s="100">
        <f>G1326</f>
        <v>16</v>
      </c>
    </row>
    <row r="1326" spans="1:7" s="35" customFormat="1" ht="28.5" customHeight="1">
      <c r="A1326" s="16" t="str">
        <f>'МП пр.6'!A969</f>
        <v>Прочая закупка товаров, работ и услуг для обеспечения государственных (муниципальных) нужд</v>
      </c>
      <c r="B1326" s="19" t="s">
        <v>424</v>
      </c>
      <c r="C1326" s="19" t="s">
        <v>76</v>
      </c>
      <c r="D1326" s="19" t="s">
        <v>72</v>
      </c>
      <c r="E1326" s="100" t="str">
        <f>'МП пр.6'!B969</f>
        <v>7W 0 01 S3520</v>
      </c>
      <c r="F1326" s="100" t="str">
        <f>'МП пр.6'!E969</f>
        <v>244</v>
      </c>
      <c r="G1326" s="100">
        <f>'МП пр.6'!G970</f>
        <v>16</v>
      </c>
    </row>
    <row r="1327" spans="1:7" ht="12.75">
      <c r="A1327" s="38" t="s">
        <v>77</v>
      </c>
      <c r="B1327" s="45"/>
      <c r="C1327" s="39"/>
      <c r="D1327" s="39"/>
      <c r="E1327" s="39"/>
      <c r="F1327" s="39"/>
      <c r="G1327" s="40">
        <f>G8+G276+G316+G375+G483+G849+G1171</f>
        <v>682108</v>
      </c>
    </row>
  </sheetData>
  <sheetProtection/>
  <mergeCells count="4">
    <mergeCell ref="A1:G1"/>
    <mergeCell ref="A2:G2"/>
    <mergeCell ref="A3:G3"/>
    <mergeCell ref="A4:G4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71"/>
  <sheetViews>
    <sheetView zoomScale="130" zoomScaleNormal="130" zoomScalePageLayoutView="0" workbookViewId="0" topLeftCell="A106">
      <selection activeCell="G129" sqref="G129"/>
    </sheetView>
  </sheetViews>
  <sheetFormatPr defaultColWidth="9.00390625" defaultRowHeight="12.75"/>
  <cols>
    <col min="1" max="1" width="49.875" style="0" customWidth="1"/>
    <col min="2" max="2" width="13.625" style="0" customWidth="1"/>
    <col min="3" max="4" width="3.375" style="0" customWidth="1"/>
    <col min="5" max="5" width="3.625" style="0" customWidth="1"/>
    <col min="6" max="6" width="4.00390625" style="0" customWidth="1"/>
    <col min="7" max="7" width="9.375" style="0" customWidth="1"/>
  </cols>
  <sheetData>
    <row r="1" spans="1:9" s="5" customFormat="1" ht="12.75">
      <c r="A1" s="178" t="s">
        <v>675</v>
      </c>
      <c r="B1" s="179"/>
      <c r="C1" s="179"/>
      <c r="D1" s="179"/>
      <c r="E1" s="179"/>
      <c r="F1" s="179"/>
      <c r="G1" s="179"/>
      <c r="H1" s="11"/>
      <c r="I1" s="11"/>
    </row>
    <row r="2" spans="1:9" s="5" customFormat="1" ht="12.75" customHeight="1">
      <c r="A2" s="180" t="str">
        <f>'пр.3 по разд'!A2:D2</f>
        <v>к  решению Собрания представителей Сусуманского городского округа</v>
      </c>
      <c r="B2" s="180"/>
      <c r="C2" s="180"/>
      <c r="D2" s="180"/>
      <c r="E2" s="180"/>
      <c r="F2" s="180"/>
      <c r="G2" s="180"/>
      <c r="H2" s="11"/>
      <c r="I2" s="11"/>
    </row>
    <row r="3" spans="1:9" s="5" customFormat="1" ht="12.75">
      <c r="A3" s="181" t="str">
        <f>'пр.5 вед.стр.'!A3:G3</f>
        <v>от  19.05.2017 г. № 194</v>
      </c>
      <c r="B3" s="179"/>
      <c r="C3" s="179"/>
      <c r="D3" s="179"/>
      <c r="E3" s="179"/>
      <c r="F3" s="179"/>
      <c r="G3" s="179"/>
      <c r="H3" s="11"/>
      <c r="I3" s="11"/>
    </row>
    <row r="4" spans="1:9" s="5" customFormat="1" ht="19.5" customHeight="1">
      <c r="A4" s="182" t="s">
        <v>706</v>
      </c>
      <c r="B4" s="182"/>
      <c r="C4" s="183"/>
      <c r="D4" s="183"/>
      <c r="E4" s="183"/>
      <c r="F4" s="183"/>
      <c r="G4" s="183"/>
      <c r="H4" s="11"/>
      <c r="I4" s="11"/>
    </row>
    <row r="5" spans="1:9" s="5" customFormat="1" ht="12.75">
      <c r="A5" s="166"/>
      <c r="B5" s="167"/>
      <c r="C5" s="167"/>
      <c r="D5" s="167"/>
      <c r="E5" s="167"/>
      <c r="F5" s="167" t="s">
        <v>678</v>
      </c>
      <c r="G5" s="166"/>
      <c r="H5" s="11"/>
      <c r="I5" s="11"/>
    </row>
    <row r="6" spans="1:9" s="5" customFormat="1" ht="54" customHeight="1">
      <c r="A6" s="144" t="s">
        <v>32</v>
      </c>
      <c r="B6" s="145" t="s">
        <v>47</v>
      </c>
      <c r="C6" s="145" t="s">
        <v>46</v>
      </c>
      <c r="D6" s="145" t="s">
        <v>45</v>
      </c>
      <c r="E6" s="144" t="s">
        <v>48</v>
      </c>
      <c r="F6" s="144" t="s">
        <v>0</v>
      </c>
      <c r="G6" s="145" t="s">
        <v>676</v>
      </c>
      <c r="H6" s="11"/>
      <c r="I6" s="11"/>
    </row>
    <row r="7" spans="1:9" s="5" customFormat="1" ht="12.75">
      <c r="A7" s="146">
        <v>1</v>
      </c>
      <c r="B7" s="145">
        <v>2</v>
      </c>
      <c r="C7" s="145">
        <v>3</v>
      </c>
      <c r="D7" s="145">
        <v>4</v>
      </c>
      <c r="E7" s="144">
        <v>5</v>
      </c>
      <c r="F7" s="144">
        <v>6</v>
      </c>
      <c r="G7" s="144">
        <v>7</v>
      </c>
      <c r="H7" s="11"/>
      <c r="I7" s="11"/>
    </row>
    <row r="8" spans="1:9" s="5" customFormat="1" ht="36.75" customHeight="1">
      <c r="A8" s="147" t="s">
        <v>499</v>
      </c>
      <c r="B8" s="145" t="s">
        <v>500</v>
      </c>
      <c r="C8" s="145"/>
      <c r="D8" s="145"/>
      <c r="E8" s="144"/>
      <c r="F8" s="144"/>
      <c r="G8" s="148">
        <f aca="true" t="shared" si="0" ref="G8:G13">G9</f>
        <v>400</v>
      </c>
      <c r="H8" s="11"/>
      <c r="I8" s="11"/>
    </row>
    <row r="9" spans="1:9" s="5" customFormat="1" ht="33" customHeight="1">
      <c r="A9" s="147" t="s">
        <v>284</v>
      </c>
      <c r="B9" s="145" t="s">
        <v>501</v>
      </c>
      <c r="C9" s="145"/>
      <c r="D9" s="145"/>
      <c r="E9" s="144"/>
      <c r="F9" s="144"/>
      <c r="G9" s="148">
        <f t="shared" si="0"/>
        <v>400</v>
      </c>
      <c r="H9" s="11"/>
      <c r="I9" s="11"/>
    </row>
    <row r="10" spans="1:9" s="5" customFormat="1" ht="12.75" customHeight="1">
      <c r="A10" s="147" t="s">
        <v>175</v>
      </c>
      <c r="B10" s="145" t="s">
        <v>502</v>
      </c>
      <c r="C10" s="145"/>
      <c r="D10" s="145"/>
      <c r="E10" s="144"/>
      <c r="F10" s="144"/>
      <c r="G10" s="148">
        <f t="shared" si="0"/>
        <v>400</v>
      </c>
      <c r="H10" s="11"/>
      <c r="I10" s="11"/>
    </row>
    <row r="11" spans="1:9" s="5" customFormat="1" ht="12.75">
      <c r="A11" s="147" t="s">
        <v>5</v>
      </c>
      <c r="B11" s="145" t="s">
        <v>502</v>
      </c>
      <c r="C11" s="149" t="s">
        <v>68</v>
      </c>
      <c r="D11" s="149" t="s">
        <v>36</v>
      </c>
      <c r="E11" s="150"/>
      <c r="F11" s="150"/>
      <c r="G11" s="148">
        <f t="shared" si="0"/>
        <v>400</v>
      </c>
      <c r="H11" s="11"/>
      <c r="I11" s="11"/>
    </row>
    <row r="12" spans="1:9" s="5" customFormat="1" ht="12.75">
      <c r="A12" s="151" t="s">
        <v>7</v>
      </c>
      <c r="B12" s="152" t="s">
        <v>502</v>
      </c>
      <c r="C12" s="153" t="s">
        <v>68</v>
      </c>
      <c r="D12" s="153" t="s">
        <v>78</v>
      </c>
      <c r="E12" s="150"/>
      <c r="F12" s="150"/>
      <c r="G12" s="154">
        <f t="shared" si="0"/>
        <v>400</v>
      </c>
      <c r="H12" s="11"/>
      <c r="I12" s="11"/>
    </row>
    <row r="13" spans="1:9" s="27" customFormat="1" ht="12.75">
      <c r="A13" s="155" t="s">
        <v>129</v>
      </c>
      <c r="B13" s="152" t="s">
        <v>502</v>
      </c>
      <c r="C13" s="153" t="s">
        <v>68</v>
      </c>
      <c r="D13" s="153" t="s">
        <v>78</v>
      </c>
      <c r="E13" s="156" t="s">
        <v>130</v>
      </c>
      <c r="F13" s="150"/>
      <c r="G13" s="154">
        <f t="shared" si="0"/>
        <v>400</v>
      </c>
      <c r="H13" s="11"/>
      <c r="I13" s="11"/>
    </row>
    <row r="14" spans="1:9" s="27" customFormat="1" ht="33.75" customHeight="1">
      <c r="A14" s="155" t="s">
        <v>165</v>
      </c>
      <c r="B14" s="152" t="s">
        <v>502</v>
      </c>
      <c r="C14" s="153" t="s">
        <v>68</v>
      </c>
      <c r="D14" s="153" t="s">
        <v>78</v>
      </c>
      <c r="E14" s="156" t="s">
        <v>131</v>
      </c>
      <c r="F14" s="150"/>
      <c r="G14" s="154">
        <f>G15</f>
        <v>400</v>
      </c>
      <c r="H14" s="11"/>
      <c r="I14" s="11"/>
    </row>
    <row r="15" spans="1:9" s="85" customFormat="1" ht="39.75" customHeight="1">
      <c r="A15" s="155" t="s">
        <v>639</v>
      </c>
      <c r="B15" s="152" t="s">
        <v>502</v>
      </c>
      <c r="C15" s="153" t="s">
        <v>68</v>
      </c>
      <c r="D15" s="153" t="s">
        <v>78</v>
      </c>
      <c r="E15" s="156" t="s">
        <v>638</v>
      </c>
      <c r="F15" s="150"/>
      <c r="G15" s="154">
        <f>G16</f>
        <v>400</v>
      </c>
      <c r="H15" s="35"/>
      <c r="I15" s="35"/>
    </row>
    <row r="16" spans="1:9" s="27" customFormat="1" ht="22.5">
      <c r="A16" s="157" t="s">
        <v>168</v>
      </c>
      <c r="B16" s="152" t="s">
        <v>502</v>
      </c>
      <c r="C16" s="153" t="s">
        <v>68</v>
      </c>
      <c r="D16" s="153" t="s">
        <v>78</v>
      </c>
      <c r="E16" s="156" t="s">
        <v>638</v>
      </c>
      <c r="F16" s="150">
        <v>724</v>
      </c>
      <c r="G16" s="154">
        <v>400</v>
      </c>
      <c r="H16" s="11"/>
      <c r="I16" s="11"/>
    </row>
    <row r="17" spans="1:9" s="88" customFormat="1" ht="21.75">
      <c r="A17" s="147" t="s">
        <v>679</v>
      </c>
      <c r="B17" s="158" t="s">
        <v>469</v>
      </c>
      <c r="C17" s="149"/>
      <c r="D17" s="149"/>
      <c r="E17" s="144"/>
      <c r="F17" s="144"/>
      <c r="G17" s="148">
        <f>G18+G37+G51+G82+G90</f>
        <v>2489.7</v>
      </c>
      <c r="H17" s="70"/>
      <c r="I17" s="70"/>
    </row>
    <row r="18" spans="1:9" s="88" customFormat="1" ht="21.75">
      <c r="A18" s="147" t="s">
        <v>680</v>
      </c>
      <c r="B18" s="158" t="s">
        <v>471</v>
      </c>
      <c r="C18" s="149"/>
      <c r="D18" s="149"/>
      <c r="E18" s="144"/>
      <c r="F18" s="144"/>
      <c r="G18" s="148">
        <f>G19+G25+G31</f>
        <v>615.2</v>
      </c>
      <c r="H18" s="70"/>
      <c r="I18" s="70"/>
    </row>
    <row r="19" spans="1:9" s="5" customFormat="1" ht="12.75">
      <c r="A19" s="147" t="s">
        <v>169</v>
      </c>
      <c r="B19" s="158" t="s">
        <v>472</v>
      </c>
      <c r="C19" s="149"/>
      <c r="D19" s="149"/>
      <c r="E19" s="144"/>
      <c r="F19" s="144"/>
      <c r="G19" s="148">
        <f>G20</f>
        <v>446.6</v>
      </c>
      <c r="H19" s="11"/>
      <c r="I19" s="11"/>
    </row>
    <row r="20" spans="1:9" s="5" customFormat="1" ht="12.75">
      <c r="A20" s="147" t="s">
        <v>62</v>
      </c>
      <c r="B20" s="145" t="s">
        <v>681</v>
      </c>
      <c r="C20" s="149">
        <v>10</v>
      </c>
      <c r="D20" s="149" t="s">
        <v>36</v>
      </c>
      <c r="E20" s="150"/>
      <c r="F20" s="150"/>
      <c r="G20" s="148">
        <f>G21</f>
        <v>446.6</v>
      </c>
      <c r="H20" s="11"/>
      <c r="I20" s="11"/>
    </row>
    <row r="21" spans="1:9" s="5" customFormat="1" ht="12.75">
      <c r="A21" s="151" t="s">
        <v>61</v>
      </c>
      <c r="B21" s="152" t="s">
        <v>681</v>
      </c>
      <c r="C21" s="153">
        <v>10</v>
      </c>
      <c r="D21" s="153" t="s">
        <v>70</v>
      </c>
      <c r="E21" s="150"/>
      <c r="F21" s="150"/>
      <c r="G21" s="154">
        <f>G22</f>
        <v>446.6</v>
      </c>
      <c r="H21" s="11"/>
      <c r="I21" s="11"/>
    </row>
    <row r="22" spans="1:9" s="5" customFormat="1" ht="12.75">
      <c r="A22" s="155" t="s">
        <v>118</v>
      </c>
      <c r="B22" s="152" t="s">
        <v>681</v>
      </c>
      <c r="C22" s="153">
        <v>10</v>
      </c>
      <c r="D22" s="153" t="s">
        <v>70</v>
      </c>
      <c r="E22" s="156" t="s">
        <v>119</v>
      </c>
      <c r="F22" s="150"/>
      <c r="G22" s="154">
        <f>G23</f>
        <v>446.6</v>
      </c>
      <c r="H22" s="11"/>
      <c r="I22" s="11"/>
    </row>
    <row r="23" spans="1:9" s="5" customFormat="1" ht="12.75">
      <c r="A23" s="155" t="s">
        <v>124</v>
      </c>
      <c r="B23" s="152" t="s">
        <v>681</v>
      </c>
      <c r="C23" s="153">
        <v>10</v>
      </c>
      <c r="D23" s="153" t="s">
        <v>70</v>
      </c>
      <c r="E23" s="156" t="s">
        <v>125</v>
      </c>
      <c r="F23" s="150"/>
      <c r="G23" s="154">
        <f>G24</f>
        <v>446.6</v>
      </c>
      <c r="H23" s="11"/>
      <c r="I23" s="11"/>
    </row>
    <row r="24" spans="1:9" s="5" customFormat="1" ht="12.75">
      <c r="A24" s="151" t="s">
        <v>154</v>
      </c>
      <c r="B24" s="152" t="s">
        <v>681</v>
      </c>
      <c r="C24" s="153">
        <v>10</v>
      </c>
      <c r="D24" s="153" t="s">
        <v>70</v>
      </c>
      <c r="E24" s="156" t="s">
        <v>125</v>
      </c>
      <c r="F24" s="150">
        <v>721</v>
      </c>
      <c r="G24" s="154">
        <v>446.6</v>
      </c>
      <c r="H24" s="11"/>
      <c r="I24" s="11"/>
    </row>
    <row r="25" spans="1:9" s="5" customFormat="1" ht="21.75">
      <c r="A25" s="147" t="s">
        <v>473</v>
      </c>
      <c r="B25" s="145" t="s">
        <v>682</v>
      </c>
      <c r="C25" s="149"/>
      <c r="D25" s="149"/>
      <c r="E25" s="158"/>
      <c r="F25" s="144"/>
      <c r="G25" s="148">
        <f>G26</f>
        <v>8.4</v>
      </c>
      <c r="H25" s="11"/>
      <c r="I25" s="11"/>
    </row>
    <row r="26" spans="1:9" s="5" customFormat="1" ht="12.75">
      <c r="A26" s="147" t="s">
        <v>62</v>
      </c>
      <c r="B26" s="145" t="s">
        <v>682</v>
      </c>
      <c r="C26" s="149">
        <v>10</v>
      </c>
      <c r="D26" s="149" t="s">
        <v>36</v>
      </c>
      <c r="E26" s="150"/>
      <c r="F26" s="150"/>
      <c r="G26" s="148">
        <f>G27</f>
        <v>8.4</v>
      </c>
      <c r="H26" s="11"/>
      <c r="I26" s="11"/>
    </row>
    <row r="27" spans="1:9" s="5" customFormat="1" ht="12.75">
      <c r="A27" s="151" t="s">
        <v>61</v>
      </c>
      <c r="B27" s="152" t="s">
        <v>682</v>
      </c>
      <c r="C27" s="153">
        <v>10</v>
      </c>
      <c r="D27" s="153" t="s">
        <v>70</v>
      </c>
      <c r="E27" s="150"/>
      <c r="F27" s="150"/>
      <c r="G27" s="154">
        <f>G28</f>
        <v>8.4</v>
      </c>
      <c r="H27" s="11"/>
      <c r="I27" s="11"/>
    </row>
    <row r="28" spans="1:9" s="5" customFormat="1" ht="12.75">
      <c r="A28" s="155" t="s">
        <v>118</v>
      </c>
      <c r="B28" s="152" t="s">
        <v>682</v>
      </c>
      <c r="C28" s="153">
        <v>10</v>
      </c>
      <c r="D28" s="153" t="s">
        <v>70</v>
      </c>
      <c r="E28" s="156" t="s">
        <v>119</v>
      </c>
      <c r="F28" s="150"/>
      <c r="G28" s="154">
        <f>G29</f>
        <v>8.4</v>
      </c>
      <c r="H28" s="11"/>
      <c r="I28" s="11"/>
    </row>
    <row r="29" spans="1:9" s="5" customFormat="1" ht="12.75">
      <c r="A29" s="155" t="s">
        <v>124</v>
      </c>
      <c r="B29" s="152" t="s">
        <v>682</v>
      </c>
      <c r="C29" s="153">
        <v>10</v>
      </c>
      <c r="D29" s="153" t="s">
        <v>70</v>
      </c>
      <c r="E29" s="156" t="s">
        <v>125</v>
      </c>
      <c r="F29" s="150"/>
      <c r="G29" s="154">
        <f>G30</f>
        <v>8.4</v>
      </c>
      <c r="H29" s="11"/>
      <c r="I29" s="11"/>
    </row>
    <row r="30" spans="1:9" s="5" customFormat="1" ht="12.75">
      <c r="A30" s="151" t="s">
        <v>154</v>
      </c>
      <c r="B30" s="152" t="s">
        <v>682</v>
      </c>
      <c r="C30" s="153">
        <v>10</v>
      </c>
      <c r="D30" s="153" t="s">
        <v>70</v>
      </c>
      <c r="E30" s="156" t="s">
        <v>125</v>
      </c>
      <c r="F30" s="150">
        <v>721</v>
      </c>
      <c r="G30" s="154">
        <v>8.4</v>
      </c>
      <c r="H30" s="11"/>
      <c r="I30" s="11"/>
    </row>
    <row r="31" spans="1:9" s="5" customFormat="1" ht="13.5" customHeight="1">
      <c r="A31" s="147" t="s">
        <v>475</v>
      </c>
      <c r="B31" s="145" t="s">
        <v>683</v>
      </c>
      <c r="C31" s="149"/>
      <c r="D31" s="149"/>
      <c r="E31" s="158"/>
      <c r="F31" s="144"/>
      <c r="G31" s="148">
        <f>G32</f>
        <v>160.2</v>
      </c>
      <c r="H31" s="11"/>
      <c r="I31" s="11"/>
    </row>
    <row r="32" spans="1:9" s="5" customFormat="1" ht="12.75">
      <c r="A32" s="147" t="s">
        <v>62</v>
      </c>
      <c r="B32" s="145" t="s">
        <v>683</v>
      </c>
      <c r="C32" s="149">
        <v>10</v>
      </c>
      <c r="D32" s="149" t="s">
        <v>36</v>
      </c>
      <c r="E32" s="144"/>
      <c r="F32" s="144"/>
      <c r="G32" s="148">
        <f>G33</f>
        <v>160.2</v>
      </c>
      <c r="H32" s="11"/>
      <c r="I32" s="11"/>
    </row>
    <row r="33" spans="1:9" s="5" customFormat="1" ht="12.75">
      <c r="A33" s="151" t="s">
        <v>61</v>
      </c>
      <c r="B33" s="152" t="s">
        <v>683</v>
      </c>
      <c r="C33" s="153">
        <v>10</v>
      </c>
      <c r="D33" s="153" t="s">
        <v>70</v>
      </c>
      <c r="E33" s="150"/>
      <c r="F33" s="150"/>
      <c r="G33" s="154">
        <f>G34</f>
        <v>160.2</v>
      </c>
      <c r="H33" s="11"/>
      <c r="I33" s="11"/>
    </row>
    <row r="34" spans="1:9" s="5" customFormat="1" ht="12.75">
      <c r="A34" s="155" t="s">
        <v>118</v>
      </c>
      <c r="B34" s="152" t="s">
        <v>683</v>
      </c>
      <c r="C34" s="153">
        <v>10</v>
      </c>
      <c r="D34" s="153" t="s">
        <v>70</v>
      </c>
      <c r="E34" s="156" t="s">
        <v>119</v>
      </c>
      <c r="F34" s="150"/>
      <c r="G34" s="154">
        <f>G35</f>
        <v>160.2</v>
      </c>
      <c r="H34" s="11"/>
      <c r="I34" s="11"/>
    </row>
    <row r="35" spans="1:9" s="5" customFormat="1" ht="12.75">
      <c r="A35" s="155" t="s">
        <v>124</v>
      </c>
      <c r="B35" s="152" t="s">
        <v>683</v>
      </c>
      <c r="C35" s="153">
        <v>10</v>
      </c>
      <c r="D35" s="153" t="s">
        <v>70</v>
      </c>
      <c r="E35" s="156" t="s">
        <v>125</v>
      </c>
      <c r="F35" s="150"/>
      <c r="G35" s="154">
        <f>G36</f>
        <v>160.2</v>
      </c>
      <c r="H35" s="11"/>
      <c r="I35" s="11"/>
    </row>
    <row r="36" spans="1:9" s="5" customFormat="1" ht="12.75">
      <c r="A36" s="151" t="s">
        <v>154</v>
      </c>
      <c r="B36" s="152" t="s">
        <v>683</v>
      </c>
      <c r="C36" s="153">
        <v>10</v>
      </c>
      <c r="D36" s="153" t="s">
        <v>70</v>
      </c>
      <c r="E36" s="156" t="s">
        <v>125</v>
      </c>
      <c r="F36" s="150">
        <v>721</v>
      </c>
      <c r="G36" s="154">
        <v>160.2</v>
      </c>
      <c r="H36" s="11"/>
      <c r="I36" s="11"/>
    </row>
    <row r="37" spans="1:9" s="90" customFormat="1" ht="32.25">
      <c r="A37" s="147" t="s">
        <v>463</v>
      </c>
      <c r="B37" s="158" t="s">
        <v>478</v>
      </c>
      <c r="C37" s="149"/>
      <c r="D37" s="149"/>
      <c r="E37" s="158"/>
      <c r="F37" s="144"/>
      <c r="G37" s="148">
        <f>G38</f>
        <v>660.8</v>
      </c>
      <c r="H37" s="89"/>
      <c r="I37" s="89"/>
    </row>
    <row r="38" spans="1:9" s="90" customFormat="1" ht="32.25">
      <c r="A38" s="159" t="s">
        <v>477</v>
      </c>
      <c r="B38" s="158" t="s">
        <v>479</v>
      </c>
      <c r="C38" s="149"/>
      <c r="D38" s="149"/>
      <c r="E38" s="158"/>
      <c r="F38" s="144"/>
      <c r="G38" s="148">
        <f>G39</f>
        <v>660.8</v>
      </c>
      <c r="H38" s="89"/>
      <c r="I38" s="89"/>
    </row>
    <row r="39" spans="1:9" s="90" customFormat="1" ht="12.75">
      <c r="A39" s="147" t="s">
        <v>62</v>
      </c>
      <c r="B39" s="158" t="s">
        <v>479</v>
      </c>
      <c r="C39" s="149" t="s">
        <v>71</v>
      </c>
      <c r="D39" s="149" t="s">
        <v>36</v>
      </c>
      <c r="E39" s="158"/>
      <c r="F39" s="144"/>
      <c r="G39" s="148">
        <f>G40</f>
        <v>660.8</v>
      </c>
      <c r="H39" s="89"/>
      <c r="I39" s="89"/>
    </row>
    <row r="40" spans="1:9" s="93" customFormat="1" ht="12.75">
      <c r="A40" s="155" t="s">
        <v>153</v>
      </c>
      <c r="B40" s="156" t="s">
        <v>479</v>
      </c>
      <c r="C40" s="153" t="s">
        <v>71</v>
      </c>
      <c r="D40" s="153" t="s">
        <v>76</v>
      </c>
      <c r="E40" s="156"/>
      <c r="F40" s="150"/>
      <c r="G40" s="154">
        <f>G41+G47</f>
        <v>660.8</v>
      </c>
      <c r="H40" s="91"/>
      <c r="I40" s="92"/>
    </row>
    <row r="41" spans="1:9" s="95" customFormat="1" ht="44.25" customHeight="1">
      <c r="A41" s="155" t="s">
        <v>103</v>
      </c>
      <c r="B41" s="156" t="s">
        <v>479</v>
      </c>
      <c r="C41" s="153" t="s">
        <v>71</v>
      </c>
      <c r="D41" s="153" t="s">
        <v>76</v>
      </c>
      <c r="E41" s="156" t="s">
        <v>104</v>
      </c>
      <c r="F41" s="150"/>
      <c r="G41" s="154">
        <f>G42</f>
        <v>537.9</v>
      </c>
      <c r="H41" s="94"/>
      <c r="I41" s="94"/>
    </row>
    <row r="42" spans="1:9" s="95" customFormat="1" ht="22.5">
      <c r="A42" s="155" t="s">
        <v>94</v>
      </c>
      <c r="B42" s="156" t="s">
        <v>479</v>
      </c>
      <c r="C42" s="153" t="s">
        <v>71</v>
      </c>
      <c r="D42" s="153" t="s">
        <v>76</v>
      </c>
      <c r="E42" s="156" t="s">
        <v>95</v>
      </c>
      <c r="F42" s="150"/>
      <c r="G42" s="154">
        <f>G43+G45</f>
        <v>537.9</v>
      </c>
      <c r="H42" s="94"/>
      <c r="I42" s="94"/>
    </row>
    <row r="43" spans="1:9" s="95" customFormat="1" ht="12.75">
      <c r="A43" s="155" t="s">
        <v>159</v>
      </c>
      <c r="B43" s="156" t="s">
        <v>479</v>
      </c>
      <c r="C43" s="153" t="s">
        <v>71</v>
      </c>
      <c r="D43" s="153" t="s">
        <v>76</v>
      </c>
      <c r="E43" s="156" t="s">
        <v>96</v>
      </c>
      <c r="F43" s="150"/>
      <c r="G43" s="154">
        <f>G44</f>
        <v>413.1</v>
      </c>
      <c r="H43" s="94"/>
      <c r="I43" s="94"/>
    </row>
    <row r="44" spans="1:9" s="95" customFormat="1" ht="12.75">
      <c r="A44" s="151" t="s">
        <v>154</v>
      </c>
      <c r="B44" s="156" t="s">
        <v>479</v>
      </c>
      <c r="C44" s="153" t="s">
        <v>71</v>
      </c>
      <c r="D44" s="153" t="s">
        <v>76</v>
      </c>
      <c r="E44" s="156" t="s">
        <v>96</v>
      </c>
      <c r="F44" s="150">
        <v>721</v>
      </c>
      <c r="G44" s="154">
        <v>413.1</v>
      </c>
      <c r="H44" s="94"/>
      <c r="I44" s="94"/>
    </row>
    <row r="45" spans="1:9" s="95" customFormat="1" ht="33.75">
      <c r="A45" s="155" t="s">
        <v>161</v>
      </c>
      <c r="B45" s="156" t="s">
        <v>479</v>
      </c>
      <c r="C45" s="153" t="s">
        <v>71</v>
      </c>
      <c r="D45" s="153" t="s">
        <v>76</v>
      </c>
      <c r="E45" s="156" t="s">
        <v>160</v>
      </c>
      <c r="F45" s="150"/>
      <c r="G45" s="154">
        <f>G46</f>
        <v>124.8</v>
      </c>
      <c r="H45" s="94"/>
      <c r="I45" s="94"/>
    </row>
    <row r="46" spans="1:9" s="95" customFormat="1" ht="12.75">
      <c r="A46" s="151" t="s">
        <v>154</v>
      </c>
      <c r="B46" s="156" t="s">
        <v>479</v>
      </c>
      <c r="C46" s="153" t="s">
        <v>71</v>
      </c>
      <c r="D46" s="153" t="s">
        <v>76</v>
      </c>
      <c r="E46" s="156" t="s">
        <v>160</v>
      </c>
      <c r="F46" s="150">
        <v>721</v>
      </c>
      <c r="G46" s="154">
        <v>124.8</v>
      </c>
      <c r="H46" s="94"/>
      <c r="I46" s="94"/>
    </row>
    <row r="47" spans="1:9" s="95" customFormat="1" ht="22.5">
      <c r="A47" s="155" t="s">
        <v>684</v>
      </c>
      <c r="B47" s="156" t="s">
        <v>479</v>
      </c>
      <c r="C47" s="153" t="s">
        <v>71</v>
      </c>
      <c r="D47" s="153" t="s">
        <v>76</v>
      </c>
      <c r="E47" s="156" t="s">
        <v>105</v>
      </c>
      <c r="F47" s="150"/>
      <c r="G47" s="154">
        <f>G48</f>
        <v>122.9</v>
      </c>
      <c r="H47" s="94"/>
      <c r="I47" s="94"/>
    </row>
    <row r="48" spans="1:9" s="95" customFormat="1" ht="22.5">
      <c r="A48" s="155" t="s">
        <v>99</v>
      </c>
      <c r="B48" s="156" t="s">
        <v>479</v>
      </c>
      <c r="C48" s="153" t="s">
        <v>71</v>
      </c>
      <c r="D48" s="153" t="s">
        <v>76</v>
      </c>
      <c r="E48" s="156" t="s">
        <v>100</v>
      </c>
      <c r="F48" s="150"/>
      <c r="G48" s="154">
        <f>G49</f>
        <v>122.9</v>
      </c>
      <c r="H48" s="94"/>
      <c r="I48" s="94"/>
    </row>
    <row r="49" spans="1:9" s="95" customFormat="1" ht="22.5">
      <c r="A49" s="155" t="s">
        <v>101</v>
      </c>
      <c r="B49" s="156" t="s">
        <v>479</v>
      </c>
      <c r="C49" s="153" t="s">
        <v>71</v>
      </c>
      <c r="D49" s="153" t="s">
        <v>76</v>
      </c>
      <c r="E49" s="156" t="s">
        <v>102</v>
      </c>
      <c r="F49" s="150"/>
      <c r="G49" s="154">
        <f>G50</f>
        <v>122.9</v>
      </c>
      <c r="H49" s="94"/>
      <c r="I49" s="94"/>
    </row>
    <row r="50" spans="1:9" s="95" customFormat="1" ht="12.75">
      <c r="A50" s="151" t="s">
        <v>154</v>
      </c>
      <c r="B50" s="156" t="s">
        <v>479</v>
      </c>
      <c r="C50" s="153" t="s">
        <v>71</v>
      </c>
      <c r="D50" s="153" t="s">
        <v>76</v>
      </c>
      <c r="E50" s="156" t="s">
        <v>102</v>
      </c>
      <c r="F50" s="150">
        <v>721</v>
      </c>
      <c r="G50" s="154">
        <v>122.9</v>
      </c>
      <c r="H50" s="94"/>
      <c r="I50" s="94"/>
    </row>
    <row r="51" spans="1:9" s="88" customFormat="1" ht="21.75">
      <c r="A51" s="159" t="s">
        <v>480</v>
      </c>
      <c r="B51" s="158" t="s">
        <v>481</v>
      </c>
      <c r="C51" s="149"/>
      <c r="D51" s="149"/>
      <c r="E51" s="158"/>
      <c r="F51" s="144"/>
      <c r="G51" s="148">
        <f>G52</f>
        <v>570</v>
      </c>
      <c r="H51" s="70"/>
      <c r="I51" s="70"/>
    </row>
    <row r="52" spans="1:7" s="70" customFormat="1" ht="32.25">
      <c r="A52" s="159" t="s">
        <v>482</v>
      </c>
      <c r="B52" s="158" t="s">
        <v>483</v>
      </c>
      <c r="C52" s="149"/>
      <c r="D52" s="149"/>
      <c r="E52" s="158"/>
      <c r="F52" s="144"/>
      <c r="G52" s="148">
        <f>G53+G76+G70</f>
        <v>570</v>
      </c>
    </row>
    <row r="53" spans="1:7" s="70" customFormat="1" ht="12.75">
      <c r="A53" s="159" t="s">
        <v>8</v>
      </c>
      <c r="B53" s="158" t="s">
        <v>483</v>
      </c>
      <c r="C53" s="149" t="s">
        <v>69</v>
      </c>
      <c r="D53" s="149" t="s">
        <v>36</v>
      </c>
      <c r="E53" s="158"/>
      <c r="F53" s="144"/>
      <c r="G53" s="148">
        <f>G54+G59+G64</f>
        <v>195</v>
      </c>
    </row>
    <row r="54" spans="1:7" s="11" customFormat="1" ht="12.75">
      <c r="A54" s="155" t="s">
        <v>9</v>
      </c>
      <c r="B54" s="156" t="s">
        <v>483</v>
      </c>
      <c r="C54" s="153" t="s">
        <v>69</v>
      </c>
      <c r="D54" s="153" t="s">
        <v>66</v>
      </c>
      <c r="E54" s="156"/>
      <c r="F54" s="150"/>
      <c r="G54" s="154">
        <f>G55</f>
        <v>10</v>
      </c>
    </row>
    <row r="55" spans="1:7" s="11" customFormat="1" ht="22.5">
      <c r="A55" s="155" t="s">
        <v>106</v>
      </c>
      <c r="B55" s="156" t="s">
        <v>483</v>
      </c>
      <c r="C55" s="153" t="s">
        <v>69</v>
      </c>
      <c r="D55" s="153" t="s">
        <v>66</v>
      </c>
      <c r="E55" s="156" t="s">
        <v>107</v>
      </c>
      <c r="F55" s="150"/>
      <c r="G55" s="154">
        <f>G56</f>
        <v>10</v>
      </c>
    </row>
    <row r="56" spans="1:7" s="11" customFormat="1" ht="12.75">
      <c r="A56" s="155" t="s">
        <v>112</v>
      </c>
      <c r="B56" s="156" t="s">
        <v>483</v>
      </c>
      <c r="C56" s="153" t="s">
        <v>69</v>
      </c>
      <c r="D56" s="153" t="s">
        <v>66</v>
      </c>
      <c r="E56" s="156" t="s">
        <v>113</v>
      </c>
      <c r="F56" s="150"/>
      <c r="G56" s="154">
        <f>G57</f>
        <v>10</v>
      </c>
    </row>
    <row r="57" spans="1:7" s="11" customFormat="1" ht="12.75">
      <c r="A57" s="155" t="s">
        <v>116</v>
      </c>
      <c r="B57" s="156" t="s">
        <v>483</v>
      </c>
      <c r="C57" s="153" t="s">
        <v>69</v>
      </c>
      <c r="D57" s="153" t="s">
        <v>66</v>
      </c>
      <c r="E57" s="156" t="s">
        <v>117</v>
      </c>
      <c r="F57" s="150"/>
      <c r="G57" s="154">
        <f>G58</f>
        <v>10</v>
      </c>
    </row>
    <row r="58" spans="1:7" s="11" customFormat="1" ht="11.25" customHeight="1">
      <c r="A58" s="151" t="s">
        <v>157</v>
      </c>
      <c r="B58" s="156" t="s">
        <v>483</v>
      </c>
      <c r="C58" s="153" t="s">
        <v>69</v>
      </c>
      <c r="D58" s="153" t="s">
        <v>66</v>
      </c>
      <c r="E58" s="156" t="s">
        <v>117</v>
      </c>
      <c r="F58" s="150">
        <v>725</v>
      </c>
      <c r="G58" s="154">
        <v>10</v>
      </c>
    </row>
    <row r="59" spans="1:7" s="11" customFormat="1" ht="12.75">
      <c r="A59" s="151" t="s">
        <v>10</v>
      </c>
      <c r="B59" s="156" t="s">
        <v>483</v>
      </c>
      <c r="C59" s="153" t="s">
        <v>69</v>
      </c>
      <c r="D59" s="153" t="s">
        <v>67</v>
      </c>
      <c r="E59" s="156"/>
      <c r="F59" s="150"/>
      <c r="G59" s="154">
        <f>G60</f>
        <v>25</v>
      </c>
    </row>
    <row r="60" spans="1:7" s="11" customFormat="1" ht="22.5">
      <c r="A60" s="155" t="s">
        <v>106</v>
      </c>
      <c r="B60" s="156" t="s">
        <v>483</v>
      </c>
      <c r="C60" s="153" t="s">
        <v>69</v>
      </c>
      <c r="D60" s="153" t="s">
        <v>67</v>
      </c>
      <c r="E60" s="156" t="s">
        <v>107</v>
      </c>
      <c r="F60" s="150"/>
      <c r="G60" s="154">
        <f>G61</f>
        <v>25</v>
      </c>
    </row>
    <row r="61" spans="1:7" s="11" customFormat="1" ht="12.75">
      <c r="A61" s="155" t="s">
        <v>112</v>
      </c>
      <c r="B61" s="156" t="s">
        <v>483</v>
      </c>
      <c r="C61" s="153" t="s">
        <v>69</v>
      </c>
      <c r="D61" s="153" t="s">
        <v>67</v>
      </c>
      <c r="E61" s="156" t="s">
        <v>113</v>
      </c>
      <c r="F61" s="150"/>
      <c r="G61" s="154">
        <f>G62</f>
        <v>25</v>
      </c>
    </row>
    <row r="62" spans="1:7" s="11" customFormat="1" ht="12.75">
      <c r="A62" s="155" t="s">
        <v>116</v>
      </c>
      <c r="B62" s="156" t="s">
        <v>483</v>
      </c>
      <c r="C62" s="153" t="s">
        <v>69</v>
      </c>
      <c r="D62" s="153" t="s">
        <v>67</v>
      </c>
      <c r="E62" s="156" t="s">
        <v>117</v>
      </c>
      <c r="F62" s="150"/>
      <c r="G62" s="154">
        <f>G63</f>
        <v>25</v>
      </c>
    </row>
    <row r="63" spans="1:7" s="11" customFormat="1" ht="13.5" customHeight="1">
      <c r="A63" s="151" t="s">
        <v>157</v>
      </c>
      <c r="B63" s="156" t="s">
        <v>483</v>
      </c>
      <c r="C63" s="153" t="s">
        <v>69</v>
      </c>
      <c r="D63" s="153" t="s">
        <v>67</v>
      </c>
      <c r="E63" s="156" t="s">
        <v>117</v>
      </c>
      <c r="F63" s="150">
        <v>725</v>
      </c>
      <c r="G63" s="154">
        <f>35-10</f>
        <v>25</v>
      </c>
    </row>
    <row r="64" spans="1:7" s="35" customFormat="1" ht="12.75">
      <c r="A64" s="151" t="s">
        <v>553</v>
      </c>
      <c r="B64" s="156" t="s">
        <v>483</v>
      </c>
      <c r="C64" s="153" t="s">
        <v>69</v>
      </c>
      <c r="D64" s="153" t="s">
        <v>70</v>
      </c>
      <c r="E64" s="156"/>
      <c r="F64" s="150"/>
      <c r="G64" s="154">
        <f>G65</f>
        <v>160</v>
      </c>
    </row>
    <row r="65" spans="1:7" s="35" customFormat="1" ht="22.5">
      <c r="A65" s="155" t="s">
        <v>106</v>
      </c>
      <c r="B65" s="156" t="s">
        <v>483</v>
      </c>
      <c r="C65" s="153" t="s">
        <v>69</v>
      </c>
      <c r="D65" s="153" t="s">
        <v>70</v>
      </c>
      <c r="E65" s="156" t="s">
        <v>107</v>
      </c>
      <c r="F65" s="150"/>
      <c r="G65" s="154">
        <f>G66</f>
        <v>160</v>
      </c>
    </row>
    <row r="66" spans="1:7" s="35" customFormat="1" ht="12.75">
      <c r="A66" s="155" t="s">
        <v>112</v>
      </c>
      <c r="B66" s="156" t="s">
        <v>483</v>
      </c>
      <c r="C66" s="153" t="s">
        <v>69</v>
      </c>
      <c r="D66" s="153" t="s">
        <v>70</v>
      </c>
      <c r="E66" s="156" t="s">
        <v>113</v>
      </c>
      <c r="F66" s="150"/>
      <c r="G66" s="154">
        <f>G67</f>
        <v>160</v>
      </c>
    </row>
    <row r="67" spans="1:7" s="35" customFormat="1" ht="12.75">
      <c r="A67" s="155" t="s">
        <v>116</v>
      </c>
      <c r="B67" s="156" t="s">
        <v>483</v>
      </c>
      <c r="C67" s="153" t="s">
        <v>69</v>
      </c>
      <c r="D67" s="153" t="s">
        <v>70</v>
      </c>
      <c r="E67" s="156" t="s">
        <v>117</v>
      </c>
      <c r="F67" s="150"/>
      <c r="G67" s="154">
        <f>G68+G69</f>
        <v>160</v>
      </c>
    </row>
    <row r="68" spans="1:7" s="35" customFormat="1" ht="11.25" customHeight="1">
      <c r="A68" s="151" t="s">
        <v>157</v>
      </c>
      <c r="B68" s="156" t="s">
        <v>483</v>
      </c>
      <c r="C68" s="153" t="s">
        <v>69</v>
      </c>
      <c r="D68" s="153" t="s">
        <v>70</v>
      </c>
      <c r="E68" s="156" t="s">
        <v>117</v>
      </c>
      <c r="F68" s="150">
        <v>725</v>
      </c>
      <c r="G68" s="154">
        <v>10</v>
      </c>
    </row>
    <row r="69" spans="1:7" s="11" customFormat="1" ht="22.5">
      <c r="A69" s="151" t="s">
        <v>158</v>
      </c>
      <c r="B69" s="156" t="s">
        <v>483</v>
      </c>
      <c r="C69" s="153" t="s">
        <v>69</v>
      </c>
      <c r="D69" s="153" t="s">
        <v>70</v>
      </c>
      <c r="E69" s="156" t="s">
        <v>117</v>
      </c>
      <c r="F69" s="150">
        <v>726</v>
      </c>
      <c r="G69" s="154">
        <f>250-100</f>
        <v>150</v>
      </c>
    </row>
    <row r="70" spans="1:7" s="11" customFormat="1" ht="12.75">
      <c r="A70" s="147" t="s">
        <v>685</v>
      </c>
      <c r="B70" s="158" t="s">
        <v>483</v>
      </c>
      <c r="C70" s="149" t="s">
        <v>73</v>
      </c>
      <c r="D70" s="149" t="s">
        <v>36</v>
      </c>
      <c r="E70" s="158"/>
      <c r="F70" s="144"/>
      <c r="G70" s="148">
        <f>G71</f>
        <v>100</v>
      </c>
    </row>
    <row r="71" spans="1:7" s="11" customFormat="1" ht="12.75">
      <c r="A71" s="151" t="s">
        <v>12</v>
      </c>
      <c r="B71" s="158" t="s">
        <v>483</v>
      </c>
      <c r="C71" s="149" t="s">
        <v>73</v>
      </c>
      <c r="D71" s="149" t="s">
        <v>66</v>
      </c>
      <c r="E71" s="158"/>
      <c r="F71" s="144"/>
      <c r="G71" s="148">
        <f>G72</f>
        <v>100</v>
      </c>
    </row>
    <row r="72" spans="1:7" s="11" customFormat="1" ht="22.5">
      <c r="A72" s="155" t="s">
        <v>106</v>
      </c>
      <c r="B72" s="156" t="s">
        <v>483</v>
      </c>
      <c r="C72" s="153" t="s">
        <v>73</v>
      </c>
      <c r="D72" s="153" t="s">
        <v>66</v>
      </c>
      <c r="E72" s="156" t="s">
        <v>107</v>
      </c>
      <c r="F72" s="150"/>
      <c r="G72" s="154">
        <f>G73</f>
        <v>100</v>
      </c>
    </row>
    <row r="73" spans="1:7" s="11" customFormat="1" ht="12.75">
      <c r="A73" s="155" t="s">
        <v>112</v>
      </c>
      <c r="B73" s="156" t="s">
        <v>483</v>
      </c>
      <c r="C73" s="153" t="s">
        <v>73</v>
      </c>
      <c r="D73" s="153" t="s">
        <v>66</v>
      </c>
      <c r="E73" s="156" t="s">
        <v>113</v>
      </c>
      <c r="F73" s="150"/>
      <c r="G73" s="154">
        <f>G74</f>
        <v>100</v>
      </c>
    </row>
    <row r="74" spans="1:7" s="11" customFormat="1" ht="12.75">
      <c r="A74" s="155" t="s">
        <v>116</v>
      </c>
      <c r="B74" s="156" t="s">
        <v>483</v>
      </c>
      <c r="C74" s="153" t="s">
        <v>73</v>
      </c>
      <c r="D74" s="153" t="s">
        <v>66</v>
      </c>
      <c r="E74" s="156" t="s">
        <v>117</v>
      </c>
      <c r="F74" s="150"/>
      <c r="G74" s="154">
        <f>G75</f>
        <v>100</v>
      </c>
    </row>
    <row r="75" spans="1:7" s="11" customFormat="1" ht="22.5">
      <c r="A75" s="151" t="s">
        <v>158</v>
      </c>
      <c r="B75" s="156" t="s">
        <v>483</v>
      </c>
      <c r="C75" s="153" t="s">
        <v>73</v>
      </c>
      <c r="D75" s="153" t="s">
        <v>66</v>
      </c>
      <c r="E75" s="156" t="s">
        <v>117</v>
      </c>
      <c r="F75" s="150">
        <v>726</v>
      </c>
      <c r="G75" s="154">
        <v>100</v>
      </c>
    </row>
    <row r="76" spans="1:9" s="88" customFormat="1" ht="12.75">
      <c r="A76" s="147" t="s">
        <v>62</v>
      </c>
      <c r="B76" s="158" t="s">
        <v>483</v>
      </c>
      <c r="C76" s="149" t="s">
        <v>71</v>
      </c>
      <c r="D76" s="149" t="s">
        <v>36</v>
      </c>
      <c r="E76" s="158"/>
      <c r="F76" s="144"/>
      <c r="G76" s="148">
        <f>G77</f>
        <v>275</v>
      </c>
      <c r="H76" s="70"/>
      <c r="I76" s="70"/>
    </row>
    <row r="77" spans="1:9" s="88" customFormat="1" ht="12.75">
      <c r="A77" s="155" t="s">
        <v>153</v>
      </c>
      <c r="B77" s="156" t="s">
        <v>483</v>
      </c>
      <c r="C77" s="153" t="s">
        <v>71</v>
      </c>
      <c r="D77" s="153" t="s">
        <v>76</v>
      </c>
      <c r="E77" s="158"/>
      <c r="F77" s="144"/>
      <c r="G77" s="148">
        <f>G78</f>
        <v>275</v>
      </c>
      <c r="H77" s="70"/>
      <c r="I77" s="70"/>
    </row>
    <row r="78" spans="1:7" s="11" customFormat="1" ht="22.5">
      <c r="A78" s="155" t="s">
        <v>640</v>
      </c>
      <c r="B78" s="156" t="s">
        <v>483</v>
      </c>
      <c r="C78" s="153" t="s">
        <v>71</v>
      </c>
      <c r="D78" s="153" t="s">
        <v>76</v>
      </c>
      <c r="E78" s="156" t="s">
        <v>105</v>
      </c>
      <c r="F78" s="150"/>
      <c r="G78" s="154">
        <f>G79</f>
        <v>275</v>
      </c>
    </row>
    <row r="79" spans="1:7" s="11" customFormat="1" ht="22.5">
      <c r="A79" s="155" t="s">
        <v>99</v>
      </c>
      <c r="B79" s="156" t="s">
        <v>483</v>
      </c>
      <c r="C79" s="153" t="s">
        <v>71</v>
      </c>
      <c r="D79" s="153" t="s">
        <v>76</v>
      </c>
      <c r="E79" s="156" t="s">
        <v>100</v>
      </c>
      <c r="F79" s="150"/>
      <c r="G79" s="154">
        <f>G80</f>
        <v>275</v>
      </c>
    </row>
    <row r="80" spans="1:7" s="11" customFormat="1" ht="22.5">
      <c r="A80" s="155" t="s">
        <v>101</v>
      </c>
      <c r="B80" s="156" t="s">
        <v>483</v>
      </c>
      <c r="C80" s="153" t="s">
        <v>71</v>
      </c>
      <c r="D80" s="153" t="s">
        <v>76</v>
      </c>
      <c r="E80" s="156" t="s">
        <v>102</v>
      </c>
      <c r="F80" s="150"/>
      <c r="G80" s="154">
        <f>G81</f>
        <v>275</v>
      </c>
    </row>
    <row r="81" spans="1:7" s="11" customFormat="1" ht="12.75">
      <c r="A81" s="151" t="s">
        <v>154</v>
      </c>
      <c r="B81" s="156" t="s">
        <v>483</v>
      </c>
      <c r="C81" s="153" t="s">
        <v>71</v>
      </c>
      <c r="D81" s="153" t="s">
        <v>76</v>
      </c>
      <c r="E81" s="156" t="s">
        <v>102</v>
      </c>
      <c r="F81" s="150">
        <v>721</v>
      </c>
      <c r="G81" s="154">
        <v>275</v>
      </c>
    </row>
    <row r="82" spans="1:7" s="70" customFormat="1" ht="32.25">
      <c r="A82" s="159" t="s">
        <v>686</v>
      </c>
      <c r="B82" s="158" t="s">
        <v>485</v>
      </c>
      <c r="C82" s="149"/>
      <c r="D82" s="149"/>
      <c r="E82" s="158"/>
      <c r="F82" s="144"/>
      <c r="G82" s="148">
        <f aca="true" t="shared" si="1" ref="G82:G88">G83</f>
        <v>30</v>
      </c>
    </row>
    <row r="83" spans="1:7" s="70" customFormat="1" ht="21.75">
      <c r="A83" s="159" t="s">
        <v>486</v>
      </c>
      <c r="B83" s="158" t="s">
        <v>487</v>
      </c>
      <c r="C83" s="149"/>
      <c r="D83" s="149"/>
      <c r="E83" s="158"/>
      <c r="F83" s="144"/>
      <c r="G83" s="148">
        <f t="shared" si="1"/>
        <v>30</v>
      </c>
    </row>
    <row r="84" spans="1:9" s="88" customFormat="1" ht="12.75">
      <c r="A84" s="147" t="s">
        <v>62</v>
      </c>
      <c r="B84" s="158" t="s">
        <v>487</v>
      </c>
      <c r="C84" s="149" t="s">
        <v>71</v>
      </c>
      <c r="D84" s="149" t="s">
        <v>36</v>
      </c>
      <c r="E84" s="158"/>
      <c r="F84" s="144"/>
      <c r="G84" s="148">
        <f t="shared" si="1"/>
        <v>30</v>
      </c>
      <c r="H84" s="70"/>
      <c r="I84" s="70"/>
    </row>
    <row r="85" spans="1:9" s="88" customFormat="1" ht="12.75">
      <c r="A85" s="155" t="s">
        <v>153</v>
      </c>
      <c r="B85" s="156" t="s">
        <v>487</v>
      </c>
      <c r="C85" s="153" t="s">
        <v>71</v>
      </c>
      <c r="D85" s="153" t="s">
        <v>76</v>
      </c>
      <c r="E85" s="156"/>
      <c r="F85" s="150"/>
      <c r="G85" s="148">
        <f t="shared" si="1"/>
        <v>30</v>
      </c>
      <c r="H85" s="70"/>
      <c r="I85" s="70"/>
    </row>
    <row r="86" spans="1:9" s="88" customFormat="1" ht="22.5">
      <c r="A86" s="155" t="s">
        <v>106</v>
      </c>
      <c r="B86" s="156" t="s">
        <v>487</v>
      </c>
      <c r="C86" s="153" t="s">
        <v>71</v>
      </c>
      <c r="D86" s="153" t="s">
        <v>76</v>
      </c>
      <c r="E86" s="156" t="s">
        <v>107</v>
      </c>
      <c r="F86" s="150"/>
      <c r="G86" s="154">
        <f t="shared" si="1"/>
        <v>30</v>
      </c>
      <c r="H86" s="70"/>
      <c r="I86" s="70"/>
    </row>
    <row r="87" spans="1:9" s="5" customFormat="1" ht="22.5">
      <c r="A87" s="155" t="s">
        <v>488</v>
      </c>
      <c r="B87" s="156" t="s">
        <v>487</v>
      </c>
      <c r="C87" s="153" t="s">
        <v>71</v>
      </c>
      <c r="D87" s="153" t="s">
        <v>76</v>
      </c>
      <c r="E87" s="156" t="s">
        <v>489</v>
      </c>
      <c r="F87" s="150"/>
      <c r="G87" s="154">
        <f t="shared" si="1"/>
        <v>30</v>
      </c>
      <c r="H87" s="11"/>
      <c r="I87" s="11"/>
    </row>
    <row r="88" spans="1:9" s="5" customFormat="1" ht="22.5">
      <c r="A88" s="155" t="s">
        <v>661</v>
      </c>
      <c r="B88" s="156" t="s">
        <v>487</v>
      </c>
      <c r="C88" s="153" t="s">
        <v>71</v>
      </c>
      <c r="D88" s="153" t="s">
        <v>76</v>
      </c>
      <c r="E88" s="156" t="s">
        <v>660</v>
      </c>
      <c r="F88" s="150"/>
      <c r="G88" s="154">
        <f t="shared" si="1"/>
        <v>30</v>
      </c>
      <c r="H88" s="11"/>
      <c r="I88" s="11"/>
    </row>
    <row r="89" spans="1:9" s="5" customFormat="1" ht="12.75">
      <c r="A89" s="151" t="s">
        <v>154</v>
      </c>
      <c r="B89" s="156" t="s">
        <v>487</v>
      </c>
      <c r="C89" s="153" t="s">
        <v>71</v>
      </c>
      <c r="D89" s="153" t="s">
        <v>76</v>
      </c>
      <c r="E89" s="156" t="s">
        <v>660</v>
      </c>
      <c r="F89" s="150">
        <v>721</v>
      </c>
      <c r="G89" s="154">
        <v>30</v>
      </c>
      <c r="H89" s="11"/>
      <c r="I89" s="11"/>
    </row>
    <row r="90" spans="1:9" s="88" customFormat="1" ht="32.25">
      <c r="A90" s="159" t="s">
        <v>515</v>
      </c>
      <c r="B90" s="158" t="s">
        <v>516</v>
      </c>
      <c r="C90" s="149"/>
      <c r="D90" s="149"/>
      <c r="E90" s="158"/>
      <c r="F90" s="144"/>
      <c r="G90" s="148">
        <f aca="true" t="shared" si="2" ref="G90:G96">G91</f>
        <v>613.7</v>
      </c>
      <c r="H90" s="70"/>
      <c r="I90" s="70"/>
    </row>
    <row r="91" spans="1:9" s="5" customFormat="1" ht="42.75">
      <c r="A91" s="159" t="s">
        <v>517</v>
      </c>
      <c r="B91" s="158" t="s">
        <v>772</v>
      </c>
      <c r="C91" s="149"/>
      <c r="D91" s="149"/>
      <c r="E91" s="158"/>
      <c r="F91" s="144"/>
      <c r="G91" s="148">
        <f t="shared" si="2"/>
        <v>613.7</v>
      </c>
      <c r="H91" s="11"/>
      <c r="I91" s="11"/>
    </row>
    <row r="92" spans="1:9" s="5" customFormat="1" ht="12.75">
      <c r="A92" s="147" t="s">
        <v>62</v>
      </c>
      <c r="B92" s="158" t="s">
        <v>772</v>
      </c>
      <c r="C92" s="149" t="s">
        <v>71</v>
      </c>
      <c r="D92" s="149" t="s">
        <v>36</v>
      </c>
      <c r="E92" s="158"/>
      <c r="F92" s="144"/>
      <c r="G92" s="148">
        <f t="shared" si="2"/>
        <v>613.7</v>
      </c>
      <c r="H92" s="11"/>
      <c r="I92" s="11"/>
    </row>
    <row r="93" spans="1:9" s="5" customFormat="1" ht="12.75">
      <c r="A93" s="159" t="s">
        <v>514</v>
      </c>
      <c r="B93" s="158" t="s">
        <v>772</v>
      </c>
      <c r="C93" s="149" t="s">
        <v>71</v>
      </c>
      <c r="D93" s="149" t="s">
        <v>68</v>
      </c>
      <c r="E93" s="158"/>
      <c r="F93" s="144"/>
      <c r="G93" s="148">
        <f t="shared" si="2"/>
        <v>613.7</v>
      </c>
      <c r="H93" s="11"/>
      <c r="I93" s="11"/>
    </row>
    <row r="94" spans="1:9" s="5" customFormat="1" ht="22.5">
      <c r="A94" s="155" t="s">
        <v>518</v>
      </c>
      <c r="B94" s="156" t="s">
        <v>772</v>
      </c>
      <c r="C94" s="153" t="s">
        <v>71</v>
      </c>
      <c r="D94" s="153" t="s">
        <v>68</v>
      </c>
      <c r="E94" s="156" t="s">
        <v>519</v>
      </c>
      <c r="F94" s="150"/>
      <c r="G94" s="154">
        <f t="shared" si="2"/>
        <v>613.7</v>
      </c>
      <c r="H94" s="11"/>
      <c r="I94" s="11"/>
    </row>
    <row r="95" spans="1:9" s="5" customFormat="1" ht="12.75">
      <c r="A95" s="155" t="s">
        <v>520</v>
      </c>
      <c r="B95" s="156" t="s">
        <v>772</v>
      </c>
      <c r="C95" s="153" t="s">
        <v>71</v>
      </c>
      <c r="D95" s="153" t="s">
        <v>68</v>
      </c>
      <c r="E95" s="156" t="s">
        <v>521</v>
      </c>
      <c r="F95" s="150"/>
      <c r="G95" s="154">
        <f t="shared" si="2"/>
        <v>613.7</v>
      </c>
      <c r="H95" s="11"/>
      <c r="I95" s="11"/>
    </row>
    <row r="96" spans="1:9" s="5" customFormat="1" ht="22.5">
      <c r="A96" s="155" t="s">
        <v>522</v>
      </c>
      <c r="B96" s="156" t="s">
        <v>772</v>
      </c>
      <c r="C96" s="153" t="s">
        <v>71</v>
      </c>
      <c r="D96" s="153" t="s">
        <v>68</v>
      </c>
      <c r="E96" s="156" t="s">
        <v>523</v>
      </c>
      <c r="F96" s="150"/>
      <c r="G96" s="154">
        <f t="shared" si="2"/>
        <v>613.7</v>
      </c>
      <c r="H96" s="11"/>
      <c r="I96" s="11"/>
    </row>
    <row r="97" spans="1:8" s="5" customFormat="1" ht="22.5">
      <c r="A97" s="157" t="s">
        <v>168</v>
      </c>
      <c r="B97" s="156" t="s">
        <v>772</v>
      </c>
      <c r="C97" s="153" t="s">
        <v>71</v>
      </c>
      <c r="D97" s="153" t="s">
        <v>68</v>
      </c>
      <c r="E97" s="156" t="s">
        <v>523</v>
      </c>
      <c r="F97" s="150">
        <v>724</v>
      </c>
      <c r="G97" s="154">
        <v>613.7</v>
      </c>
      <c r="H97" s="11"/>
    </row>
    <row r="98" spans="1:9" s="5" customFormat="1" ht="32.25">
      <c r="A98" s="147" t="s">
        <v>530</v>
      </c>
      <c r="B98" s="145" t="s">
        <v>179</v>
      </c>
      <c r="C98" s="149"/>
      <c r="D98" s="149"/>
      <c r="E98" s="150"/>
      <c r="F98" s="150"/>
      <c r="G98" s="148">
        <f>G99</f>
        <v>1063.1</v>
      </c>
      <c r="H98" s="11"/>
      <c r="I98" s="11"/>
    </row>
    <row r="99" spans="1:9" s="5" customFormat="1" ht="32.25">
      <c r="A99" s="147" t="s">
        <v>296</v>
      </c>
      <c r="B99" s="145" t="s">
        <v>531</v>
      </c>
      <c r="C99" s="149"/>
      <c r="D99" s="149"/>
      <c r="E99" s="150"/>
      <c r="F99" s="150"/>
      <c r="G99" s="148">
        <f>G100+G117+G124</f>
        <v>1063.1</v>
      </c>
      <c r="H99" s="11"/>
      <c r="I99" s="11"/>
    </row>
    <row r="100" spans="1:9" s="5" customFormat="1" ht="12.75" customHeight="1">
      <c r="A100" s="147" t="s">
        <v>178</v>
      </c>
      <c r="B100" s="145" t="s">
        <v>532</v>
      </c>
      <c r="C100" s="149"/>
      <c r="D100" s="149"/>
      <c r="E100" s="150"/>
      <c r="F100" s="150"/>
      <c r="G100" s="148">
        <f>G101</f>
        <v>818.1</v>
      </c>
      <c r="H100" s="11"/>
      <c r="I100" s="11"/>
    </row>
    <row r="101" spans="1:9" s="5" customFormat="1" ht="12.75">
      <c r="A101" s="147" t="s">
        <v>8</v>
      </c>
      <c r="B101" s="145" t="s">
        <v>532</v>
      </c>
      <c r="C101" s="149" t="s">
        <v>69</v>
      </c>
      <c r="D101" s="149" t="s">
        <v>36</v>
      </c>
      <c r="E101" s="150"/>
      <c r="F101" s="150"/>
      <c r="G101" s="148">
        <f>G102+G107+G112</f>
        <v>818.1</v>
      </c>
      <c r="H101" s="11"/>
      <c r="I101" s="11"/>
    </row>
    <row r="102" spans="1:9" s="5" customFormat="1" ht="12.75">
      <c r="A102" s="151" t="s">
        <v>9</v>
      </c>
      <c r="B102" s="152" t="s">
        <v>532</v>
      </c>
      <c r="C102" s="153" t="s">
        <v>69</v>
      </c>
      <c r="D102" s="153" t="s">
        <v>66</v>
      </c>
      <c r="E102" s="150"/>
      <c r="F102" s="150"/>
      <c r="G102" s="154">
        <f>G103</f>
        <v>182.9</v>
      </c>
      <c r="H102" s="11"/>
      <c r="I102" s="11"/>
    </row>
    <row r="103" spans="1:9" s="5" customFormat="1" ht="22.5">
      <c r="A103" s="155" t="s">
        <v>106</v>
      </c>
      <c r="B103" s="152" t="s">
        <v>532</v>
      </c>
      <c r="C103" s="153" t="s">
        <v>69</v>
      </c>
      <c r="D103" s="153" t="s">
        <v>66</v>
      </c>
      <c r="E103" s="156" t="s">
        <v>107</v>
      </c>
      <c r="F103" s="156"/>
      <c r="G103" s="154">
        <f>G104</f>
        <v>182.9</v>
      </c>
      <c r="H103" s="11"/>
      <c r="I103" s="11"/>
    </row>
    <row r="104" spans="1:9" s="5" customFormat="1" ht="12.75">
      <c r="A104" s="155" t="s">
        <v>112</v>
      </c>
      <c r="B104" s="152" t="s">
        <v>532</v>
      </c>
      <c r="C104" s="153" t="s">
        <v>69</v>
      </c>
      <c r="D104" s="153" t="s">
        <v>66</v>
      </c>
      <c r="E104" s="156" t="s">
        <v>113</v>
      </c>
      <c r="F104" s="156"/>
      <c r="G104" s="154">
        <f>G105</f>
        <v>182.9</v>
      </c>
      <c r="H104" s="11"/>
      <c r="I104" s="11"/>
    </row>
    <row r="105" spans="1:9" s="5" customFormat="1" ht="12.75">
      <c r="A105" s="155" t="s">
        <v>116</v>
      </c>
      <c r="B105" s="152" t="s">
        <v>532</v>
      </c>
      <c r="C105" s="153" t="s">
        <v>69</v>
      </c>
      <c r="D105" s="153" t="s">
        <v>66</v>
      </c>
      <c r="E105" s="156" t="s">
        <v>117</v>
      </c>
      <c r="F105" s="156"/>
      <c r="G105" s="154">
        <f>G106</f>
        <v>182.9</v>
      </c>
      <c r="H105" s="11"/>
      <c r="I105" s="11"/>
    </row>
    <row r="106" spans="1:9" s="5" customFormat="1" ht="12.75" customHeight="1">
      <c r="A106" s="151" t="s">
        <v>157</v>
      </c>
      <c r="B106" s="152" t="s">
        <v>532</v>
      </c>
      <c r="C106" s="153" t="s">
        <v>69</v>
      </c>
      <c r="D106" s="153" t="s">
        <v>66</v>
      </c>
      <c r="E106" s="156" t="s">
        <v>117</v>
      </c>
      <c r="F106" s="150">
        <v>725</v>
      </c>
      <c r="G106" s="154">
        <v>182.9</v>
      </c>
      <c r="H106" s="11"/>
      <c r="I106" s="11"/>
    </row>
    <row r="107" spans="1:9" s="5" customFormat="1" ht="12.75">
      <c r="A107" s="151" t="s">
        <v>687</v>
      </c>
      <c r="B107" s="152" t="s">
        <v>532</v>
      </c>
      <c r="C107" s="153" t="s">
        <v>69</v>
      </c>
      <c r="D107" s="153" t="s">
        <v>67</v>
      </c>
      <c r="E107" s="156"/>
      <c r="F107" s="150"/>
      <c r="G107" s="154">
        <f>G108</f>
        <v>532.2</v>
      </c>
      <c r="H107" s="11"/>
      <c r="I107" s="11"/>
    </row>
    <row r="108" spans="1:9" s="5" customFormat="1" ht="22.5">
      <c r="A108" s="155" t="s">
        <v>106</v>
      </c>
      <c r="B108" s="152" t="s">
        <v>532</v>
      </c>
      <c r="C108" s="153" t="s">
        <v>69</v>
      </c>
      <c r="D108" s="153" t="s">
        <v>67</v>
      </c>
      <c r="E108" s="156" t="s">
        <v>107</v>
      </c>
      <c r="F108" s="150"/>
      <c r="G108" s="154">
        <f>G109</f>
        <v>532.2</v>
      </c>
      <c r="H108" s="11"/>
      <c r="I108" s="11"/>
    </row>
    <row r="109" spans="1:9" s="5" customFormat="1" ht="12.75">
      <c r="A109" s="155" t="s">
        <v>112</v>
      </c>
      <c r="B109" s="152" t="s">
        <v>532</v>
      </c>
      <c r="C109" s="153" t="s">
        <v>69</v>
      </c>
      <c r="D109" s="153" t="s">
        <v>67</v>
      </c>
      <c r="E109" s="156" t="s">
        <v>113</v>
      </c>
      <c r="F109" s="150"/>
      <c r="G109" s="154">
        <f>G110</f>
        <v>532.2</v>
      </c>
      <c r="H109" s="11"/>
      <c r="I109" s="11"/>
    </row>
    <row r="110" spans="1:9" s="5" customFormat="1" ht="12.75">
      <c r="A110" s="155" t="s">
        <v>116</v>
      </c>
      <c r="B110" s="152" t="s">
        <v>532</v>
      </c>
      <c r="C110" s="153" t="s">
        <v>69</v>
      </c>
      <c r="D110" s="153" t="s">
        <v>67</v>
      </c>
      <c r="E110" s="156" t="s">
        <v>117</v>
      </c>
      <c r="F110" s="150"/>
      <c r="G110" s="154">
        <f>G111</f>
        <v>532.2</v>
      </c>
      <c r="H110" s="11"/>
      <c r="I110" s="11"/>
    </row>
    <row r="111" spans="1:9" s="5" customFormat="1" ht="22.5">
      <c r="A111" s="151" t="s">
        <v>157</v>
      </c>
      <c r="B111" s="152" t="s">
        <v>532</v>
      </c>
      <c r="C111" s="153" t="s">
        <v>69</v>
      </c>
      <c r="D111" s="153" t="s">
        <v>67</v>
      </c>
      <c r="E111" s="156" t="s">
        <v>117</v>
      </c>
      <c r="F111" s="150">
        <v>725</v>
      </c>
      <c r="G111" s="154">
        <v>532.2</v>
      </c>
      <c r="H111" s="11"/>
      <c r="I111" s="11"/>
    </row>
    <row r="112" spans="1:9" s="96" customFormat="1" ht="14.25" customHeight="1">
      <c r="A112" s="151" t="s">
        <v>553</v>
      </c>
      <c r="B112" s="152" t="s">
        <v>532</v>
      </c>
      <c r="C112" s="153" t="s">
        <v>69</v>
      </c>
      <c r="D112" s="153" t="s">
        <v>70</v>
      </c>
      <c r="E112" s="156"/>
      <c r="F112" s="150"/>
      <c r="G112" s="154">
        <f>G113</f>
        <v>103</v>
      </c>
      <c r="H112" s="35"/>
      <c r="I112" s="35"/>
    </row>
    <row r="113" spans="1:9" s="96" customFormat="1" ht="22.5">
      <c r="A113" s="155" t="s">
        <v>106</v>
      </c>
      <c r="B113" s="152" t="s">
        <v>532</v>
      </c>
      <c r="C113" s="153" t="s">
        <v>69</v>
      </c>
      <c r="D113" s="153" t="s">
        <v>70</v>
      </c>
      <c r="E113" s="156" t="s">
        <v>107</v>
      </c>
      <c r="F113" s="150"/>
      <c r="G113" s="154">
        <f>G114</f>
        <v>103</v>
      </c>
      <c r="H113" s="35"/>
      <c r="I113" s="35"/>
    </row>
    <row r="114" spans="1:9" s="96" customFormat="1" ht="12.75">
      <c r="A114" s="155" t="s">
        <v>112</v>
      </c>
      <c r="B114" s="152" t="s">
        <v>532</v>
      </c>
      <c r="C114" s="153" t="s">
        <v>69</v>
      </c>
      <c r="D114" s="153" t="s">
        <v>70</v>
      </c>
      <c r="E114" s="156" t="s">
        <v>113</v>
      </c>
      <c r="F114" s="150"/>
      <c r="G114" s="154">
        <f>G115</f>
        <v>103</v>
      </c>
      <c r="H114" s="35"/>
      <c r="I114" s="35"/>
    </row>
    <row r="115" spans="1:9" s="96" customFormat="1" ht="12.75">
      <c r="A115" s="155" t="s">
        <v>116</v>
      </c>
      <c r="B115" s="152" t="s">
        <v>532</v>
      </c>
      <c r="C115" s="153" t="s">
        <v>69</v>
      </c>
      <c r="D115" s="153" t="s">
        <v>70</v>
      </c>
      <c r="E115" s="156" t="s">
        <v>117</v>
      </c>
      <c r="F115" s="150"/>
      <c r="G115" s="154">
        <f>G116</f>
        <v>103</v>
      </c>
      <c r="H115" s="35"/>
      <c r="I115" s="35"/>
    </row>
    <row r="116" spans="1:9" s="96" customFormat="1" ht="12" customHeight="1">
      <c r="A116" s="151" t="s">
        <v>157</v>
      </c>
      <c r="B116" s="152" t="s">
        <v>532</v>
      </c>
      <c r="C116" s="153" t="s">
        <v>69</v>
      </c>
      <c r="D116" s="153" t="s">
        <v>70</v>
      </c>
      <c r="E116" s="156" t="s">
        <v>117</v>
      </c>
      <c r="F116" s="150">
        <v>725</v>
      </c>
      <c r="G116" s="154">
        <v>103</v>
      </c>
      <c r="H116" s="35"/>
      <c r="I116" s="35"/>
    </row>
    <row r="117" spans="1:9" s="5" customFormat="1" ht="12.75">
      <c r="A117" s="147" t="s">
        <v>541</v>
      </c>
      <c r="B117" s="145" t="s">
        <v>542</v>
      </c>
      <c r="C117" s="149"/>
      <c r="D117" s="149"/>
      <c r="E117" s="158"/>
      <c r="F117" s="144"/>
      <c r="G117" s="148">
        <f aca="true" t="shared" si="3" ref="G117:G122">G118</f>
        <v>210</v>
      </c>
      <c r="H117" s="11"/>
      <c r="I117" s="11"/>
    </row>
    <row r="118" spans="1:9" s="5" customFormat="1" ht="12.75">
      <c r="A118" s="147" t="s">
        <v>8</v>
      </c>
      <c r="B118" s="145" t="s">
        <v>542</v>
      </c>
      <c r="C118" s="149" t="s">
        <v>69</v>
      </c>
      <c r="D118" s="149" t="s">
        <v>36</v>
      </c>
      <c r="E118" s="156"/>
      <c r="F118" s="150"/>
      <c r="G118" s="148">
        <f t="shared" si="3"/>
        <v>210</v>
      </c>
      <c r="H118" s="11"/>
      <c r="I118" s="11"/>
    </row>
    <row r="119" spans="1:9" s="5" customFormat="1" ht="12.75">
      <c r="A119" s="151" t="s">
        <v>687</v>
      </c>
      <c r="B119" s="152" t="s">
        <v>542</v>
      </c>
      <c r="C119" s="153" t="s">
        <v>69</v>
      </c>
      <c r="D119" s="153" t="s">
        <v>67</v>
      </c>
      <c r="E119" s="156"/>
      <c r="F119" s="150"/>
      <c r="G119" s="154">
        <f t="shared" si="3"/>
        <v>210</v>
      </c>
      <c r="H119" s="11"/>
      <c r="I119" s="11"/>
    </row>
    <row r="120" spans="1:9" s="5" customFormat="1" ht="22.5">
      <c r="A120" s="155" t="s">
        <v>106</v>
      </c>
      <c r="B120" s="152" t="s">
        <v>542</v>
      </c>
      <c r="C120" s="153" t="s">
        <v>69</v>
      </c>
      <c r="D120" s="153" t="s">
        <v>67</v>
      </c>
      <c r="E120" s="156" t="s">
        <v>107</v>
      </c>
      <c r="F120" s="150"/>
      <c r="G120" s="154">
        <f t="shared" si="3"/>
        <v>210</v>
      </c>
      <c r="H120" s="11"/>
      <c r="I120" s="11"/>
    </row>
    <row r="121" spans="1:9" s="5" customFormat="1" ht="12.75">
      <c r="A121" s="155" t="s">
        <v>112</v>
      </c>
      <c r="B121" s="152" t="s">
        <v>542</v>
      </c>
      <c r="C121" s="153" t="s">
        <v>69</v>
      </c>
      <c r="D121" s="153" t="s">
        <v>67</v>
      </c>
      <c r="E121" s="156" t="s">
        <v>113</v>
      </c>
      <c r="F121" s="150"/>
      <c r="G121" s="154">
        <f t="shared" si="3"/>
        <v>210</v>
      </c>
      <c r="H121" s="11"/>
      <c r="I121" s="11"/>
    </row>
    <row r="122" spans="1:9" s="5" customFormat="1" ht="12.75">
      <c r="A122" s="155" t="s">
        <v>116</v>
      </c>
      <c r="B122" s="152" t="s">
        <v>542</v>
      </c>
      <c r="C122" s="153" t="s">
        <v>69</v>
      </c>
      <c r="D122" s="153" t="s">
        <v>67</v>
      </c>
      <c r="E122" s="156" t="s">
        <v>117</v>
      </c>
      <c r="F122" s="150"/>
      <c r="G122" s="154">
        <f t="shared" si="3"/>
        <v>210</v>
      </c>
      <c r="H122" s="11"/>
      <c r="I122" s="11"/>
    </row>
    <row r="123" spans="1:9" s="5" customFormat="1" ht="12" customHeight="1">
      <c r="A123" s="151" t="s">
        <v>157</v>
      </c>
      <c r="B123" s="152" t="s">
        <v>542</v>
      </c>
      <c r="C123" s="153" t="s">
        <v>69</v>
      </c>
      <c r="D123" s="153" t="s">
        <v>67</v>
      </c>
      <c r="E123" s="156" t="s">
        <v>117</v>
      </c>
      <c r="F123" s="150">
        <v>725</v>
      </c>
      <c r="G123" s="154">
        <v>210</v>
      </c>
      <c r="H123" s="11"/>
      <c r="I123" s="11"/>
    </row>
    <row r="124" spans="1:9" s="5" customFormat="1" ht="10.5" customHeight="1">
      <c r="A124" s="147" t="s">
        <v>543</v>
      </c>
      <c r="B124" s="145" t="s">
        <v>544</v>
      </c>
      <c r="C124" s="149"/>
      <c r="D124" s="149"/>
      <c r="E124" s="158"/>
      <c r="F124" s="144"/>
      <c r="G124" s="148">
        <f aca="true" t="shared" si="4" ref="G124:G129">G125</f>
        <v>35</v>
      </c>
      <c r="H124" s="11"/>
      <c r="I124" s="11"/>
    </row>
    <row r="125" spans="1:9" s="5" customFormat="1" ht="12.75">
      <c r="A125" s="147" t="s">
        <v>8</v>
      </c>
      <c r="B125" s="145" t="s">
        <v>544</v>
      </c>
      <c r="C125" s="149"/>
      <c r="D125" s="149"/>
      <c r="E125" s="158"/>
      <c r="F125" s="144"/>
      <c r="G125" s="148">
        <f t="shared" si="4"/>
        <v>35</v>
      </c>
      <c r="H125" s="11"/>
      <c r="I125" s="11"/>
    </row>
    <row r="126" spans="1:9" s="5" customFormat="1" ht="12.75">
      <c r="A126" s="151" t="s">
        <v>687</v>
      </c>
      <c r="B126" s="152" t="s">
        <v>544</v>
      </c>
      <c r="C126" s="153" t="s">
        <v>69</v>
      </c>
      <c r="D126" s="153" t="s">
        <v>67</v>
      </c>
      <c r="E126" s="156"/>
      <c r="F126" s="150"/>
      <c r="G126" s="154">
        <f t="shared" si="4"/>
        <v>35</v>
      </c>
      <c r="H126" s="11"/>
      <c r="I126" s="11"/>
    </row>
    <row r="127" spans="1:9" s="5" customFormat="1" ht="22.5">
      <c r="A127" s="155" t="s">
        <v>106</v>
      </c>
      <c r="B127" s="152" t="s">
        <v>544</v>
      </c>
      <c r="C127" s="153" t="s">
        <v>69</v>
      </c>
      <c r="D127" s="153" t="s">
        <v>67</v>
      </c>
      <c r="E127" s="156" t="s">
        <v>107</v>
      </c>
      <c r="F127" s="150"/>
      <c r="G127" s="154">
        <f t="shared" si="4"/>
        <v>35</v>
      </c>
      <c r="H127" s="11"/>
      <c r="I127" s="11"/>
    </row>
    <row r="128" spans="1:9" s="5" customFormat="1" ht="12.75">
      <c r="A128" s="155" t="s">
        <v>112</v>
      </c>
      <c r="B128" s="152" t="s">
        <v>544</v>
      </c>
      <c r="C128" s="153" t="s">
        <v>69</v>
      </c>
      <c r="D128" s="153" t="s">
        <v>67</v>
      </c>
      <c r="E128" s="156" t="s">
        <v>113</v>
      </c>
      <c r="F128" s="150"/>
      <c r="G128" s="154">
        <f t="shared" si="4"/>
        <v>35</v>
      </c>
      <c r="H128" s="11"/>
      <c r="I128" s="11"/>
    </row>
    <row r="129" spans="1:9" s="5" customFormat="1" ht="12.75">
      <c r="A129" s="155" t="s">
        <v>116</v>
      </c>
      <c r="B129" s="152" t="s">
        <v>544</v>
      </c>
      <c r="C129" s="153" t="s">
        <v>69</v>
      </c>
      <c r="D129" s="153" t="s">
        <v>67</v>
      </c>
      <c r="E129" s="156" t="s">
        <v>117</v>
      </c>
      <c r="F129" s="150"/>
      <c r="G129" s="154">
        <f t="shared" si="4"/>
        <v>35</v>
      </c>
      <c r="H129" s="11"/>
      <c r="I129" s="11"/>
    </row>
    <row r="130" spans="1:9" s="5" customFormat="1" ht="12" customHeight="1">
      <c r="A130" s="151" t="s">
        <v>157</v>
      </c>
      <c r="B130" s="152" t="s">
        <v>544</v>
      </c>
      <c r="C130" s="153" t="s">
        <v>69</v>
      </c>
      <c r="D130" s="153" t="s">
        <v>67</v>
      </c>
      <c r="E130" s="156" t="s">
        <v>117</v>
      </c>
      <c r="F130" s="150">
        <v>725</v>
      </c>
      <c r="G130" s="154">
        <v>35</v>
      </c>
      <c r="H130" s="11"/>
      <c r="I130" s="11"/>
    </row>
    <row r="131" spans="1:9" s="5" customFormat="1" ht="21.75">
      <c r="A131" s="147" t="s">
        <v>461</v>
      </c>
      <c r="B131" s="145" t="s">
        <v>194</v>
      </c>
      <c r="C131" s="149"/>
      <c r="D131" s="149"/>
      <c r="E131" s="150"/>
      <c r="F131" s="150"/>
      <c r="G131" s="148">
        <f>G132+G150+G226</f>
        <v>179113.19999999998</v>
      </c>
      <c r="H131" s="11"/>
      <c r="I131" s="11"/>
    </row>
    <row r="132" spans="1:9" s="5" customFormat="1" ht="12.75">
      <c r="A132" s="147" t="s">
        <v>260</v>
      </c>
      <c r="B132" s="145" t="s">
        <v>347</v>
      </c>
      <c r="C132" s="149"/>
      <c r="D132" s="149"/>
      <c r="E132" s="150"/>
      <c r="F132" s="150"/>
      <c r="G132" s="148">
        <f>G141+G133</f>
        <v>140</v>
      </c>
      <c r="H132" s="11"/>
      <c r="I132" s="11"/>
    </row>
    <row r="133" spans="1:9" s="5" customFormat="1" ht="12.75">
      <c r="A133" s="147" t="s">
        <v>688</v>
      </c>
      <c r="B133" s="145" t="s">
        <v>348</v>
      </c>
      <c r="C133" s="149"/>
      <c r="D133" s="149"/>
      <c r="E133" s="144"/>
      <c r="F133" s="144"/>
      <c r="G133" s="148">
        <f aca="true" t="shared" si="5" ref="G133:G138">G134</f>
        <v>30</v>
      </c>
      <c r="H133" s="11"/>
      <c r="I133" s="11"/>
    </row>
    <row r="134" spans="1:9" s="5" customFormat="1" ht="12.75">
      <c r="A134" s="147" t="s">
        <v>8</v>
      </c>
      <c r="B134" s="145" t="s">
        <v>348</v>
      </c>
      <c r="C134" s="149" t="s">
        <v>69</v>
      </c>
      <c r="D134" s="149" t="s">
        <v>36</v>
      </c>
      <c r="E134" s="144"/>
      <c r="F134" s="144"/>
      <c r="G134" s="148">
        <f t="shared" si="5"/>
        <v>30</v>
      </c>
      <c r="H134" s="11"/>
      <c r="I134" s="11"/>
    </row>
    <row r="135" spans="1:9" s="5" customFormat="1" ht="12.75">
      <c r="A135" s="151" t="s">
        <v>11</v>
      </c>
      <c r="B135" s="152" t="s">
        <v>348</v>
      </c>
      <c r="C135" s="153" t="s">
        <v>69</v>
      </c>
      <c r="D135" s="153" t="s">
        <v>75</v>
      </c>
      <c r="E135" s="150"/>
      <c r="F135" s="150"/>
      <c r="G135" s="154">
        <f t="shared" si="5"/>
        <v>30</v>
      </c>
      <c r="H135" s="11"/>
      <c r="I135" s="11"/>
    </row>
    <row r="136" spans="1:9" s="5" customFormat="1" ht="22.5">
      <c r="A136" s="155" t="s">
        <v>640</v>
      </c>
      <c r="B136" s="152" t="s">
        <v>348</v>
      </c>
      <c r="C136" s="153" t="s">
        <v>69</v>
      </c>
      <c r="D136" s="153" t="s">
        <v>75</v>
      </c>
      <c r="E136" s="156" t="s">
        <v>105</v>
      </c>
      <c r="F136" s="150"/>
      <c r="G136" s="154">
        <f t="shared" si="5"/>
        <v>30</v>
      </c>
      <c r="H136" s="11"/>
      <c r="I136" s="11"/>
    </row>
    <row r="137" spans="1:9" s="5" customFormat="1" ht="22.5">
      <c r="A137" s="155" t="s">
        <v>99</v>
      </c>
      <c r="B137" s="152" t="s">
        <v>348</v>
      </c>
      <c r="C137" s="153" t="s">
        <v>69</v>
      </c>
      <c r="D137" s="153" t="s">
        <v>75</v>
      </c>
      <c r="E137" s="156" t="s">
        <v>100</v>
      </c>
      <c r="F137" s="150"/>
      <c r="G137" s="154">
        <f t="shared" si="5"/>
        <v>30</v>
      </c>
      <c r="H137" s="11"/>
      <c r="I137" s="11"/>
    </row>
    <row r="138" spans="1:9" s="5" customFormat="1" ht="22.5">
      <c r="A138" s="155" t="s">
        <v>101</v>
      </c>
      <c r="B138" s="152" t="s">
        <v>348</v>
      </c>
      <c r="C138" s="153" t="s">
        <v>69</v>
      </c>
      <c r="D138" s="153" t="s">
        <v>75</v>
      </c>
      <c r="E138" s="156" t="s">
        <v>102</v>
      </c>
      <c r="F138" s="150"/>
      <c r="G138" s="154">
        <f t="shared" si="5"/>
        <v>30</v>
      </c>
      <c r="H138" s="11"/>
      <c r="I138" s="11"/>
    </row>
    <row r="139" spans="1:9" s="5" customFormat="1" ht="13.5" customHeight="1">
      <c r="A139" s="151" t="s">
        <v>157</v>
      </c>
      <c r="B139" s="152" t="s">
        <v>348</v>
      </c>
      <c r="C139" s="153" t="s">
        <v>69</v>
      </c>
      <c r="D139" s="153" t="s">
        <v>75</v>
      </c>
      <c r="E139" s="156" t="s">
        <v>102</v>
      </c>
      <c r="F139" s="150">
        <v>725</v>
      </c>
      <c r="G139" s="154">
        <v>30</v>
      </c>
      <c r="H139" s="11"/>
      <c r="I139" s="11"/>
    </row>
    <row r="140" spans="1:9" s="5" customFormat="1" ht="32.25">
      <c r="A140" s="147" t="s">
        <v>195</v>
      </c>
      <c r="B140" s="145" t="s">
        <v>349</v>
      </c>
      <c r="C140" s="153"/>
      <c r="D140" s="153"/>
      <c r="E140" s="156"/>
      <c r="F140" s="150"/>
      <c r="G140" s="148">
        <f>G141</f>
        <v>110</v>
      </c>
      <c r="H140" s="11"/>
      <c r="I140" s="11"/>
    </row>
    <row r="141" spans="1:9" s="5" customFormat="1" ht="12.75">
      <c r="A141" s="147" t="s">
        <v>8</v>
      </c>
      <c r="B141" s="145" t="s">
        <v>349</v>
      </c>
      <c r="C141" s="149" t="s">
        <v>69</v>
      </c>
      <c r="D141" s="149" t="s">
        <v>36</v>
      </c>
      <c r="E141" s="150"/>
      <c r="F141" s="150"/>
      <c r="G141" s="148">
        <f>G142+G147</f>
        <v>110</v>
      </c>
      <c r="H141" s="11"/>
      <c r="I141" s="11"/>
    </row>
    <row r="142" spans="1:9" s="5" customFormat="1" ht="12.75">
      <c r="A142" s="151" t="s">
        <v>11</v>
      </c>
      <c r="B142" s="152" t="s">
        <v>349</v>
      </c>
      <c r="C142" s="153" t="s">
        <v>69</v>
      </c>
      <c r="D142" s="153" t="s">
        <v>75</v>
      </c>
      <c r="E142" s="150"/>
      <c r="F142" s="150"/>
      <c r="G142" s="154">
        <f>G143</f>
        <v>70</v>
      </c>
      <c r="H142" s="11"/>
      <c r="I142" s="11"/>
    </row>
    <row r="143" spans="1:9" s="5" customFormat="1" ht="22.5">
      <c r="A143" s="155" t="s">
        <v>640</v>
      </c>
      <c r="B143" s="152" t="s">
        <v>349</v>
      </c>
      <c r="C143" s="153" t="s">
        <v>69</v>
      </c>
      <c r="D143" s="153" t="s">
        <v>75</v>
      </c>
      <c r="E143" s="156" t="s">
        <v>105</v>
      </c>
      <c r="F143" s="150"/>
      <c r="G143" s="154">
        <f>G144</f>
        <v>70</v>
      </c>
      <c r="H143" s="11"/>
      <c r="I143" s="11"/>
    </row>
    <row r="144" spans="1:9" s="5" customFormat="1" ht="22.5">
      <c r="A144" s="155" t="s">
        <v>99</v>
      </c>
      <c r="B144" s="152" t="s">
        <v>349</v>
      </c>
      <c r="C144" s="153" t="s">
        <v>69</v>
      </c>
      <c r="D144" s="153" t="s">
        <v>75</v>
      </c>
      <c r="E144" s="156" t="s">
        <v>100</v>
      </c>
      <c r="F144" s="150"/>
      <c r="G144" s="154">
        <f>G145</f>
        <v>70</v>
      </c>
      <c r="H144" s="11"/>
      <c r="I144" s="11"/>
    </row>
    <row r="145" spans="1:9" s="5" customFormat="1" ht="22.5">
      <c r="A145" s="155" t="s">
        <v>101</v>
      </c>
      <c r="B145" s="152" t="s">
        <v>349</v>
      </c>
      <c r="C145" s="153" t="s">
        <v>69</v>
      </c>
      <c r="D145" s="153" t="s">
        <v>75</v>
      </c>
      <c r="E145" s="156" t="s">
        <v>102</v>
      </c>
      <c r="F145" s="150"/>
      <c r="G145" s="154">
        <f>G146</f>
        <v>70</v>
      </c>
      <c r="H145" s="11"/>
      <c r="I145" s="11"/>
    </row>
    <row r="146" spans="1:9" s="5" customFormat="1" ht="12" customHeight="1">
      <c r="A146" s="151" t="s">
        <v>157</v>
      </c>
      <c r="B146" s="152" t="s">
        <v>349</v>
      </c>
      <c r="C146" s="153" t="s">
        <v>69</v>
      </c>
      <c r="D146" s="153" t="s">
        <v>75</v>
      </c>
      <c r="E146" s="156" t="s">
        <v>102</v>
      </c>
      <c r="F146" s="150">
        <v>725</v>
      </c>
      <c r="G146" s="154">
        <v>70</v>
      </c>
      <c r="H146" s="11"/>
      <c r="I146" s="11"/>
    </row>
    <row r="147" spans="1:9" s="5" customFormat="1" ht="12.75">
      <c r="A147" s="155" t="s">
        <v>118</v>
      </c>
      <c r="B147" s="152" t="s">
        <v>349</v>
      </c>
      <c r="C147" s="153" t="s">
        <v>69</v>
      </c>
      <c r="D147" s="153" t="s">
        <v>75</v>
      </c>
      <c r="E147" s="156" t="s">
        <v>119</v>
      </c>
      <c r="F147" s="150"/>
      <c r="G147" s="154">
        <f>G148</f>
        <v>40</v>
      </c>
      <c r="H147" s="11"/>
      <c r="I147" s="11"/>
    </row>
    <row r="148" spans="1:9" s="5" customFormat="1" ht="12.75">
      <c r="A148" s="155" t="s">
        <v>150</v>
      </c>
      <c r="B148" s="152" t="s">
        <v>349</v>
      </c>
      <c r="C148" s="153" t="s">
        <v>69</v>
      </c>
      <c r="D148" s="153" t="s">
        <v>75</v>
      </c>
      <c r="E148" s="156" t="s">
        <v>149</v>
      </c>
      <c r="F148" s="150"/>
      <c r="G148" s="154">
        <f>G149</f>
        <v>40</v>
      </c>
      <c r="H148" s="11"/>
      <c r="I148" s="11"/>
    </row>
    <row r="149" spans="1:9" s="5" customFormat="1" ht="13.5" customHeight="1">
      <c r="A149" s="151" t="s">
        <v>157</v>
      </c>
      <c r="B149" s="152" t="s">
        <v>349</v>
      </c>
      <c r="C149" s="153" t="s">
        <v>69</v>
      </c>
      <c r="D149" s="153" t="s">
        <v>75</v>
      </c>
      <c r="E149" s="156" t="s">
        <v>149</v>
      </c>
      <c r="F149" s="150">
        <v>725</v>
      </c>
      <c r="G149" s="154">
        <f>20+60+40-80</f>
        <v>40</v>
      </c>
      <c r="H149" s="11"/>
      <c r="I149" s="11"/>
    </row>
    <row r="150" spans="1:7" s="70" customFormat="1" ht="21.75">
      <c r="A150" s="159" t="s">
        <v>799</v>
      </c>
      <c r="B150" s="158" t="s">
        <v>645</v>
      </c>
      <c r="C150" s="158"/>
      <c r="D150" s="158"/>
      <c r="E150" s="158"/>
      <c r="F150" s="144"/>
      <c r="G150" s="148">
        <f>G151+G158+G176+G194+G201+G208</f>
        <v>174895.3</v>
      </c>
    </row>
    <row r="151" spans="1:7" s="70" customFormat="1" ht="31.5" customHeight="1">
      <c r="A151" s="159" t="s">
        <v>539</v>
      </c>
      <c r="B151" s="158" t="s">
        <v>650</v>
      </c>
      <c r="C151" s="158"/>
      <c r="D151" s="158"/>
      <c r="E151" s="158"/>
      <c r="F151" s="144"/>
      <c r="G151" s="148">
        <f aca="true" t="shared" si="6" ref="G151:G156">G152</f>
        <v>109547.8</v>
      </c>
    </row>
    <row r="152" spans="1:7" s="70" customFormat="1" ht="12.75">
      <c r="A152" s="147" t="s">
        <v>8</v>
      </c>
      <c r="B152" s="158" t="s">
        <v>650</v>
      </c>
      <c r="C152" s="158" t="s">
        <v>69</v>
      </c>
      <c r="D152" s="158" t="s">
        <v>36</v>
      </c>
      <c r="E152" s="158"/>
      <c r="F152" s="144"/>
      <c r="G152" s="148">
        <f t="shared" si="6"/>
        <v>109547.8</v>
      </c>
    </row>
    <row r="153" spans="1:7" s="11" customFormat="1" ht="12.75">
      <c r="A153" s="155" t="s">
        <v>10</v>
      </c>
      <c r="B153" s="156" t="s">
        <v>650</v>
      </c>
      <c r="C153" s="156" t="s">
        <v>69</v>
      </c>
      <c r="D153" s="156" t="s">
        <v>67</v>
      </c>
      <c r="E153" s="156"/>
      <c r="F153" s="150"/>
      <c r="G153" s="154">
        <f t="shared" si="6"/>
        <v>109547.8</v>
      </c>
    </row>
    <row r="154" spans="1:7" s="11" customFormat="1" ht="22.5">
      <c r="A154" s="155" t="s">
        <v>106</v>
      </c>
      <c r="B154" s="156" t="s">
        <v>650</v>
      </c>
      <c r="C154" s="156" t="s">
        <v>69</v>
      </c>
      <c r="D154" s="156" t="s">
        <v>67</v>
      </c>
      <c r="E154" s="156" t="s">
        <v>107</v>
      </c>
      <c r="F154" s="150"/>
      <c r="G154" s="154">
        <f t="shared" si="6"/>
        <v>109547.8</v>
      </c>
    </row>
    <row r="155" spans="1:7" s="11" customFormat="1" ht="12.75">
      <c r="A155" s="155" t="s">
        <v>112</v>
      </c>
      <c r="B155" s="156" t="s">
        <v>650</v>
      </c>
      <c r="C155" s="156" t="s">
        <v>69</v>
      </c>
      <c r="D155" s="156" t="s">
        <v>67</v>
      </c>
      <c r="E155" s="156" t="s">
        <v>113</v>
      </c>
      <c r="F155" s="150"/>
      <c r="G155" s="154">
        <f t="shared" si="6"/>
        <v>109547.8</v>
      </c>
    </row>
    <row r="156" spans="1:7" s="11" customFormat="1" ht="33.75">
      <c r="A156" s="155" t="s">
        <v>114</v>
      </c>
      <c r="B156" s="156" t="s">
        <v>650</v>
      </c>
      <c r="C156" s="156" t="s">
        <v>69</v>
      </c>
      <c r="D156" s="156" t="s">
        <v>67</v>
      </c>
      <c r="E156" s="156" t="s">
        <v>115</v>
      </c>
      <c r="F156" s="150"/>
      <c r="G156" s="154">
        <f t="shared" si="6"/>
        <v>109547.8</v>
      </c>
    </row>
    <row r="157" spans="1:7" s="11" customFormat="1" ht="12.75" customHeight="1">
      <c r="A157" s="151" t="s">
        <v>157</v>
      </c>
      <c r="B157" s="156" t="s">
        <v>650</v>
      </c>
      <c r="C157" s="156" t="s">
        <v>69</v>
      </c>
      <c r="D157" s="156" t="s">
        <v>67</v>
      </c>
      <c r="E157" s="156" t="s">
        <v>115</v>
      </c>
      <c r="F157" s="150">
        <v>725</v>
      </c>
      <c r="G157" s="154">
        <v>109547.8</v>
      </c>
    </row>
    <row r="158" spans="1:7" s="70" customFormat="1" ht="42.75">
      <c r="A158" s="159" t="s">
        <v>526</v>
      </c>
      <c r="B158" s="158" t="s">
        <v>646</v>
      </c>
      <c r="C158" s="158"/>
      <c r="D158" s="158"/>
      <c r="E158" s="158"/>
      <c r="F158" s="144"/>
      <c r="G158" s="148">
        <f aca="true" t="shared" si="7" ref="G158:G163">G159</f>
        <v>2086.4</v>
      </c>
    </row>
    <row r="159" spans="1:7" s="70" customFormat="1" ht="12.75">
      <c r="A159" s="147" t="s">
        <v>8</v>
      </c>
      <c r="B159" s="158" t="s">
        <v>646</v>
      </c>
      <c r="C159" s="158" t="s">
        <v>69</v>
      </c>
      <c r="D159" s="158" t="s">
        <v>36</v>
      </c>
      <c r="E159" s="158"/>
      <c r="F159" s="144"/>
      <c r="G159" s="148">
        <f>G160+G165+G170</f>
        <v>2086.4</v>
      </c>
    </row>
    <row r="160" spans="1:7" s="11" customFormat="1" ht="12.75">
      <c r="A160" s="155" t="s">
        <v>9</v>
      </c>
      <c r="B160" s="156" t="s">
        <v>646</v>
      </c>
      <c r="C160" s="156" t="s">
        <v>69</v>
      </c>
      <c r="D160" s="156" t="s">
        <v>66</v>
      </c>
      <c r="E160" s="156"/>
      <c r="F160" s="150"/>
      <c r="G160" s="154">
        <f t="shared" si="7"/>
        <v>341.9</v>
      </c>
    </row>
    <row r="161" spans="1:7" s="11" customFormat="1" ht="22.5">
      <c r="A161" s="155" t="s">
        <v>106</v>
      </c>
      <c r="B161" s="156" t="s">
        <v>646</v>
      </c>
      <c r="C161" s="156" t="s">
        <v>69</v>
      </c>
      <c r="D161" s="156" t="s">
        <v>66</v>
      </c>
      <c r="E161" s="156" t="s">
        <v>107</v>
      </c>
      <c r="F161" s="150"/>
      <c r="G161" s="154">
        <f t="shared" si="7"/>
        <v>341.9</v>
      </c>
    </row>
    <row r="162" spans="1:7" s="11" customFormat="1" ht="12.75">
      <c r="A162" s="155" t="s">
        <v>112</v>
      </c>
      <c r="B162" s="156" t="s">
        <v>646</v>
      </c>
      <c r="C162" s="156" t="s">
        <v>69</v>
      </c>
      <c r="D162" s="156" t="s">
        <v>66</v>
      </c>
      <c r="E162" s="156" t="s">
        <v>113</v>
      </c>
      <c r="F162" s="150"/>
      <c r="G162" s="154">
        <f t="shared" si="7"/>
        <v>341.9</v>
      </c>
    </row>
    <row r="163" spans="1:7" s="11" customFormat="1" ht="33.75">
      <c r="A163" s="155" t="s">
        <v>114</v>
      </c>
      <c r="B163" s="156" t="s">
        <v>646</v>
      </c>
      <c r="C163" s="156" t="s">
        <v>69</v>
      </c>
      <c r="D163" s="156" t="s">
        <v>66</v>
      </c>
      <c r="E163" s="156" t="s">
        <v>115</v>
      </c>
      <c r="F163" s="150"/>
      <c r="G163" s="154">
        <f t="shared" si="7"/>
        <v>341.9</v>
      </c>
    </row>
    <row r="164" spans="1:7" s="11" customFormat="1" ht="12" customHeight="1">
      <c r="A164" s="151" t="s">
        <v>157</v>
      </c>
      <c r="B164" s="156" t="s">
        <v>646</v>
      </c>
      <c r="C164" s="156" t="s">
        <v>69</v>
      </c>
      <c r="D164" s="156" t="s">
        <v>66</v>
      </c>
      <c r="E164" s="156" t="s">
        <v>115</v>
      </c>
      <c r="F164" s="150">
        <v>725</v>
      </c>
      <c r="G164" s="154">
        <v>341.9</v>
      </c>
    </row>
    <row r="165" spans="1:7" s="11" customFormat="1" ht="12.75">
      <c r="A165" s="151" t="s">
        <v>10</v>
      </c>
      <c r="B165" s="156" t="s">
        <v>646</v>
      </c>
      <c r="C165" s="156" t="s">
        <v>69</v>
      </c>
      <c r="D165" s="156" t="s">
        <v>67</v>
      </c>
      <c r="E165" s="156"/>
      <c r="F165" s="150"/>
      <c r="G165" s="154">
        <f>G166</f>
        <v>1303</v>
      </c>
    </row>
    <row r="166" spans="1:7" s="11" customFormat="1" ht="22.5">
      <c r="A166" s="155" t="s">
        <v>106</v>
      </c>
      <c r="B166" s="156" t="s">
        <v>646</v>
      </c>
      <c r="C166" s="156" t="s">
        <v>69</v>
      </c>
      <c r="D166" s="156" t="s">
        <v>67</v>
      </c>
      <c r="E166" s="156" t="s">
        <v>107</v>
      </c>
      <c r="F166" s="150"/>
      <c r="G166" s="154">
        <f>G167</f>
        <v>1303</v>
      </c>
    </row>
    <row r="167" spans="1:7" s="11" customFormat="1" ht="12.75">
      <c r="A167" s="155" t="s">
        <v>112</v>
      </c>
      <c r="B167" s="156" t="s">
        <v>646</v>
      </c>
      <c r="C167" s="156" t="s">
        <v>69</v>
      </c>
      <c r="D167" s="156" t="s">
        <v>67</v>
      </c>
      <c r="E167" s="156" t="s">
        <v>113</v>
      </c>
      <c r="F167" s="150"/>
      <c r="G167" s="154">
        <f>G168</f>
        <v>1303</v>
      </c>
    </row>
    <row r="168" spans="1:7" s="11" customFormat="1" ht="33.75">
      <c r="A168" s="155" t="s">
        <v>114</v>
      </c>
      <c r="B168" s="156" t="s">
        <v>646</v>
      </c>
      <c r="C168" s="156" t="s">
        <v>69</v>
      </c>
      <c r="D168" s="156" t="s">
        <v>67</v>
      </c>
      <c r="E168" s="156" t="s">
        <v>115</v>
      </c>
      <c r="F168" s="150"/>
      <c r="G168" s="154">
        <f>G169</f>
        <v>1303</v>
      </c>
    </row>
    <row r="169" spans="1:7" s="11" customFormat="1" ht="12.75" customHeight="1">
      <c r="A169" s="151" t="s">
        <v>157</v>
      </c>
      <c r="B169" s="156" t="s">
        <v>646</v>
      </c>
      <c r="C169" s="156" t="s">
        <v>69</v>
      </c>
      <c r="D169" s="156" t="s">
        <v>67</v>
      </c>
      <c r="E169" s="156" t="s">
        <v>115</v>
      </c>
      <c r="F169" s="150">
        <v>725</v>
      </c>
      <c r="G169" s="154">
        <v>1303</v>
      </c>
    </row>
    <row r="170" spans="1:7" s="11" customFormat="1" ht="12.75">
      <c r="A170" s="151" t="s">
        <v>553</v>
      </c>
      <c r="B170" s="156" t="s">
        <v>646</v>
      </c>
      <c r="C170" s="156" t="s">
        <v>69</v>
      </c>
      <c r="D170" s="156" t="s">
        <v>70</v>
      </c>
      <c r="E170" s="156"/>
      <c r="F170" s="150"/>
      <c r="G170" s="154">
        <f>G171</f>
        <v>441.5</v>
      </c>
    </row>
    <row r="171" spans="1:7" s="11" customFormat="1" ht="22.5">
      <c r="A171" s="155" t="s">
        <v>106</v>
      </c>
      <c r="B171" s="156" t="s">
        <v>646</v>
      </c>
      <c r="C171" s="156" t="s">
        <v>69</v>
      </c>
      <c r="D171" s="156" t="s">
        <v>70</v>
      </c>
      <c r="E171" s="156" t="s">
        <v>107</v>
      </c>
      <c r="F171" s="150"/>
      <c r="G171" s="154">
        <f>G172</f>
        <v>441.5</v>
      </c>
    </row>
    <row r="172" spans="1:7" s="11" customFormat="1" ht="12.75">
      <c r="A172" s="155" t="s">
        <v>112</v>
      </c>
      <c r="B172" s="156" t="s">
        <v>646</v>
      </c>
      <c r="C172" s="156" t="s">
        <v>69</v>
      </c>
      <c r="D172" s="156" t="s">
        <v>70</v>
      </c>
      <c r="E172" s="156" t="s">
        <v>113</v>
      </c>
      <c r="F172" s="150"/>
      <c r="G172" s="154">
        <f>G173</f>
        <v>441.5</v>
      </c>
    </row>
    <row r="173" spans="1:7" s="11" customFormat="1" ht="33.75">
      <c r="A173" s="155" t="s">
        <v>114</v>
      </c>
      <c r="B173" s="156" t="s">
        <v>646</v>
      </c>
      <c r="C173" s="156" t="s">
        <v>69</v>
      </c>
      <c r="D173" s="156" t="s">
        <v>70</v>
      </c>
      <c r="E173" s="156" t="s">
        <v>115</v>
      </c>
      <c r="F173" s="150"/>
      <c r="G173" s="154">
        <f>G174+G175</f>
        <v>441.5</v>
      </c>
    </row>
    <row r="174" spans="1:7" s="11" customFormat="1" ht="12" customHeight="1">
      <c r="A174" s="151" t="s">
        <v>157</v>
      </c>
      <c r="B174" s="156" t="s">
        <v>646</v>
      </c>
      <c r="C174" s="156" t="s">
        <v>69</v>
      </c>
      <c r="D174" s="156" t="s">
        <v>70</v>
      </c>
      <c r="E174" s="156" t="s">
        <v>115</v>
      </c>
      <c r="F174" s="150">
        <v>725</v>
      </c>
      <c r="G174" s="154">
        <v>171.5</v>
      </c>
    </row>
    <row r="175" spans="1:7" s="11" customFormat="1" ht="22.5">
      <c r="A175" s="151" t="s">
        <v>158</v>
      </c>
      <c r="B175" s="156" t="s">
        <v>646</v>
      </c>
      <c r="C175" s="156" t="s">
        <v>69</v>
      </c>
      <c r="D175" s="156" t="s">
        <v>70</v>
      </c>
      <c r="E175" s="156" t="s">
        <v>115</v>
      </c>
      <c r="F175" s="150">
        <v>726</v>
      </c>
      <c r="G175" s="154">
        <v>270</v>
      </c>
    </row>
    <row r="176" spans="1:7" s="70" customFormat="1" ht="42.75">
      <c r="A176" s="159" t="s">
        <v>527</v>
      </c>
      <c r="B176" s="158" t="s">
        <v>647</v>
      </c>
      <c r="C176" s="158"/>
      <c r="D176" s="158"/>
      <c r="E176" s="158"/>
      <c r="F176" s="144"/>
      <c r="G176" s="148">
        <f aca="true" t="shared" si="8" ref="G176:G181">G177</f>
        <v>5300.4</v>
      </c>
    </row>
    <row r="177" spans="1:7" s="70" customFormat="1" ht="12.75">
      <c r="A177" s="147" t="s">
        <v>8</v>
      </c>
      <c r="B177" s="158" t="s">
        <v>647</v>
      </c>
      <c r="C177" s="158" t="s">
        <v>69</v>
      </c>
      <c r="D177" s="158" t="s">
        <v>36</v>
      </c>
      <c r="E177" s="158"/>
      <c r="F177" s="144"/>
      <c r="G177" s="148">
        <f>G178+G183+G188</f>
        <v>5300.4</v>
      </c>
    </row>
    <row r="178" spans="1:7" s="11" customFormat="1" ht="12.75">
      <c r="A178" s="155" t="s">
        <v>9</v>
      </c>
      <c r="B178" s="156" t="s">
        <v>647</v>
      </c>
      <c r="C178" s="156" t="s">
        <v>69</v>
      </c>
      <c r="D178" s="156" t="s">
        <v>66</v>
      </c>
      <c r="E178" s="156"/>
      <c r="F178" s="150"/>
      <c r="G178" s="154">
        <f t="shared" si="8"/>
        <v>1377.7</v>
      </c>
    </row>
    <row r="179" spans="1:7" s="11" customFormat="1" ht="22.5">
      <c r="A179" s="155" t="s">
        <v>106</v>
      </c>
      <c r="B179" s="156" t="s">
        <v>647</v>
      </c>
      <c r="C179" s="156" t="s">
        <v>69</v>
      </c>
      <c r="D179" s="156" t="s">
        <v>66</v>
      </c>
      <c r="E179" s="156" t="s">
        <v>107</v>
      </c>
      <c r="F179" s="150"/>
      <c r="G179" s="154">
        <f t="shared" si="8"/>
        <v>1377.7</v>
      </c>
    </row>
    <row r="180" spans="1:7" s="11" customFormat="1" ht="12.75">
      <c r="A180" s="155" t="s">
        <v>112</v>
      </c>
      <c r="B180" s="156" t="s">
        <v>647</v>
      </c>
      <c r="C180" s="156" t="s">
        <v>69</v>
      </c>
      <c r="D180" s="156" t="s">
        <v>66</v>
      </c>
      <c r="E180" s="156" t="s">
        <v>113</v>
      </c>
      <c r="F180" s="150"/>
      <c r="G180" s="154">
        <f t="shared" si="8"/>
        <v>1377.7</v>
      </c>
    </row>
    <row r="181" spans="1:7" s="11" customFormat="1" ht="33.75">
      <c r="A181" s="155" t="s">
        <v>114</v>
      </c>
      <c r="B181" s="156" t="s">
        <v>647</v>
      </c>
      <c r="C181" s="156" t="s">
        <v>69</v>
      </c>
      <c r="D181" s="156" t="s">
        <v>66</v>
      </c>
      <c r="E181" s="156" t="s">
        <v>115</v>
      </c>
      <c r="F181" s="150"/>
      <c r="G181" s="154">
        <f t="shared" si="8"/>
        <v>1377.7</v>
      </c>
    </row>
    <row r="182" spans="1:7" s="11" customFormat="1" ht="13.5" customHeight="1">
      <c r="A182" s="151" t="s">
        <v>157</v>
      </c>
      <c r="B182" s="156" t="s">
        <v>647</v>
      </c>
      <c r="C182" s="156" t="s">
        <v>69</v>
      </c>
      <c r="D182" s="156" t="s">
        <v>66</v>
      </c>
      <c r="E182" s="156" t="s">
        <v>115</v>
      </c>
      <c r="F182" s="150">
        <v>725</v>
      </c>
      <c r="G182" s="154">
        <v>1377.7</v>
      </c>
    </row>
    <row r="183" spans="1:7" s="11" customFormat="1" ht="12.75">
      <c r="A183" s="151" t="s">
        <v>10</v>
      </c>
      <c r="B183" s="156" t="s">
        <v>647</v>
      </c>
      <c r="C183" s="156" t="s">
        <v>69</v>
      </c>
      <c r="D183" s="156" t="s">
        <v>67</v>
      </c>
      <c r="E183" s="156"/>
      <c r="F183" s="150"/>
      <c r="G183" s="154">
        <f>G184</f>
        <v>2692.1</v>
      </c>
    </row>
    <row r="184" spans="1:7" s="11" customFormat="1" ht="22.5">
      <c r="A184" s="155" t="s">
        <v>106</v>
      </c>
      <c r="B184" s="156" t="s">
        <v>647</v>
      </c>
      <c r="C184" s="156" t="s">
        <v>69</v>
      </c>
      <c r="D184" s="156" t="s">
        <v>67</v>
      </c>
      <c r="E184" s="156" t="s">
        <v>107</v>
      </c>
      <c r="F184" s="150"/>
      <c r="G184" s="154">
        <f>G185</f>
        <v>2692.1</v>
      </c>
    </row>
    <row r="185" spans="1:7" s="11" customFormat="1" ht="12.75">
      <c r="A185" s="155" t="s">
        <v>112</v>
      </c>
      <c r="B185" s="156" t="s">
        <v>647</v>
      </c>
      <c r="C185" s="156" t="s">
        <v>69</v>
      </c>
      <c r="D185" s="156" t="s">
        <v>67</v>
      </c>
      <c r="E185" s="156" t="s">
        <v>113</v>
      </c>
      <c r="F185" s="150"/>
      <c r="G185" s="154">
        <f>G186</f>
        <v>2692.1</v>
      </c>
    </row>
    <row r="186" spans="1:7" s="11" customFormat="1" ht="33.75">
      <c r="A186" s="155" t="s">
        <v>114</v>
      </c>
      <c r="B186" s="156" t="s">
        <v>647</v>
      </c>
      <c r="C186" s="156" t="s">
        <v>69</v>
      </c>
      <c r="D186" s="156" t="s">
        <v>67</v>
      </c>
      <c r="E186" s="156" t="s">
        <v>115</v>
      </c>
      <c r="F186" s="150"/>
      <c r="G186" s="154">
        <f>G187</f>
        <v>2692.1</v>
      </c>
    </row>
    <row r="187" spans="1:7" s="11" customFormat="1" ht="11.25" customHeight="1">
      <c r="A187" s="151" t="s">
        <v>157</v>
      </c>
      <c r="B187" s="156" t="s">
        <v>647</v>
      </c>
      <c r="C187" s="156" t="s">
        <v>69</v>
      </c>
      <c r="D187" s="156" t="s">
        <v>67</v>
      </c>
      <c r="E187" s="156" t="s">
        <v>115</v>
      </c>
      <c r="F187" s="150">
        <v>725</v>
      </c>
      <c r="G187" s="154">
        <v>2692.1</v>
      </c>
    </row>
    <row r="188" spans="1:7" s="11" customFormat="1" ht="12.75">
      <c r="A188" s="151" t="s">
        <v>553</v>
      </c>
      <c r="B188" s="156" t="s">
        <v>647</v>
      </c>
      <c r="C188" s="156" t="s">
        <v>69</v>
      </c>
      <c r="D188" s="156" t="s">
        <v>70</v>
      </c>
      <c r="E188" s="156"/>
      <c r="F188" s="150"/>
      <c r="G188" s="154">
        <f>G189</f>
        <v>1230.6</v>
      </c>
    </row>
    <row r="189" spans="1:7" s="11" customFormat="1" ht="22.5">
      <c r="A189" s="155" t="s">
        <v>106</v>
      </c>
      <c r="B189" s="156" t="s">
        <v>647</v>
      </c>
      <c r="C189" s="156" t="s">
        <v>69</v>
      </c>
      <c r="D189" s="156" t="s">
        <v>70</v>
      </c>
      <c r="E189" s="156" t="s">
        <v>107</v>
      </c>
      <c r="F189" s="150"/>
      <c r="G189" s="154">
        <f>G190</f>
        <v>1230.6</v>
      </c>
    </row>
    <row r="190" spans="1:7" s="11" customFormat="1" ht="12.75">
      <c r="A190" s="155" t="s">
        <v>112</v>
      </c>
      <c r="B190" s="156" t="s">
        <v>647</v>
      </c>
      <c r="C190" s="156" t="s">
        <v>69</v>
      </c>
      <c r="D190" s="156" t="s">
        <v>70</v>
      </c>
      <c r="E190" s="156" t="s">
        <v>113</v>
      </c>
      <c r="F190" s="150"/>
      <c r="G190" s="154">
        <f>G191</f>
        <v>1230.6</v>
      </c>
    </row>
    <row r="191" spans="1:7" s="11" customFormat="1" ht="33.75">
      <c r="A191" s="155" t="s">
        <v>114</v>
      </c>
      <c r="B191" s="156" t="s">
        <v>647</v>
      </c>
      <c r="C191" s="156" t="s">
        <v>69</v>
      </c>
      <c r="D191" s="156" t="s">
        <v>70</v>
      </c>
      <c r="E191" s="156" t="s">
        <v>115</v>
      </c>
      <c r="F191" s="150"/>
      <c r="G191" s="154">
        <f>G192+G193</f>
        <v>1230.6</v>
      </c>
    </row>
    <row r="192" spans="1:7" s="11" customFormat="1" ht="11.25" customHeight="1">
      <c r="A192" s="151" t="s">
        <v>157</v>
      </c>
      <c r="B192" s="156" t="s">
        <v>647</v>
      </c>
      <c r="C192" s="156" t="s">
        <v>69</v>
      </c>
      <c r="D192" s="156" t="s">
        <v>70</v>
      </c>
      <c r="E192" s="156" t="s">
        <v>115</v>
      </c>
      <c r="F192" s="150">
        <v>725</v>
      </c>
      <c r="G192" s="154">
        <v>679.8</v>
      </c>
    </row>
    <row r="193" spans="1:7" s="11" customFormat="1" ht="22.5">
      <c r="A193" s="151" t="s">
        <v>158</v>
      </c>
      <c r="B193" s="156" t="s">
        <v>647</v>
      </c>
      <c r="C193" s="156" t="s">
        <v>69</v>
      </c>
      <c r="D193" s="156" t="s">
        <v>70</v>
      </c>
      <c r="E193" s="156" t="s">
        <v>115</v>
      </c>
      <c r="F193" s="150">
        <v>726</v>
      </c>
      <c r="G193" s="154">
        <v>550.8</v>
      </c>
    </row>
    <row r="194" spans="1:7" s="70" customFormat="1" ht="42.75" customHeight="1">
      <c r="A194" s="159" t="s">
        <v>528</v>
      </c>
      <c r="B194" s="158" t="s">
        <v>648</v>
      </c>
      <c r="C194" s="158"/>
      <c r="D194" s="158"/>
      <c r="E194" s="158"/>
      <c r="F194" s="144"/>
      <c r="G194" s="148">
        <f aca="true" t="shared" si="9" ref="G194:G199">G195</f>
        <v>49835.5</v>
      </c>
    </row>
    <row r="195" spans="1:7" s="70" customFormat="1" ht="12.75">
      <c r="A195" s="147" t="s">
        <v>8</v>
      </c>
      <c r="B195" s="158" t="s">
        <v>648</v>
      </c>
      <c r="C195" s="158" t="s">
        <v>69</v>
      </c>
      <c r="D195" s="158" t="s">
        <v>36</v>
      </c>
      <c r="E195" s="158"/>
      <c r="F195" s="144"/>
      <c r="G195" s="148">
        <f t="shared" si="9"/>
        <v>49835.5</v>
      </c>
    </row>
    <row r="196" spans="1:7" s="11" customFormat="1" ht="12.75">
      <c r="A196" s="155" t="s">
        <v>9</v>
      </c>
      <c r="B196" s="156" t="s">
        <v>648</v>
      </c>
      <c r="C196" s="156" t="s">
        <v>69</v>
      </c>
      <c r="D196" s="156" t="s">
        <v>66</v>
      </c>
      <c r="E196" s="156"/>
      <c r="F196" s="150"/>
      <c r="G196" s="154">
        <f t="shared" si="9"/>
        <v>49835.5</v>
      </c>
    </row>
    <row r="197" spans="1:7" s="11" customFormat="1" ht="22.5">
      <c r="A197" s="155" t="s">
        <v>106</v>
      </c>
      <c r="B197" s="156" t="s">
        <v>648</v>
      </c>
      <c r="C197" s="156" t="s">
        <v>69</v>
      </c>
      <c r="D197" s="156" t="s">
        <v>66</v>
      </c>
      <c r="E197" s="156" t="s">
        <v>107</v>
      </c>
      <c r="F197" s="150"/>
      <c r="G197" s="154">
        <f t="shared" si="9"/>
        <v>49835.5</v>
      </c>
    </row>
    <row r="198" spans="1:7" s="11" customFormat="1" ht="12.75">
      <c r="A198" s="155" t="s">
        <v>112</v>
      </c>
      <c r="B198" s="156" t="s">
        <v>648</v>
      </c>
      <c r="C198" s="156" t="s">
        <v>69</v>
      </c>
      <c r="D198" s="156" t="s">
        <v>66</v>
      </c>
      <c r="E198" s="156" t="s">
        <v>113</v>
      </c>
      <c r="F198" s="150"/>
      <c r="G198" s="154">
        <f t="shared" si="9"/>
        <v>49835.5</v>
      </c>
    </row>
    <row r="199" spans="1:7" s="11" customFormat="1" ht="33.75">
      <c r="A199" s="155" t="s">
        <v>114</v>
      </c>
      <c r="B199" s="156" t="s">
        <v>648</v>
      </c>
      <c r="C199" s="156" t="s">
        <v>69</v>
      </c>
      <c r="D199" s="156" t="s">
        <v>66</v>
      </c>
      <c r="E199" s="156" t="s">
        <v>115</v>
      </c>
      <c r="F199" s="150"/>
      <c r="G199" s="154">
        <f t="shared" si="9"/>
        <v>49835.5</v>
      </c>
    </row>
    <row r="200" spans="1:7" s="11" customFormat="1" ht="10.5" customHeight="1">
      <c r="A200" s="151" t="s">
        <v>157</v>
      </c>
      <c r="B200" s="156" t="s">
        <v>648</v>
      </c>
      <c r="C200" s="156" t="s">
        <v>69</v>
      </c>
      <c r="D200" s="156" t="s">
        <v>66</v>
      </c>
      <c r="E200" s="156" t="s">
        <v>115</v>
      </c>
      <c r="F200" s="150">
        <v>725</v>
      </c>
      <c r="G200" s="154">
        <f>48275.5+1560</f>
        <v>49835.5</v>
      </c>
    </row>
    <row r="201" spans="1:7" s="70" customFormat="1" ht="21.75">
      <c r="A201" s="159" t="s">
        <v>540</v>
      </c>
      <c r="B201" s="158" t="s">
        <v>651</v>
      </c>
      <c r="C201" s="158"/>
      <c r="D201" s="158"/>
      <c r="E201" s="158"/>
      <c r="F201" s="144"/>
      <c r="G201" s="148">
        <f aca="true" t="shared" si="10" ref="G201:G206">G202</f>
        <v>1150.5</v>
      </c>
    </row>
    <row r="202" spans="1:7" s="70" customFormat="1" ht="12.75">
      <c r="A202" s="147" t="s">
        <v>8</v>
      </c>
      <c r="B202" s="158" t="s">
        <v>651</v>
      </c>
      <c r="C202" s="158" t="s">
        <v>69</v>
      </c>
      <c r="D202" s="158" t="s">
        <v>36</v>
      </c>
      <c r="E202" s="158"/>
      <c r="F202" s="144"/>
      <c r="G202" s="148">
        <f t="shared" si="10"/>
        <v>1150.5</v>
      </c>
    </row>
    <row r="203" spans="1:7" s="11" customFormat="1" ht="12.75">
      <c r="A203" s="155" t="s">
        <v>10</v>
      </c>
      <c r="B203" s="156" t="s">
        <v>651</v>
      </c>
      <c r="C203" s="156" t="s">
        <v>69</v>
      </c>
      <c r="D203" s="156" t="s">
        <v>67</v>
      </c>
      <c r="E203" s="156"/>
      <c r="F203" s="150"/>
      <c r="G203" s="154">
        <f t="shared" si="10"/>
        <v>1150.5</v>
      </c>
    </row>
    <row r="204" spans="1:7" s="11" customFormat="1" ht="22.5">
      <c r="A204" s="155" t="s">
        <v>106</v>
      </c>
      <c r="B204" s="156" t="s">
        <v>651</v>
      </c>
      <c r="C204" s="156" t="s">
        <v>69</v>
      </c>
      <c r="D204" s="156" t="s">
        <v>67</v>
      </c>
      <c r="E204" s="156" t="s">
        <v>107</v>
      </c>
      <c r="F204" s="150"/>
      <c r="G204" s="154">
        <f t="shared" si="10"/>
        <v>1150.5</v>
      </c>
    </row>
    <row r="205" spans="1:7" s="11" customFormat="1" ht="12.75">
      <c r="A205" s="155" t="s">
        <v>112</v>
      </c>
      <c r="B205" s="156" t="s">
        <v>651</v>
      </c>
      <c r="C205" s="156" t="s">
        <v>69</v>
      </c>
      <c r="D205" s="156" t="s">
        <v>67</v>
      </c>
      <c r="E205" s="156" t="s">
        <v>113</v>
      </c>
      <c r="F205" s="150"/>
      <c r="G205" s="154">
        <f t="shared" si="10"/>
        <v>1150.5</v>
      </c>
    </row>
    <row r="206" spans="1:7" s="11" customFormat="1" ht="33.75">
      <c r="A206" s="155" t="s">
        <v>114</v>
      </c>
      <c r="B206" s="156" t="s">
        <v>651</v>
      </c>
      <c r="C206" s="156" t="s">
        <v>69</v>
      </c>
      <c r="D206" s="156" t="s">
        <v>67</v>
      </c>
      <c r="E206" s="156" t="s">
        <v>115</v>
      </c>
      <c r="F206" s="150"/>
      <c r="G206" s="154">
        <f t="shared" si="10"/>
        <v>1150.5</v>
      </c>
    </row>
    <row r="207" spans="1:7" s="11" customFormat="1" ht="12.75" customHeight="1">
      <c r="A207" s="151" t="s">
        <v>157</v>
      </c>
      <c r="B207" s="156" t="s">
        <v>651</v>
      </c>
      <c r="C207" s="156" t="s">
        <v>69</v>
      </c>
      <c r="D207" s="156" t="s">
        <v>67</v>
      </c>
      <c r="E207" s="156" t="s">
        <v>115</v>
      </c>
      <c r="F207" s="150">
        <v>725</v>
      </c>
      <c r="G207" s="154">
        <v>1150.5</v>
      </c>
    </row>
    <row r="208" spans="1:7" s="70" customFormat="1" ht="44.25" customHeight="1">
      <c r="A208" s="159" t="s">
        <v>529</v>
      </c>
      <c r="B208" s="158" t="s">
        <v>649</v>
      </c>
      <c r="C208" s="158"/>
      <c r="D208" s="158"/>
      <c r="E208" s="158"/>
      <c r="F208" s="144"/>
      <c r="G208" s="148">
        <f aca="true" t="shared" si="11" ref="G208:G213">G209</f>
        <v>6974.7</v>
      </c>
    </row>
    <row r="209" spans="1:7" s="70" customFormat="1" ht="12.75">
      <c r="A209" s="147" t="s">
        <v>8</v>
      </c>
      <c r="B209" s="158" t="s">
        <v>649</v>
      </c>
      <c r="C209" s="158" t="s">
        <v>69</v>
      </c>
      <c r="D209" s="158" t="s">
        <v>36</v>
      </c>
      <c r="E209" s="158"/>
      <c r="F209" s="144"/>
      <c r="G209" s="148">
        <f>G210+G215+G220</f>
        <v>6974.7</v>
      </c>
    </row>
    <row r="210" spans="1:7" s="11" customFormat="1" ht="12.75">
      <c r="A210" s="155" t="s">
        <v>9</v>
      </c>
      <c r="B210" s="156" t="s">
        <v>649</v>
      </c>
      <c r="C210" s="156" t="s">
        <v>69</v>
      </c>
      <c r="D210" s="156" t="s">
        <v>66</v>
      </c>
      <c r="E210" s="156"/>
      <c r="F210" s="150"/>
      <c r="G210" s="154">
        <f t="shared" si="11"/>
        <v>1713.9</v>
      </c>
    </row>
    <row r="211" spans="1:7" s="11" customFormat="1" ht="22.5">
      <c r="A211" s="155" t="s">
        <v>106</v>
      </c>
      <c r="B211" s="156" t="s">
        <v>649</v>
      </c>
      <c r="C211" s="156" t="s">
        <v>69</v>
      </c>
      <c r="D211" s="156" t="s">
        <v>66</v>
      </c>
      <c r="E211" s="156" t="s">
        <v>107</v>
      </c>
      <c r="F211" s="150"/>
      <c r="G211" s="154">
        <f t="shared" si="11"/>
        <v>1713.9</v>
      </c>
    </row>
    <row r="212" spans="1:7" s="11" customFormat="1" ht="12.75">
      <c r="A212" s="155" t="s">
        <v>112</v>
      </c>
      <c r="B212" s="156" t="s">
        <v>649</v>
      </c>
      <c r="C212" s="156" t="s">
        <v>69</v>
      </c>
      <c r="D212" s="156" t="s">
        <v>66</v>
      </c>
      <c r="E212" s="156" t="s">
        <v>113</v>
      </c>
      <c r="F212" s="150"/>
      <c r="G212" s="154">
        <f t="shared" si="11"/>
        <v>1713.9</v>
      </c>
    </row>
    <row r="213" spans="1:7" s="11" customFormat="1" ht="12.75">
      <c r="A213" s="155" t="s">
        <v>116</v>
      </c>
      <c r="B213" s="156" t="s">
        <v>649</v>
      </c>
      <c r="C213" s="156" t="s">
        <v>69</v>
      </c>
      <c r="D213" s="156" t="s">
        <v>66</v>
      </c>
      <c r="E213" s="156" t="s">
        <v>117</v>
      </c>
      <c r="F213" s="150"/>
      <c r="G213" s="154">
        <f t="shared" si="11"/>
        <v>1713.9</v>
      </c>
    </row>
    <row r="214" spans="1:7" s="11" customFormat="1" ht="13.5" customHeight="1">
      <c r="A214" s="151" t="s">
        <v>157</v>
      </c>
      <c r="B214" s="156" t="s">
        <v>649</v>
      </c>
      <c r="C214" s="156" t="s">
        <v>69</v>
      </c>
      <c r="D214" s="156" t="s">
        <v>66</v>
      </c>
      <c r="E214" s="156" t="s">
        <v>117</v>
      </c>
      <c r="F214" s="150">
        <v>725</v>
      </c>
      <c r="G214" s="154">
        <v>1713.9</v>
      </c>
    </row>
    <row r="215" spans="1:7" s="11" customFormat="1" ht="12.75">
      <c r="A215" s="155" t="s">
        <v>10</v>
      </c>
      <c r="B215" s="156" t="s">
        <v>649</v>
      </c>
      <c r="C215" s="156" t="s">
        <v>69</v>
      </c>
      <c r="D215" s="156" t="s">
        <v>67</v>
      </c>
      <c r="E215" s="156"/>
      <c r="F215" s="150"/>
      <c r="G215" s="154">
        <f>G216</f>
        <v>3542.6</v>
      </c>
    </row>
    <row r="216" spans="1:7" s="11" customFormat="1" ht="22.5">
      <c r="A216" s="155" t="s">
        <v>106</v>
      </c>
      <c r="B216" s="156" t="s">
        <v>649</v>
      </c>
      <c r="C216" s="156" t="s">
        <v>69</v>
      </c>
      <c r="D216" s="156" t="s">
        <v>67</v>
      </c>
      <c r="E216" s="156" t="s">
        <v>107</v>
      </c>
      <c r="F216" s="150"/>
      <c r="G216" s="154">
        <f>G217</f>
        <v>3542.6</v>
      </c>
    </row>
    <row r="217" spans="1:7" s="11" customFormat="1" ht="12.75">
      <c r="A217" s="155" t="s">
        <v>112</v>
      </c>
      <c r="B217" s="156" t="s">
        <v>649</v>
      </c>
      <c r="C217" s="156" t="s">
        <v>69</v>
      </c>
      <c r="D217" s="156" t="s">
        <v>67</v>
      </c>
      <c r="E217" s="156" t="s">
        <v>113</v>
      </c>
      <c r="F217" s="150"/>
      <c r="G217" s="154">
        <f>G218</f>
        <v>3542.6</v>
      </c>
    </row>
    <row r="218" spans="1:7" s="11" customFormat="1" ht="12.75">
      <c r="A218" s="155" t="s">
        <v>116</v>
      </c>
      <c r="B218" s="156" t="s">
        <v>649</v>
      </c>
      <c r="C218" s="156" t="s">
        <v>69</v>
      </c>
      <c r="D218" s="156" t="s">
        <v>67</v>
      </c>
      <c r="E218" s="156" t="s">
        <v>117</v>
      </c>
      <c r="F218" s="150"/>
      <c r="G218" s="154">
        <f>G219</f>
        <v>3542.6</v>
      </c>
    </row>
    <row r="219" spans="1:7" s="11" customFormat="1" ht="12" customHeight="1">
      <c r="A219" s="151" t="s">
        <v>157</v>
      </c>
      <c r="B219" s="156" t="s">
        <v>649</v>
      </c>
      <c r="C219" s="156" t="s">
        <v>69</v>
      </c>
      <c r="D219" s="156" t="s">
        <v>67</v>
      </c>
      <c r="E219" s="156" t="s">
        <v>117</v>
      </c>
      <c r="F219" s="150">
        <v>725</v>
      </c>
      <c r="G219" s="154">
        <v>3542.6</v>
      </c>
    </row>
    <row r="220" spans="1:7" s="11" customFormat="1" ht="12.75">
      <c r="A220" s="151" t="s">
        <v>553</v>
      </c>
      <c r="B220" s="156" t="s">
        <v>649</v>
      </c>
      <c r="C220" s="156" t="s">
        <v>69</v>
      </c>
      <c r="D220" s="156" t="s">
        <v>70</v>
      </c>
      <c r="E220" s="156"/>
      <c r="F220" s="150"/>
      <c r="G220" s="154">
        <f>G221</f>
        <v>1718.2</v>
      </c>
    </row>
    <row r="221" spans="1:7" s="11" customFormat="1" ht="22.5">
      <c r="A221" s="155" t="s">
        <v>106</v>
      </c>
      <c r="B221" s="156" t="s">
        <v>649</v>
      </c>
      <c r="C221" s="156" t="s">
        <v>69</v>
      </c>
      <c r="D221" s="156" t="s">
        <v>70</v>
      </c>
      <c r="E221" s="156" t="s">
        <v>107</v>
      </c>
      <c r="F221" s="150"/>
      <c r="G221" s="154">
        <f>G222</f>
        <v>1718.2</v>
      </c>
    </row>
    <row r="222" spans="1:7" s="11" customFormat="1" ht="12.75">
      <c r="A222" s="155" t="s">
        <v>112</v>
      </c>
      <c r="B222" s="156" t="s">
        <v>649</v>
      </c>
      <c r="C222" s="156" t="s">
        <v>69</v>
      </c>
      <c r="D222" s="156" t="s">
        <v>70</v>
      </c>
      <c r="E222" s="156" t="s">
        <v>113</v>
      </c>
      <c r="F222" s="150"/>
      <c r="G222" s="154">
        <f>G223</f>
        <v>1718.2</v>
      </c>
    </row>
    <row r="223" spans="1:7" s="11" customFormat="1" ht="12.75">
      <c r="A223" s="155" t="s">
        <v>116</v>
      </c>
      <c r="B223" s="156" t="s">
        <v>649</v>
      </c>
      <c r="C223" s="156" t="s">
        <v>69</v>
      </c>
      <c r="D223" s="156" t="s">
        <v>70</v>
      </c>
      <c r="E223" s="156" t="s">
        <v>117</v>
      </c>
      <c r="F223" s="150"/>
      <c r="G223" s="154">
        <f>G224+G225</f>
        <v>1718.2</v>
      </c>
    </row>
    <row r="224" spans="1:7" s="11" customFormat="1" ht="12" customHeight="1">
      <c r="A224" s="151" t="s">
        <v>157</v>
      </c>
      <c r="B224" s="156" t="s">
        <v>649</v>
      </c>
      <c r="C224" s="156" t="s">
        <v>69</v>
      </c>
      <c r="D224" s="156" t="s">
        <v>70</v>
      </c>
      <c r="E224" s="156" t="s">
        <v>117</v>
      </c>
      <c r="F224" s="150">
        <v>725</v>
      </c>
      <c r="G224" s="154">
        <v>840.2</v>
      </c>
    </row>
    <row r="225" spans="1:7" s="11" customFormat="1" ht="22.5">
      <c r="A225" s="151" t="s">
        <v>158</v>
      </c>
      <c r="B225" s="156" t="s">
        <v>649</v>
      </c>
      <c r="C225" s="156" t="s">
        <v>69</v>
      </c>
      <c r="D225" s="156" t="s">
        <v>70</v>
      </c>
      <c r="E225" s="156" t="s">
        <v>117</v>
      </c>
      <c r="F225" s="150">
        <v>726</v>
      </c>
      <c r="G225" s="154">
        <v>878</v>
      </c>
    </row>
    <row r="226" spans="1:7" s="89" customFormat="1" ht="30" customHeight="1">
      <c r="A226" s="147" t="s">
        <v>463</v>
      </c>
      <c r="B226" s="158" t="s">
        <v>525</v>
      </c>
      <c r="C226" s="158"/>
      <c r="D226" s="158"/>
      <c r="E226" s="158"/>
      <c r="F226" s="144"/>
      <c r="G226" s="148">
        <f>G227+G236</f>
        <v>4077.9</v>
      </c>
    </row>
    <row r="227" spans="1:9" s="88" customFormat="1" ht="33.75" customHeight="1">
      <c r="A227" s="151" t="s">
        <v>464</v>
      </c>
      <c r="B227" s="158" t="s">
        <v>644</v>
      </c>
      <c r="C227" s="158"/>
      <c r="D227" s="158"/>
      <c r="E227" s="158"/>
      <c r="F227" s="144"/>
      <c r="G227" s="148">
        <f>G228</f>
        <v>1752.9</v>
      </c>
      <c r="H227" s="70"/>
      <c r="I227" s="70"/>
    </row>
    <row r="228" spans="1:9" s="88" customFormat="1" ht="12.75">
      <c r="A228" s="147" t="s">
        <v>8</v>
      </c>
      <c r="B228" s="158" t="s">
        <v>644</v>
      </c>
      <c r="C228" s="158" t="s">
        <v>69</v>
      </c>
      <c r="D228" s="158" t="s">
        <v>36</v>
      </c>
      <c r="E228" s="158"/>
      <c r="F228" s="144"/>
      <c r="G228" s="148">
        <f>G229</f>
        <v>1752.9</v>
      </c>
      <c r="H228" s="70"/>
      <c r="I228" s="70"/>
    </row>
    <row r="229" spans="1:9" s="88" customFormat="1" ht="12.75">
      <c r="A229" s="155" t="s">
        <v>11</v>
      </c>
      <c r="B229" s="156" t="s">
        <v>644</v>
      </c>
      <c r="C229" s="158" t="s">
        <v>69</v>
      </c>
      <c r="D229" s="158" t="s">
        <v>75</v>
      </c>
      <c r="E229" s="158"/>
      <c r="F229" s="144"/>
      <c r="G229" s="148">
        <f>G230</f>
        <v>1752.9</v>
      </c>
      <c r="H229" s="70"/>
      <c r="I229" s="70"/>
    </row>
    <row r="230" spans="1:9" s="5" customFormat="1" ht="45">
      <c r="A230" s="155" t="s">
        <v>103</v>
      </c>
      <c r="B230" s="156" t="s">
        <v>644</v>
      </c>
      <c r="C230" s="156" t="s">
        <v>69</v>
      </c>
      <c r="D230" s="156" t="s">
        <v>75</v>
      </c>
      <c r="E230" s="156" t="s">
        <v>104</v>
      </c>
      <c r="F230" s="150"/>
      <c r="G230" s="154">
        <f>G231</f>
        <v>1752.9</v>
      </c>
      <c r="H230" s="11"/>
      <c r="I230" s="11"/>
    </row>
    <row r="231" spans="1:9" s="5" customFormat="1" ht="22.5">
      <c r="A231" s="155" t="s">
        <v>94</v>
      </c>
      <c r="B231" s="156" t="s">
        <v>644</v>
      </c>
      <c r="C231" s="156" t="s">
        <v>69</v>
      </c>
      <c r="D231" s="156" t="s">
        <v>75</v>
      </c>
      <c r="E231" s="156" t="s">
        <v>95</v>
      </c>
      <c r="F231" s="150"/>
      <c r="G231" s="154">
        <f>G232+G234</f>
        <v>1752.9</v>
      </c>
      <c r="H231" s="11"/>
      <c r="I231" s="11"/>
    </row>
    <row r="232" spans="1:9" s="5" customFormat="1" ht="12.75">
      <c r="A232" s="155" t="s">
        <v>159</v>
      </c>
      <c r="B232" s="156" t="s">
        <v>644</v>
      </c>
      <c r="C232" s="156" t="s">
        <v>69</v>
      </c>
      <c r="D232" s="156" t="s">
        <v>75</v>
      </c>
      <c r="E232" s="156" t="s">
        <v>96</v>
      </c>
      <c r="F232" s="150"/>
      <c r="G232" s="154">
        <f>G233</f>
        <v>1346.3</v>
      </c>
      <c r="H232" s="11"/>
      <c r="I232" s="11"/>
    </row>
    <row r="233" spans="1:9" s="5" customFormat="1" ht="12.75">
      <c r="A233" s="155" t="s">
        <v>154</v>
      </c>
      <c r="B233" s="156" t="s">
        <v>644</v>
      </c>
      <c r="C233" s="156" t="s">
        <v>69</v>
      </c>
      <c r="D233" s="156" t="s">
        <v>75</v>
      </c>
      <c r="E233" s="156" t="s">
        <v>96</v>
      </c>
      <c r="F233" s="150">
        <v>721</v>
      </c>
      <c r="G233" s="154">
        <v>1346.3</v>
      </c>
      <c r="H233" s="11"/>
      <c r="I233" s="11"/>
    </row>
    <row r="234" spans="1:9" s="5" customFormat="1" ht="33.75">
      <c r="A234" s="155" t="s">
        <v>161</v>
      </c>
      <c r="B234" s="156" t="s">
        <v>644</v>
      </c>
      <c r="C234" s="156" t="s">
        <v>69</v>
      </c>
      <c r="D234" s="156" t="s">
        <v>75</v>
      </c>
      <c r="E234" s="156" t="s">
        <v>160</v>
      </c>
      <c r="F234" s="150"/>
      <c r="G234" s="154">
        <f>G235</f>
        <v>406.6</v>
      </c>
      <c r="H234" s="11"/>
      <c r="I234" s="11"/>
    </row>
    <row r="235" spans="1:9" s="5" customFormat="1" ht="12.75">
      <c r="A235" s="155" t="s">
        <v>154</v>
      </c>
      <c r="B235" s="156" t="s">
        <v>644</v>
      </c>
      <c r="C235" s="156" t="s">
        <v>69</v>
      </c>
      <c r="D235" s="156" t="s">
        <v>75</v>
      </c>
      <c r="E235" s="156" t="s">
        <v>160</v>
      </c>
      <c r="F235" s="150">
        <v>721</v>
      </c>
      <c r="G235" s="154">
        <v>406.6</v>
      </c>
      <c r="H235" s="11"/>
      <c r="I235" s="11"/>
    </row>
    <row r="236" spans="1:7" s="89" customFormat="1" ht="32.25">
      <c r="A236" s="159" t="s">
        <v>477</v>
      </c>
      <c r="B236" s="158" t="s">
        <v>652</v>
      </c>
      <c r="C236" s="158"/>
      <c r="D236" s="158"/>
      <c r="E236" s="158"/>
      <c r="F236" s="144"/>
      <c r="G236" s="148">
        <f>G237</f>
        <v>2325</v>
      </c>
    </row>
    <row r="237" spans="1:7" s="89" customFormat="1" ht="12.75">
      <c r="A237" s="159" t="s">
        <v>62</v>
      </c>
      <c r="B237" s="158" t="s">
        <v>652</v>
      </c>
      <c r="C237" s="158" t="s">
        <v>71</v>
      </c>
      <c r="D237" s="158" t="s">
        <v>36</v>
      </c>
      <c r="E237" s="158"/>
      <c r="F237" s="144"/>
      <c r="G237" s="148">
        <f>G238</f>
        <v>2325</v>
      </c>
    </row>
    <row r="238" spans="1:7" s="89" customFormat="1" ht="12.75">
      <c r="A238" s="155" t="s">
        <v>153</v>
      </c>
      <c r="B238" s="156" t="s">
        <v>652</v>
      </c>
      <c r="C238" s="156" t="s">
        <v>71</v>
      </c>
      <c r="D238" s="156" t="s">
        <v>76</v>
      </c>
      <c r="E238" s="158"/>
      <c r="F238" s="144"/>
      <c r="G238" s="148">
        <f>G239+G247</f>
        <v>2325</v>
      </c>
    </row>
    <row r="239" spans="1:7" s="94" customFormat="1" ht="45">
      <c r="A239" s="155" t="s">
        <v>103</v>
      </c>
      <c r="B239" s="156" t="s">
        <v>652</v>
      </c>
      <c r="C239" s="156" t="s">
        <v>71</v>
      </c>
      <c r="D239" s="156" t="s">
        <v>76</v>
      </c>
      <c r="E239" s="156" t="s">
        <v>104</v>
      </c>
      <c r="F239" s="150"/>
      <c r="G239" s="154">
        <f>G240</f>
        <v>2131.8</v>
      </c>
    </row>
    <row r="240" spans="1:7" s="94" customFormat="1" ht="22.5">
      <c r="A240" s="155" t="s">
        <v>94</v>
      </c>
      <c r="B240" s="156" t="s">
        <v>652</v>
      </c>
      <c r="C240" s="156" t="s">
        <v>71</v>
      </c>
      <c r="D240" s="156" t="s">
        <v>76</v>
      </c>
      <c r="E240" s="156" t="s">
        <v>95</v>
      </c>
      <c r="F240" s="150"/>
      <c r="G240" s="154">
        <f>G241+G243+G245</f>
        <v>2131.8</v>
      </c>
    </row>
    <row r="241" spans="1:7" s="94" customFormat="1" ht="12.75">
      <c r="A241" s="155" t="s">
        <v>159</v>
      </c>
      <c r="B241" s="156" t="s">
        <v>652</v>
      </c>
      <c r="C241" s="156" t="s">
        <v>71</v>
      </c>
      <c r="D241" s="156" t="s">
        <v>76</v>
      </c>
      <c r="E241" s="156" t="s">
        <v>96</v>
      </c>
      <c r="F241" s="150"/>
      <c r="G241" s="154">
        <f>G242</f>
        <v>1517</v>
      </c>
    </row>
    <row r="242" spans="1:7" s="94" customFormat="1" ht="12.75">
      <c r="A242" s="155" t="s">
        <v>154</v>
      </c>
      <c r="B242" s="156" t="s">
        <v>652</v>
      </c>
      <c r="C242" s="156" t="s">
        <v>71</v>
      </c>
      <c r="D242" s="156" t="s">
        <v>76</v>
      </c>
      <c r="E242" s="156" t="s">
        <v>96</v>
      </c>
      <c r="F242" s="150">
        <v>721</v>
      </c>
      <c r="G242" s="154">
        <v>1517</v>
      </c>
    </row>
    <row r="243" spans="1:7" s="94" customFormat="1" ht="22.5">
      <c r="A243" s="155" t="s">
        <v>97</v>
      </c>
      <c r="B243" s="156" t="s">
        <v>652</v>
      </c>
      <c r="C243" s="156" t="s">
        <v>71</v>
      </c>
      <c r="D243" s="156" t="s">
        <v>76</v>
      </c>
      <c r="E243" s="156" t="s">
        <v>98</v>
      </c>
      <c r="F243" s="150"/>
      <c r="G243" s="154">
        <f>G244</f>
        <v>160</v>
      </c>
    </row>
    <row r="244" spans="1:7" s="94" customFormat="1" ht="12.75">
      <c r="A244" s="155" t="s">
        <v>154</v>
      </c>
      <c r="B244" s="156" t="s">
        <v>652</v>
      </c>
      <c r="C244" s="156" t="s">
        <v>71</v>
      </c>
      <c r="D244" s="156" t="s">
        <v>76</v>
      </c>
      <c r="E244" s="156" t="s">
        <v>98</v>
      </c>
      <c r="F244" s="150">
        <v>721</v>
      </c>
      <c r="G244" s="154">
        <v>160</v>
      </c>
    </row>
    <row r="245" spans="1:7" s="94" customFormat="1" ht="33.75">
      <c r="A245" s="155" t="s">
        <v>161</v>
      </c>
      <c r="B245" s="156" t="s">
        <v>652</v>
      </c>
      <c r="C245" s="156" t="s">
        <v>71</v>
      </c>
      <c r="D245" s="156" t="s">
        <v>76</v>
      </c>
      <c r="E245" s="156" t="s">
        <v>160</v>
      </c>
      <c r="F245" s="150"/>
      <c r="G245" s="154">
        <f>G246</f>
        <v>454.8</v>
      </c>
    </row>
    <row r="246" spans="1:7" s="94" customFormat="1" ht="12.75">
      <c r="A246" s="155" t="s">
        <v>154</v>
      </c>
      <c r="B246" s="156" t="s">
        <v>652</v>
      </c>
      <c r="C246" s="156" t="s">
        <v>71</v>
      </c>
      <c r="D246" s="156" t="s">
        <v>76</v>
      </c>
      <c r="E246" s="156" t="s">
        <v>160</v>
      </c>
      <c r="F246" s="150">
        <v>721</v>
      </c>
      <c r="G246" s="154">
        <v>454.8</v>
      </c>
    </row>
    <row r="247" spans="1:7" s="94" customFormat="1" ht="22.5">
      <c r="A247" s="155" t="s">
        <v>640</v>
      </c>
      <c r="B247" s="156" t="s">
        <v>652</v>
      </c>
      <c r="C247" s="156" t="s">
        <v>71</v>
      </c>
      <c r="D247" s="156" t="s">
        <v>76</v>
      </c>
      <c r="E247" s="156" t="s">
        <v>105</v>
      </c>
      <c r="F247" s="150"/>
      <c r="G247" s="154">
        <f>G248</f>
        <v>193.2</v>
      </c>
    </row>
    <row r="248" spans="1:7" s="94" customFormat="1" ht="22.5">
      <c r="A248" s="155" t="s">
        <v>99</v>
      </c>
      <c r="B248" s="156" t="s">
        <v>652</v>
      </c>
      <c r="C248" s="156" t="s">
        <v>71</v>
      </c>
      <c r="D248" s="156" t="s">
        <v>76</v>
      </c>
      <c r="E248" s="156" t="s">
        <v>100</v>
      </c>
      <c r="F248" s="150"/>
      <c r="G248" s="154">
        <f>G249</f>
        <v>193.2</v>
      </c>
    </row>
    <row r="249" spans="1:7" s="94" customFormat="1" ht="22.5">
      <c r="A249" s="155" t="s">
        <v>101</v>
      </c>
      <c r="B249" s="156" t="s">
        <v>652</v>
      </c>
      <c r="C249" s="156" t="s">
        <v>71</v>
      </c>
      <c r="D249" s="156" t="s">
        <v>76</v>
      </c>
      <c r="E249" s="156" t="s">
        <v>102</v>
      </c>
      <c r="F249" s="150"/>
      <c r="G249" s="154">
        <f>G250</f>
        <v>193.2</v>
      </c>
    </row>
    <row r="250" spans="1:7" s="94" customFormat="1" ht="12.75">
      <c r="A250" s="155" t="s">
        <v>154</v>
      </c>
      <c r="B250" s="156" t="s">
        <v>652</v>
      </c>
      <c r="C250" s="156" t="s">
        <v>71</v>
      </c>
      <c r="D250" s="156" t="s">
        <v>76</v>
      </c>
      <c r="E250" s="156" t="s">
        <v>102</v>
      </c>
      <c r="F250" s="150">
        <v>721</v>
      </c>
      <c r="G250" s="154">
        <v>193.2</v>
      </c>
    </row>
    <row r="251" spans="1:9" s="5" customFormat="1" ht="12.75">
      <c r="A251" s="147" t="s">
        <v>689</v>
      </c>
      <c r="B251" s="145" t="s">
        <v>186</v>
      </c>
      <c r="C251" s="149"/>
      <c r="D251" s="149"/>
      <c r="E251" s="150"/>
      <c r="F251" s="150"/>
      <c r="G251" s="148">
        <f>G252</f>
        <v>342</v>
      </c>
      <c r="H251" s="11"/>
      <c r="I251" s="11"/>
    </row>
    <row r="252" spans="1:9" s="5" customFormat="1" ht="21.75">
      <c r="A252" s="147" t="s">
        <v>258</v>
      </c>
      <c r="B252" s="145" t="s">
        <v>339</v>
      </c>
      <c r="C252" s="149"/>
      <c r="D252" s="149"/>
      <c r="E252" s="150"/>
      <c r="F252" s="150"/>
      <c r="G252" s="148">
        <f>G253+G269</f>
        <v>342</v>
      </c>
      <c r="H252" s="11"/>
      <c r="I252" s="11"/>
    </row>
    <row r="253" spans="1:9" s="5" customFormat="1" ht="12.75">
      <c r="A253" s="147" t="s">
        <v>187</v>
      </c>
      <c r="B253" s="145" t="s">
        <v>340</v>
      </c>
      <c r="C253" s="149"/>
      <c r="D253" s="149"/>
      <c r="E253" s="150"/>
      <c r="F253" s="150"/>
      <c r="G253" s="148">
        <f>G254</f>
        <v>275</v>
      </c>
      <c r="H253" s="11"/>
      <c r="I253" s="11"/>
    </row>
    <row r="254" spans="1:9" s="5" customFormat="1" ht="12.75">
      <c r="A254" s="147" t="s">
        <v>8</v>
      </c>
      <c r="B254" s="145" t="s">
        <v>340</v>
      </c>
      <c r="C254" s="149" t="s">
        <v>69</v>
      </c>
      <c r="D254" s="149" t="s">
        <v>36</v>
      </c>
      <c r="E254" s="150"/>
      <c r="F254" s="150"/>
      <c r="G254" s="148">
        <f>G255</f>
        <v>275</v>
      </c>
      <c r="H254" s="11"/>
      <c r="I254" s="11"/>
    </row>
    <row r="255" spans="1:9" s="5" customFormat="1" ht="12.75">
      <c r="A255" s="151" t="s">
        <v>643</v>
      </c>
      <c r="B255" s="152" t="s">
        <v>340</v>
      </c>
      <c r="C255" s="153" t="s">
        <v>69</v>
      </c>
      <c r="D255" s="153" t="s">
        <v>69</v>
      </c>
      <c r="E255" s="150"/>
      <c r="F255" s="150"/>
      <c r="G255" s="154">
        <f>G256+G260+G265</f>
        <v>275</v>
      </c>
      <c r="H255" s="11"/>
      <c r="I255" s="11"/>
    </row>
    <row r="256" spans="1:9" s="5" customFormat="1" ht="22.5">
      <c r="A256" s="155" t="s">
        <v>640</v>
      </c>
      <c r="B256" s="152" t="s">
        <v>340</v>
      </c>
      <c r="C256" s="153" t="s">
        <v>69</v>
      </c>
      <c r="D256" s="153" t="s">
        <v>69</v>
      </c>
      <c r="E256" s="156" t="s">
        <v>105</v>
      </c>
      <c r="F256" s="150"/>
      <c r="G256" s="154">
        <f>G257</f>
        <v>0</v>
      </c>
      <c r="H256" s="11"/>
      <c r="I256" s="11"/>
    </row>
    <row r="257" spans="1:9" s="5" customFormat="1" ht="21.75" customHeight="1">
      <c r="A257" s="155" t="s">
        <v>99</v>
      </c>
      <c r="B257" s="152" t="s">
        <v>340</v>
      </c>
      <c r="C257" s="153" t="s">
        <v>69</v>
      </c>
      <c r="D257" s="153" t="s">
        <v>69</v>
      </c>
      <c r="E257" s="156" t="s">
        <v>100</v>
      </c>
      <c r="F257" s="150"/>
      <c r="G257" s="154">
        <f>G258</f>
        <v>0</v>
      </c>
      <c r="H257" s="11"/>
      <c r="I257" s="11"/>
    </row>
    <row r="258" spans="1:9" s="5" customFormat="1" ht="22.5">
      <c r="A258" s="155" t="s">
        <v>101</v>
      </c>
      <c r="B258" s="152" t="s">
        <v>340</v>
      </c>
      <c r="C258" s="153" t="s">
        <v>69</v>
      </c>
      <c r="D258" s="153" t="s">
        <v>69</v>
      </c>
      <c r="E258" s="156" t="s">
        <v>102</v>
      </c>
      <c r="F258" s="150"/>
      <c r="G258" s="154">
        <f>G259</f>
        <v>0</v>
      </c>
      <c r="H258" s="11"/>
      <c r="I258" s="11"/>
    </row>
    <row r="259" spans="1:9" s="5" customFormat="1" ht="13.5" customHeight="1">
      <c r="A259" s="151" t="s">
        <v>157</v>
      </c>
      <c r="B259" s="152" t="s">
        <v>340</v>
      </c>
      <c r="C259" s="153" t="s">
        <v>69</v>
      </c>
      <c r="D259" s="153" t="s">
        <v>69</v>
      </c>
      <c r="E259" s="156" t="s">
        <v>102</v>
      </c>
      <c r="F259" s="150">
        <v>725</v>
      </c>
      <c r="G259" s="154">
        <f>20-20</f>
        <v>0</v>
      </c>
      <c r="H259" s="11"/>
      <c r="I259" s="11"/>
    </row>
    <row r="260" spans="1:9" s="5" customFormat="1" ht="12.75">
      <c r="A260" s="155" t="s">
        <v>118</v>
      </c>
      <c r="B260" s="152" t="s">
        <v>340</v>
      </c>
      <c r="C260" s="156" t="s">
        <v>69</v>
      </c>
      <c r="D260" s="156" t="s">
        <v>69</v>
      </c>
      <c r="E260" s="156" t="s">
        <v>119</v>
      </c>
      <c r="F260" s="150"/>
      <c r="G260" s="154">
        <f>G261+G263</f>
        <v>183</v>
      </c>
      <c r="H260" s="11"/>
      <c r="I260" s="11"/>
    </row>
    <row r="261" spans="1:9" s="5" customFormat="1" ht="12.75">
      <c r="A261" s="155" t="s">
        <v>148</v>
      </c>
      <c r="B261" s="152" t="s">
        <v>340</v>
      </c>
      <c r="C261" s="156" t="s">
        <v>69</v>
      </c>
      <c r="D261" s="156" t="s">
        <v>69</v>
      </c>
      <c r="E261" s="156" t="s">
        <v>147</v>
      </c>
      <c r="F261" s="150"/>
      <c r="G261" s="154">
        <f>G262</f>
        <v>133</v>
      </c>
      <c r="H261" s="11"/>
      <c r="I261" s="11"/>
    </row>
    <row r="262" spans="1:9" s="5" customFormat="1" ht="13.5" customHeight="1">
      <c r="A262" s="151" t="s">
        <v>157</v>
      </c>
      <c r="B262" s="152" t="s">
        <v>340</v>
      </c>
      <c r="C262" s="156" t="s">
        <v>69</v>
      </c>
      <c r="D262" s="156" t="s">
        <v>69</v>
      </c>
      <c r="E262" s="156" t="s">
        <v>147</v>
      </c>
      <c r="F262" s="150">
        <v>725</v>
      </c>
      <c r="G262" s="154">
        <f>205-72</f>
        <v>133</v>
      </c>
      <c r="H262" s="11"/>
      <c r="I262" s="11"/>
    </row>
    <row r="263" spans="1:9" s="5" customFormat="1" ht="12.75">
      <c r="A263" s="155" t="s">
        <v>150</v>
      </c>
      <c r="B263" s="152" t="s">
        <v>340</v>
      </c>
      <c r="C263" s="156" t="s">
        <v>69</v>
      </c>
      <c r="D263" s="156" t="s">
        <v>69</v>
      </c>
      <c r="E263" s="156" t="s">
        <v>149</v>
      </c>
      <c r="F263" s="150"/>
      <c r="G263" s="154">
        <f>G264</f>
        <v>50</v>
      </c>
      <c r="H263" s="11"/>
      <c r="I263" s="11"/>
    </row>
    <row r="264" spans="1:9" s="5" customFormat="1" ht="12.75" customHeight="1">
      <c r="A264" s="151" t="s">
        <v>157</v>
      </c>
      <c r="B264" s="152" t="s">
        <v>340</v>
      </c>
      <c r="C264" s="156" t="s">
        <v>69</v>
      </c>
      <c r="D264" s="156" t="s">
        <v>69</v>
      </c>
      <c r="E264" s="156" t="s">
        <v>149</v>
      </c>
      <c r="F264" s="150">
        <v>725</v>
      </c>
      <c r="G264" s="154">
        <f>70-20</f>
        <v>50</v>
      </c>
      <c r="H264" s="11"/>
      <c r="I264" s="11"/>
    </row>
    <row r="265" spans="1:9" s="5" customFormat="1" ht="22.5">
      <c r="A265" s="155" t="s">
        <v>106</v>
      </c>
      <c r="B265" s="152" t="s">
        <v>340</v>
      </c>
      <c r="C265" s="156" t="s">
        <v>69</v>
      </c>
      <c r="D265" s="156" t="s">
        <v>69</v>
      </c>
      <c r="E265" s="156" t="s">
        <v>107</v>
      </c>
      <c r="F265" s="150"/>
      <c r="G265" s="154">
        <f>G266</f>
        <v>92</v>
      </c>
      <c r="H265" s="11"/>
      <c r="I265" s="11"/>
    </row>
    <row r="266" spans="1:9" s="5" customFormat="1" ht="12.75">
      <c r="A266" s="155" t="s">
        <v>112</v>
      </c>
      <c r="B266" s="152" t="s">
        <v>340</v>
      </c>
      <c r="C266" s="156" t="s">
        <v>69</v>
      </c>
      <c r="D266" s="156" t="s">
        <v>69</v>
      </c>
      <c r="E266" s="156" t="s">
        <v>113</v>
      </c>
      <c r="F266" s="150"/>
      <c r="G266" s="154">
        <f>G267</f>
        <v>92</v>
      </c>
      <c r="H266" s="11"/>
      <c r="I266" s="11"/>
    </row>
    <row r="267" spans="1:9" s="5" customFormat="1" ht="12.75">
      <c r="A267" s="155" t="s">
        <v>116</v>
      </c>
      <c r="B267" s="152" t="s">
        <v>340</v>
      </c>
      <c r="C267" s="156" t="s">
        <v>69</v>
      </c>
      <c r="D267" s="156" t="s">
        <v>69</v>
      </c>
      <c r="E267" s="156" t="s">
        <v>117</v>
      </c>
      <c r="F267" s="150"/>
      <c r="G267" s="154">
        <f>G268</f>
        <v>92</v>
      </c>
      <c r="H267" s="11"/>
      <c r="I267" s="11"/>
    </row>
    <row r="268" spans="1:9" s="5" customFormat="1" ht="13.5" customHeight="1">
      <c r="A268" s="151" t="s">
        <v>157</v>
      </c>
      <c r="B268" s="152" t="s">
        <v>340</v>
      </c>
      <c r="C268" s="156" t="s">
        <v>69</v>
      </c>
      <c r="D268" s="156" t="s">
        <v>69</v>
      </c>
      <c r="E268" s="156" t="s">
        <v>117</v>
      </c>
      <c r="F268" s="150">
        <v>725</v>
      </c>
      <c r="G268" s="154">
        <v>92</v>
      </c>
      <c r="H268" s="11"/>
      <c r="I268" s="11"/>
    </row>
    <row r="269" spans="1:9" s="88" customFormat="1" ht="12.75">
      <c r="A269" s="160" t="s">
        <v>555</v>
      </c>
      <c r="B269" s="145" t="s">
        <v>690</v>
      </c>
      <c r="C269" s="158"/>
      <c r="D269" s="158"/>
      <c r="E269" s="158"/>
      <c r="F269" s="144"/>
      <c r="G269" s="148">
        <f>G275</f>
        <v>67</v>
      </c>
      <c r="H269" s="70"/>
      <c r="I269" s="70"/>
    </row>
    <row r="270" spans="1:9" s="5" customFormat="1" ht="12.75">
      <c r="A270" s="147" t="s">
        <v>8</v>
      </c>
      <c r="B270" s="145" t="s">
        <v>690</v>
      </c>
      <c r="C270" s="149" t="s">
        <v>69</v>
      </c>
      <c r="D270" s="149" t="s">
        <v>36</v>
      </c>
      <c r="E270" s="150"/>
      <c r="F270" s="150"/>
      <c r="G270" s="148">
        <f>G271</f>
        <v>67</v>
      </c>
      <c r="H270" s="11"/>
      <c r="I270" s="11"/>
    </row>
    <row r="271" spans="1:9" s="5" customFormat="1" ht="12.75">
      <c r="A271" s="151" t="s">
        <v>643</v>
      </c>
      <c r="B271" s="152" t="s">
        <v>690</v>
      </c>
      <c r="C271" s="153" t="s">
        <v>69</v>
      </c>
      <c r="D271" s="153" t="s">
        <v>69</v>
      </c>
      <c r="E271" s="150"/>
      <c r="F271" s="150"/>
      <c r="G271" s="154">
        <f>G272</f>
        <v>67</v>
      </c>
      <c r="H271" s="11"/>
      <c r="I271" s="11"/>
    </row>
    <row r="272" spans="1:9" s="5" customFormat="1" ht="22.5">
      <c r="A272" s="155" t="s">
        <v>640</v>
      </c>
      <c r="B272" s="152" t="s">
        <v>690</v>
      </c>
      <c r="C272" s="156" t="s">
        <v>69</v>
      </c>
      <c r="D272" s="156" t="s">
        <v>69</v>
      </c>
      <c r="E272" s="156" t="s">
        <v>105</v>
      </c>
      <c r="F272" s="150"/>
      <c r="G272" s="154">
        <f>G273</f>
        <v>67</v>
      </c>
      <c r="H272" s="11"/>
      <c r="I272" s="11"/>
    </row>
    <row r="273" spans="1:9" s="5" customFormat="1" ht="23.25" customHeight="1">
      <c r="A273" s="155" t="s">
        <v>99</v>
      </c>
      <c r="B273" s="152" t="s">
        <v>690</v>
      </c>
      <c r="C273" s="156" t="s">
        <v>69</v>
      </c>
      <c r="D273" s="156" t="s">
        <v>69</v>
      </c>
      <c r="E273" s="156" t="s">
        <v>100</v>
      </c>
      <c r="F273" s="150"/>
      <c r="G273" s="154">
        <f>G274</f>
        <v>67</v>
      </c>
      <c r="H273" s="11"/>
      <c r="I273" s="11"/>
    </row>
    <row r="274" spans="1:9" s="5" customFormat="1" ht="22.5">
      <c r="A274" s="155" t="s">
        <v>101</v>
      </c>
      <c r="B274" s="152" t="s">
        <v>690</v>
      </c>
      <c r="C274" s="156" t="s">
        <v>69</v>
      </c>
      <c r="D274" s="156" t="s">
        <v>69</v>
      </c>
      <c r="E274" s="156" t="s">
        <v>102</v>
      </c>
      <c r="F274" s="150"/>
      <c r="G274" s="154">
        <f>G275</f>
        <v>67</v>
      </c>
      <c r="H274" s="11"/>
      <c r="I274" s="11"/>
    </row>
    <row r="275" spans="1:9" s="5" customFormat="1" ht="13.5" customHeight="1">
      <c r="A275" s="151" t="s">
        <v>157</v>
      </c>
      <c r="B275" s="152" t="s">
        <v>690</v>
      </c>
      <c r="C275" s="156" t="s">
        <v>69</v>
      </c>
      <c r="D275" s="156" t="s">
        <v>69</v>
      </c>
      <c r="E275" s="156" t="s">
        <v>102</v>
      </c>
      <c r="F275" s="150">
        <v>725</v>
      </c>
      <c r="G275" s="154">
        <v>67</v>
      </c>
      <c r="H275" s="11"/>
      <c r="I275" s="11"/>
    </row>
    <row r="276" spans="1:9" s="5" customFormat="1" ht="31.5" customHeight="1">
      <c r="A276" s="147" t="s">
        <v>557</v>
      </c>
      <c r="B276" s="145" t="s">
        <v>189</v>
      </c>
      <c r="C276" s="149"/>
      <c r="D276" s="149"/>
      <c r="E276" s="150"/>
      <c r="F276" s="150"/>
      <c r="G276" s="148">
        <f>G277</f>
        <v>580</v>
      </c>
      <c r="H276" s="11"/>
      <c r="I276" s="11"/>
    </row>
    <row r="277" spans="1:9" s="5" customFormat="1" ht="42" customHeight="1">
      <c r="A277" s="147" t="s">
        <v>558</v>
      </c>
      <c r="B277" s="145" t="s">
        <v>341</v>
      </c>
      <c r="C277" s="149"/>
      <c r="D277" s="149"/>
      <c r="E277" s="144"/>
      <c r="F277" s="144"/>
      <c r="G277" s="148">
        <f>G278</f>
        <v>580</v>
      </c>
      <c r="H277" s="11"/>
      <c r="I277" s="11"/>
    </row>
    <row r="278" spans="1:9" s="5" customFormat="1" ht="14.25" customHeight="1">
      <c r="A278" s="147" t="s">
        <v>188</v>
      </c>
      <c r="B278" s="145" t="s">
        <v>342</v>
      </c>
      <c r="C278" s="149"/>
      <c r="D278" s="149"/>
      <c r="E278" s="144"/>
      <c r="F278" s="144"/>
      <c r="G278" s="148">
        <f>G279</f>
        <v>580</v>
      </c>
      <c r="H278" s="11"/>
      <c r="I278" s="11"/>
    </row>
    <row r="279" spans="1:9" s="5" customFormat="1" ht="13.5" customHeight="1">
      <c r="A279" s="147" t="s">
        <v>8</v>
      </c>
      <c r="B279" s="145" t="s">
        <v>342</v>
      </c>
      <c r="C279" s="149" t="s">
        <v>69</v>
      </c>
      <c r="D279" s="149" t="s">
        <v>36</v>
      </c>
      <c r="E279" s="150"/>
      <c r="F279" s="150"/>
      <c r="G279" s="148">
        <f>G280</f>
        <v>580</v>
      </c>
      <c r="H279" s="11"/>
      <c r="I279" s="11"/>
    </row>
    <row r="280" spans="1:9" s="5" customFormat="1" ht="12.75">
      <c r="A280" s="151" t="s">
        <v>643</v>
      </c>
      <c r="B280" s="152" t="s">
        <v>342</v>
      </c>
      <c r="C280" s="153" t="s">
        <v>69</v>
      </c>
      <c r="D280" s="153" t="s">
        <v>69</v>
      </c>
      <c r="E280" s="150"/>
      <c r="F280" s="150"/>
      <c r="G280" s="154">
        <f>G281+G285</f>
        <v>580</v>
      </c>
      <c r="H280" s="11"/>
      <c r="I280" s="11"/>
    </row>
    <row r="281" spans="1:9" s="5" customFormat="1" ht="22.5">
      <c r="A281" s="155" t="s">
        <v>106</v>
      </c>
      <c r="B281" s="152" t="s">
        <v>342</v>
      </c>
      <c r="C281" s="153" t="s">
        <v>69</v>
      </c>
      <c r="D281" s="153" t="s">
        <v>69</v>
      </c>
      <c r="E281" s="156" t="s">
        <v>107</v>
      </c>
      <c r="F281" s="150"/>
      <c r="G281" s="154">
        <f>G282</f>
        <v>533.9</v>
      </c>
      <c r="H281" s="11"/>
      <c r="I281" s="11"/>
    </row>
    <row r="282" spans="1:9" s="5" customFormat="1" ht="12.75">
      <c r="A282" s="155" t="s">
        <v>112</v>
      </c>
      <c r="B282" s="152" t="s">
        <v>342</v>
      </c>
      <c r="C282" s="153" t="s">
        <v>69</v>
      </c>
      <c r="D282" s="153" t="s">
        <v>69</v>
      </c>
      <c r="E282" s="156" t="s">
        <v>113</v>
      </c>
      <c r="F282" s="150"/>
      <c r="G282" s="154">
        <f>G283</f>
        <v>533.9</v>
      </c>
      <c r="H282" s="11"/>
      <c r="I282" s="11"/>
    </row>
    <row r="283" spans="1:9" s="5" customFormat="1" ht="12.75">
      <c r="A283" s="155" t="s">
        <v>116</v>
      </c>
      <c r="B283" s="152" t="s">
        <v>342</v>
      </c>
      <c r="C283" s="153" t="s">
        <v>69</v>
      </c>
      <c r="D283" s="153" t="s">
        <v>69</v>
      </c>
      <c r="E283" s="156" t="s">
        <v>117</v>
      </c>
      <c r="F283" s="150"/>
      <c r="G283" s="154">
        <f>G284</f>
        <v>533.9</v>
      </c>
      <c r="H283" s="11"/>
      <c r="I283" s="11"/>
    </row>
    <row r="284" spans="1:9" s="5" customFormat="1" ht="12.75" customHeight="1">
      <c r="A284" s="155" t="s">
        <v>157</v>
      </c>
      <c r="B284" s="152" t="s">
        <v>342</v>
      </c>
      <c r="C284" s="153" t="s">
        <v>69</v>
      </c>
      <c r="D284" s="153" t="s">
        <v>69</v>
      </c>
      <c r="E284" s="156" t="s">
        <v>117</v>
      </c>
      <c r="F284" s="150">
        <v>725</v>
      </c>
      <c r="G284" s="154">
        <v>533.9</v>
      </c>
      <c r="H284" s="11"/>
      <c r="I284" s="11"/>
    </row>
    <row r="285" spans="1:9" s="5" customFormat="1" ht="45">
      <c r="A285" s="151" t="s">
        <v>103</v>
      </c>
      <c r="B285" s="152" t="s">
        <v>342</v>
      </c>
      <c r="C285" s="153" t="s">
        <v>69</v>
      </c>
      <c r="D285" s="153" t="s">
        <v>69</v>
      </c>
      <c r="E285" s="156" t="s">
        <v>104</v>
      </c>
      <c r="F285" s="150"/>
      <c r="G285" s="154">
        <f>G286</f>
        <v>46.099999999999994</v>
      </c>
      <c r="H285" s="11"/>
      <c r="I285" s="11"/>
    </row>
    <row r="286" spans="1:9" s="5" customFormat="1" ht="12.75">
      <c r="A286" s="151" t="str">
        <f>'пр.5 вед.стр.'!A908</f>
        <v>Расходы на выплаты персоналу казенных учреждений</v>
      </c>
      <c r="B286" s="152" t="s">
        <v>342</v>
      </c>
      <c r="C286" s="153" t="s">
        <v>69</v>
      </c>
      <c r="D286" s="153" t="s">
        <v>69</v>
      </c>
      <c r="E286" s="156" t="s">
        <v>302</v>
      </c>
      <c r="F286" s="150"/>
      <c r="G286" s="154">
        <f>G287+G289</f>
        <v>46.099999999999994</v>
      </c>
      <c r="H286" s="11">
        <v>120</v>
      </c>
      <c r="I286" s="11"/>
    </row>
    <row r="287" spans="1:9" s="5" customFormat="1" ht="12.75">
      <c r="A287" s="155" t="s">
        <v>568</v>
      </c>
      <c r="B287" s="152" t="s">
        <v>342</v>
      </c>
      <c r="C287" s="153" t="s">
        <v>69</v>
      </c>
      <c r="D287" s="153" t="s">
        <v>69</v>
      </c>
      <c r="E287" s="156" t="s">
        <v>303</v>
      </c>
      <c r="F287" s="150"/>
      <c r="G287" s="154">
        <f>G288</f>
        <v>35.4</v>
      </c>
      <c r="H287" s="11"/>
      <c r="I287" s="11"/>
    </row>
    <row r="288" spans="1:9" s="5" customFormat="1" ht="22.5">
      <c r="A288" s="151" t="s">
        <v>158</v>
      </c>
      <c r="B288" s="152" t="s">
        <v>342</v>
      </c>
      <c r="C288" s="153" t="s">
        <v>69</v>
      </c>
      <c r="D288" s="153" t="s">
        <v>69</v>
      </c>
      <c r="E288" s="156" t="s">
        <v>303</v>
      </c>
      <c r="F288" s="150">
        <v>726</v>
      </c>
      <c r="G288" s="154">
        <v>35.4</v>
      </c>
      <c r="H288" s="11"/>
      <c r="I288" s="11"/>
    </row>
    <row r="289" spans="1:9" s="5" customFormat="1" ht="22.5">
      <c r="A289" s="155" t="s">
        <v>451</v>
      </c>
      <c r="B289" s="152" t="s">
        <v>342</v>
      </c>
      <c r="C289" s="153" t="s">
        <v>69</v>
      </c>
      <c r="D289" s="153" t="s">
        <v>69</v>
      </c>
      <c r="E289" s="156" t="s">
        <v>304</v>
      </c>
      <c r="F289" s="150"/>
      <c r="G289" s="154">
        <f>G290</f>
        <v>10.7</v>
      </c>
      <c r="H289" s="11"/>
      <c r="I289" s="11"/>
    </row>
    <row r="290" spans="1:9" s="5" customFormat="1" ht="22.5">
      <c r="A290" s="151" t="s">
        <v>158</v>
      </c>
      <c r="B290" s="152" t="s">
        <v>342</v>
      </c>
      <c r="C290" s="153" t="s">
        <v>69</v>
      </c>
      <c r="D290" s="153" t="s">
        <v>69</v>
      </c>
      <c r="E290" s="156" t="s">
        <v>304</v>
      </c>
      <c r="F290" s="150">
        <v>726</v>
      </c>
      <c r="G290" s="154">
        <v>10.7</v>
      </c>
      <c r="H290" s="11"/>
      <c r="I290" s="11"/>
    </row>
    <row r="291" spans="1:9" s="5" customFormat="1" ht="21.75">
      <c r="A291" s="147" t="s">
        <v>559</v>
      </c>
      <c r="B291" s="145" t="s">
        <v>191</v>
      </c>
      <c r="C291" s="149"/>
      <c r="D291" s="149"/>
      <c r="E291" s="150"/>
      <c r="F291" s="150"/>
      <c r="G291" s="148">
        <f>G292</f>
        <v>470.5</v>
      </c>
      <c r="H291" s="11"/>
      <c r="I291" s="11"/>
    </row>
    <row r="292" spans="1:9" s="5" customFormat="1" ht="23.25" customHeight="1">
      <c r="A292" s="147" t="s">
        <v>259</v>
      </c>
      <c r="B292" s="145" t="s">
        <v>343</v>
      </c>
      <c r="C292" s="149"/>
      <c r="D292" s="149"/>
      <c r="E292" s="150"/>
      <c r="F292" s="150"/>
      <c r="G292" s="148">
        <f>G293</f>
        <v>470.5</v>
      </c>
      <c r="H292" s="11"/>
      <c r="I292" s="11"/>
    </row>
    <row r="293" spans="1:9" s="5" customFormat="1" ht="12.75">
      <c r="A293" s="147" t="s">
        <v>190</v>
      </c>
      <c r="B293" s="145" t="s">
        <v>344</v>
      </c>
      <c r="C293" s="149"/>
      <c r="D293" s="149"/>
      <c r="E293" s="150"/>
      <c r="F293" s="150"/>
      <c r="G293" s="148">
        <f>G294</f>
        <v>470.5</v>
      </c>
      <c r="H293" s="11"/>
      <c r="I293" s="11"/>
    </row>
    <row r="294" spans="1:9" s="5" customFormat="1" ht="12.75">
      <c r="A294" s="147" t="s">
        <v>8</v>
      </c>
      <c r="B294" s="145" t="s">
        <v>344</v>
      </c>
      <c r="C294" s="149" t="s">
        <v>69</v>
      </c>
      <c r="D294" s="149" t="s">
        <v>36</v>
      </c>
      <c r="E294" s="150"/>
      <c r="F294" s="150"/>
      <c r="G294" s="148">
        <f>G295</f>
        <v>470.5</v>
      </c>
      <c r="H294" s="11"/>
      <c r="I294" s="11"/>
    </row>
    <row r="295" spans="1:9" s="5" customFormat="1" ht="11.25" customHeight="1">
      <c r="A295" s="151" t="s">
        <v>643</v>
      </c>
      <c r="B295" s="152" t="s">
        <v>344</v>
      </c>
      <c r="C295" s="153" t="s">
        <v>69</v>
      </c>
      <c r="D295" s="153" t="s">
        <v>69</v>
      </c>
      <c r="E295" s="150"/>
      <c r="F295" s="150"/>
      <c r="G295" s="154">
        <f>G296+G300</f>
        <v>470.5</v>
      </c>
      <c r="H295" s="11"/>
      <c r="I295" s="11"/>
    </row>
    <row r="296" spans="1:9" s="5" customFormat="1" ht="22.5">
      <c r="A296" s="155" t="s">
        <v>640</v>
      </c>
      <c r="B296" s="152" t="s">
        <v>344</v>
      </c>
      <c r="C296" s="153" t="s">
        <v>69</v>
      </c>
      <c r="D296" s="153" t="s">
        <v>69</v>
      </c>
      <c r="E296" s="156" t="s">
        <v>105</v>
      </c>
      <c r="F296" s="150"/>
      <c r="G296" s="154">
        <f>G297</f>
        <v>384.8</v>
      </c>
      <c r="H296" s="11"/>
      <c r="I296" s="11"/>
    </row>
    <row r="297" spans="1:9" s="5" customFormat="1" ht="12" customHeight="1">
      <c r="A297" s="155" t="s">
        <v>99</v>
      </c>
      <c r="B297" s="152" t="s">
        <v>344</v>
      </c>
      <c r="C297" s="153" t="s">
        <v>69</v>
      </c>
      <c r="D297" s="153" t="s">
        <v>69</v>
      </c>
      <c r="E297" s="156" t="s">
        <v>100</v>
      </c>
      <c r="F297" s="150"/>
      <c r="G297" s="154">
        <f>G298</f>
        <v>384.8</v>
      </c>
      <c r="H297" s="11"/>
      <c r="I297" s="11"/>
    </row>
    <row r="298" spans="1:9" s="5" customFormat="1" ht="22.5">
      <c r="A298" s="155" t="s">
        <v>101</v>
      </c>
      <c r="B298" s="152" t="s">
        <v>344</v>
      </c>
      <c r="C298" s="153" t="s">
        <v>69</v>
      </c>
      <c r="D298" s="153" t="s">
        <v>69</v>
      </c>
      <c r="E298" s="156" t="s">
        <v>102</v>
      </c>
      <c r="F298" s="150"/>
      <c r="G298" s="154">
        <f>G299</f>
        <v>384.8</v>
      </c>
      <c r="H298" s="11"/>
      <c r="I298" s="11"/>
    </row>
    <row r="299" spans="1:9" s="5" customFormat="1" ht="24" customHeight="1">
      <c r="A299" s="151" t="s">
        <v>158</v>
      </c>
      <c r="B299" s="152" t="s">
        <v>344</v>
      </c>
      <c r="C299" s="153" t="s">
        <v>69</v>
      </c>
      <c r="D299" s="153" t="s">
        <v>69</v>
      </c>
      <c r="E299" s="156" t="s">
        <v>102</v>
      </c>
      <c r="F299" s="150">
        <v>726</v>
      </c>
      <c r="G299" s="154">
        <f>300+84.8</f>
        <v>384.8</v>
      </c>
      <c r="H299" s="11"/>
      <c r="I299" s="11"/>
    </row>
    <row r="300" spans="1:9" s="5" customFormat="1" ht="22.5">
      <c r="A300" s="155" t="s">
        <v>106</v>
      </c>
      <c r="B300" s="152" t="s">
        <v>344</v>
      </c>
      <c r="C300" s="156" t="s">
        <v>69</v>
      </c>
      <c r="D300" s="156" t="s">
        <v>69</v>
      </c>
      <c r="E300" s="156" t="s">
        <v>107</v>
      </c>
      <c r="F300" s="150"/>
      <c r="G300" s="154">
        <f>G301</f>
        <v>85.7</v>
      </c>
      <c r="H300" s="11"/>
      <c r="I300" s="11"/>
    </row>
    <row r="301" spans="1:9" s="5" customFormat="1" ht="12.75">
      <c r="A301" s="155" t="s">
        <v>112</v>
      </c>
      <c r="B301" s="152" t="s">
        <v>344</v>
      </c>
      <c r="C301" s="153" t="s">
        <v>69</v>
      </c>
      <c r="D301" s="153" t="s">
        <v>69</v>
      </c>
      <c r="E301" s="156" t="s">
        <v>113</v>
      </c>
      <c r="F301" s="150"/>
      <c r="G301" s="154">
        <f>G302</f>
        <v>85.7</v>
      </c>
      <c r="H301" s="11"/>
      <c r="I301" s="11"/>
    </row>
    <row r="302" spans="1:9" s="5" customFormat="1" ht="12.75">
      <c r="A302" s="155" t="s">
        <v>116</v>
      </c>
      <c r="B302" s="152" t="s">
        <v>344</v>
      </c>
      <c r="C302" s="156" t="s">
        <v>69</v>
      </c>
      <c r="D302" s="156" t="s">
        <v>69</v>
      </c>
      <c r="E302" s="156" t="s">
        <v>117</v>
      </c>
      <c r="F302" s="150"/>
      <c r="G302" s="154">
        <f>G303</f>
        <v>85.7</v>
      </c>
      <c r="H302" s="11"/>
      <c r="I302" s="11"/>
    </row>
    <row r="303" spans="1:9" s="5" customFormat="1" ht="12" customHeight="1">
      <c r="A303" s="155" t="s">
        <v>157</v>
      </c>
      <c r="B303" s="152" t="s">
        <v>344</v>
      </c>
      <c r="C303" s="156" t="s">
        <v>69</v>
      </c>
      <c r="D303" s="156" t="s">
        <v>69</v>
      </c>
      <c r="E303" s="156" t="s">
        <v>117</v>
      </c>
      <c r="F303" s="150">
        <v>725</v>
      </c>
      <c r="G303" s="154">
        <v>85.7</v>
      </c>
      <c r="H303" s="11"/>
      <c r="I303" s="11"/>
    </row>
    <row r="304" spans="1:9" s="5" customFormat="1" ht="21.75">
      <c r="A304" s="147" t="s">
        <v>570</v>
      </c>
      <c r="B304" s="145" t="s">
        <v>197</v>
      </c>
      <c r="C304" s="149"/>
      <c r="D304" s="149"/>
      <c r="E304" s="150"/>
      <c r="F304" s="150"/>
      <c r="G304" s="148">
        <f>G305+G313</f>
        <v>300</v>
      </c>
      <c r="H304" s="11"/>
      <c r="I304" s="11"/>
    </row>
    <row r="305" spans="1:9" s="5" customFormat="1" ht="12.75">
      <c r="A305" s="147" t="s">
        <v>261</v>
      </c>
      <c r="B305" s="145" t="s">
        <v>351</v>
      </c>
      <c r="C305" s="149"/>
      <c r="D305" s="149"/>
      <c r="E305" s="150"/>
      <c r="F305" s="150"/>
      <c r="G305" s="148">
        <f aca="true" t="shared" si="12" ref="G305:G311">G306</f>
        <v>50</v>
      </c>
      <c r="H305" s="11"/>
      <c r="I305" s="11"/>
    </row>
    <row r="306" spans="1:9" s="5" customFormat="1" ht="12.75">
      <c r="A306" s="147" t="s">
        <v>181</v>
      </c>
      <c r="B306" s="145" t="s">
        <v>352</v>
      </c>
      <c r="C306" s="149"/>
      <c r="D306" s="149"/>
      <c r="E306" s="150"/>
      <c r="F306" s="150"/>
      <c r="G306" s="148">
        <f t="shared" si="12"/>
        <v>50</v>
      </c>
      <c r="H306" s="11"/>
      <c r="I306" s="11"/>
    </row>
    <row r="307" spans="1:9" s="5" customFormat="1" ht="12.75">
      <c r="A307" s="147" t="s">
        <v>8</v>
      </c>
      <c r="B307" s="145" t="s">
        <v>352</v>
      </c>
      <c r="C307" s="149" t="s">
        <v>69</v>
      </c>
      <c r="D307" s="149" t="s">
        <v>36</v>
      </c>
      <c r="E307" s="150"/>
      <c r="F307" s="150"/>
      <c r="G307" s="148">
        <f t="shared" si="12"/>
        <v>50</v>
      </c>
      <c r="H307" s="11"/>
      <c r="I307" s="11"/>
    </row>
    <row r="308" spans="1:9" s="5" customFormat="1" ht="12.75">
      <c r="A308" s="151" t="s">
        <v>643</v>
      </c>
      <c r="B308" s="152" t="s">
        <v>352</v>
      </c>
      <c r="C308" s="153" t="s">
        <v>69</v>
      </c>
      <c r="D308" s="153" t="s">
        <v>69</v>
      </c>
      <c r="E308" s="150"/>
      <c r="F308" s="150"/>
      <c r="G308" s="148">
        <f t="shared" si="12"/>
        <v>50</v>
      </c>
      <c r="H308" s="11"/>
      <c r="I308" s="11"/>
    </row>
    <row r="309" spans="1:9" s="5" customFormat="1" ht="22.5">
      <c r="A309" s="155" t="s">
        <v>640</v>
      </c>
      <c r="B309" s="152" t="s">
        <v>352</v>
      </c>
      <c r="C309" s="153" t="s">
        <v>69</v>
      </c>
      <c r="D309" s="153" t="s">
        <v>69</v>
      </c>
      <c r="E309" s="156" t="s">
        <v>105</v>
      </c>
      <c r="F309" s="150"/>
      <c r="G309" s="154">
        <f t="shared" si="12"/>
        <v>50</v>
      </c>
      <c r="H309" s="11"/>
      <c r="I309" s="11"/>
    </row>
    <row r="310" spans="1:9" s="5" customFormat="1" ht="24" customHeight="1">
      <c r="A310" s="155" t="s">
        <v>99</v>
      </c>
      <c r="B310" s="152" t="s">
        <v>352</v>
      </c>
      <c r="C310" s="153" t="s">
        <v>69</v>
      </c>
      <c r="D310" s="153" t="s">
        <v>69</v>
      </c>
      <c r="E310" s="156" t="s">
        <v>100</v>
      </c>
      <c r="F310" s="150"/>
      <c r="G310" s="154">
        <f t="shared" si="12"/>
        <v>50</v>
      </c>
      <c r="H310" s="11"/>
      <c r="I310" s="11"/>
    </row>
    <row r="311" spans="1:9" s="5" customFormat="1" ht="22.5">
      <c r="A311" s="155" t="s">
        <v>101</v>
      </c>
      <c r="B311" s="152" t="s">
        <v>352</v>
      </c>
      <c r="C311" s="153" t="s">
        <v>69</v>
      </c>
      <c r="D311" s="153" t="s">
        <v>69</v>
      </c>
      <c r="E311" s="156" t="s">
        <v>102</v>
      </c>
      <c r="F311" s="150"/>
      <c r="G311" s="154">
        <f t="shared" si="12"/>
        <v>50</v>
      </c>
      <c r="H311" s="11"/>
      <c r="I311" s="11"/>
    </row>
    <row r="312" spans="1:9" s="5" customFormat="1" ht="22.5">
      <c r="A312" s="151" t="s">
        <v>158</v>
      </c>
      <c r="B312" s="152" t="s">
        <v>352</v>
      </c>
      <c r="C312" s="153" t="s">
        <v>69</v>
      </c>
      <c r="D312" s="153" t="s">
        <v>69</v>
      </c>
      <c r="E312" s="156" t="s">
        <v>102</v>
      </c>
      <c r="F312" s="150">
        <v>726</v>
      </c>
      <c r="G312" s="154">
        <v>50</v>
      </c>
      <c r="H312" s="11"/>
      <c r="I312" s="11"/>
    </row>
    <row r="313" spans="1:9" s="5" customFormat="1" ht="12.75">
      <c r="A313" s="147" t="s">
        <v>262</v>
      </c>
      <c r="B313" s="145" t="s">
        <v>353</v>
      </c>
      <c r="C313" s="149"/>
      <c r="D313" s="149"/>
      <c r="E313" s="150"/>
      <c r="F313" s="150"/>
      <c r="G313" s="148">
        <f>G314+G321+G330+G337</f>
        <v>250</v>
      </c>
      <c r="H313" s="11"/>
      <c r="I313" s="11"/>
    </row>
    <row r="314" spans="1:9" s="5" customFormat="1" ht="12.75">
      <c r="A314" s="147" t="s">
        <v>198</v>
      </c>
      <c r="B314" s="145" t="s">
        <v>354</v>
      </c>
      <c r="C314" s="149"/>
      <c r="D314" s="149"/>
      <c r="E314" s="150"/>
      <c r="F314" s="150"/>
      <c r="G314" s="148">
        <f aca="true" t="shared" si="13" ref="G314:G319">G315</f>
        <v>95</v>
      </c>
      <c r="H314" s="11"/>
      <c r="I314" s="11"/>
    </row>
    <row r="315" spans="1:9" s="5" customFormat="1" ht="12.75">
      <c r="A315" s="147" t="s">
        <v>8</v>
      </c>
      <c r="B315" s="145" t="s">
        <v>354</v>
      </c>
      <c r="C315" s="149" t="s">
        <v>69</v>
      </c>
      <c r="D315" s="149" t="s">
        <v>36</v>
      </c>
      <c r="E315" s="150"/>
      <c r="F315" s="150"/>
      <c r="G315" s="148">
        <f t="shared" si="13"/>
        <v>95</v>
      </c>
      <c r="H315" s="11"/>
      <c r="I315" s="11"/>
    </row>
    <row r="316" spans="1:9" s="5" customFormat="1" ht="12.75">
      <c r="A316" s="151" t="s">
        <v>643</v>
      </c>
      <c r="B316" s="152" t="s">
        <v>354</v>
      </c>
      <c r="C316" s="153" t="s">
        <v>69</v>
      </c>
      <c r="D316" s="153" t="s">
        <v>69</v>
      </c>
      <c r="E316" s="150"/>
      <c r="F316" s="150"/>
      <c r="G316" s="148">
        <f t="shared" si="13"/>
        <v>95</v>
      </c>
      <c r="H316" s="11"/>
      <c r="I316" s="11"/>
    </row>
    <row r="317" spans="1:9" s="5" customFormat="1" ht="22.5">
      <c r="A317" s="155" t="s">
        <v>640</v>
      </c>
      <c r="B317" s="152" t="s">
        <v>354</v>
      </c>
      <c r="C317" s="153" t="s">
        <v>69</v>
      </c>
      <c r="D317" s="153" t="s">
        <v>69</v>
      </c>
      <c r="E317" s="156" t="s">
        <v>105</v>
      </c>
      <c r="F317" s="150"/>
      <c r="G317" s="154">
        <f t="shared" si="13"/>
        <v>95</v>
      </c>
      <c r="H317" s="11"/>
      <c r="I317" s="11"/>
    </row>
    <row r="318" spans="1:9" s="5" customFormat="1" ht="22.5">
      <c r="A318" s="155" t="s">
        <v>99</v>
      </c>
      <c r="B318" s="152" t="s">
        <v>354</v>
      </c>
      <c r="C318" s="153" t="s">
        <v>69</v>
      </c>
      <c r="D318" s="153" t="s">
        <v>69</v>
      </c>
      <c r="E318" s="156" t="s">
        <v>100</v>
      </c>
      <c r="F318" s="150"/>
      <c r="G318" s="154">
        <f t="shared" si="13"/>
        <v>95</v>
      </c>
      <c r="H318" s="11"/>
      <c r="I318" s="11"/>
    </row>
    <row r="319" spans="1:9" s="5" customFormat="1" ht="22.5">
      <c r="A319" s="155" t="s">
        <v>101</v>
      </c>
      <c r="B319" s="152" t="s">
        <v>354</v>
      </c>
      <c r="C319" s="153" t="s">
        <v>69</v>
      </c>
      <c r="D319" s="153" t="s">
        <v>69</v>
      </c>
      <c r="E319" s="156" t="s">
        <v>102</v>
      </c>
      <c r="F319" s="150"/>
      <c r="G319" s="154">
        <f t="shared" si="13"/>
        <v>95</v>
      </c>
      <c r="H319" s="11"/>
      <c r="I319" s="11"/>
    </row>
    <row r="320" spans="1:9" s="5" customFormat="1" ht="22.5">
      <c r="A320" s="151" t="s">
        <v>158</v>
      </c>
      <c r="B320" s="152" t="s">
        <v>354</v>
      </c>
      <c r="C320" s="153" t="s">
        <v>69</v>
      </c>
      <c r="D320" s="153" t="s">
        <v>69</v>
      </c>
      <c r="E320" s="156" t="s">
        <v>102</v>
      </c>
      <c r="F320" s="150">
        <v>726</v>
      </c>
      <c r="G320" s="154">
        <v>95</v>
      </c>
      <c r="H320" s="11"/>
      <c r="I320" s="11"/>
    </row>
    <row r="321" spans="1:9" s="5" customFormat="1" ht="21.75">
      <c r="A321" s="147" t="s">
        <v>199</v>
      </c>
      <c r="B321" s="145" t="s">
        <v>355</v>
      </c>
      <c r="C321" s="149"/>
      <c r="D321" s="149"/>
      <c r="E321" s="158"/>
      <c r="F321" s="144"/>
      <c r="G321" s="148">
        <f>G322</f>
        <v>100</v>
      </c>
      <c r="H321" s="11"/>
      <c r="I321" s="11"/>
    </row>
    <row r="322" spans="1:9" s="5" customFormat="1" ht="12.75">
      <c r="A322" s="147" t="s">
        <v>8</v>
      </c>
      <c r="B322" s="145" t="s">
        <v>355</v>
      </c>
      <c r="C322" s="149" t="s">
        <v>69</v>
      </c>
      <c r="D322" s="149" t="s">
        <v>36</v>
      </c>
      <c r="E322" s="150"/>
      <c r="F322" s="150"/>
      <c r="G322" s="148">
        <f>G323</f>
        <v>100</v>
      </c>
      <c r="H322" s="11"/>
      <c r="I322" s="11"/>
    </row>
    <row r="323" spans="1:9" s="5" customFormat="1" ht="12.75">
      <c r="A323" s="151" t="s">
        <v>643</v>
      </c>
      <c r="B323" s="152" t="s">
        <v>355</v>
      </c>
      <c r="C323" s="153" t="s">
        <v>69</v>
      </c>
      <c r="D323" s="153" t="s">
        <v>69</v>
      </c>
      <c r="E323" s="150"/>
      <c r="F323" s="150"/>
      <c r="G323" s="154">
        <f>G324</f>
        <v>100</v>
      </c>
      <c r="H323" s="11"/>
      <c r="I323" s="11"/>
    </row>
    <row r="324" spans="1:9" s="5" customFormat="1" ht="45">
      <c r="A324" s="151" t="s">
        <v>103</v>
      </c>
      <c r="B324" s="152" t="s">
        <v>355</v>
      </c>
      <c r="C324" s="156" t="s">
        <v>69</v>
      </c>
      <c r="D324" s="156" t="s">
        <v>69</v>
      </c>
      <c r="E324" s="156" t="s">
        <v>104</v>
      </c>
      <c r="F324" s="150"/>
      <c r="G324" s="154">
        <f>G325</f>
        <v>100</v>
      </c>
      <c r="H324" s="11"/>
      <c r="I324" s="11"/>
    </row>
    <row r="325" spans="1:7" s="11" customFormat="1" ht="12.75">
      <c r="A325" s="155" t="s">
        <v>300</v>
      </c>
      <c r="B325" s="152" t="s">
        <v>355</v>
      </c>
      <c r="C325" s="156" t="s">
        <v>69</v>
      </c>
      <c r="D325" s="156" t="s">
        <v>69</v>
      </c>
      <c r="E325" s="156" t="s">
        <v>302</v>
      </c>
      <c r="F325" s="150"/>
      <c r="G325" s="154">
        <f>G326+G328</f>
        <v>100</v>
      </c>
    </row>
    <row r="326" spans="1:9" s="5" customFormat="1" ht="22.5">
      <c r="A326" s="155" t="s">
        <v>447</v>
      </c>
      <c r="B326" s="152" t="s">
        <v>355</v>
      </c>
      <c r="C326" s="156" t="s">
        <v>69</v>
      </c>
      <c r="D326" s="156" t="s">
        <v>69</v>
      </c>
      <c r="E326" s="156" t="s">
        <v>301</v>
      </c>
      <c r="F326" s="150"/>
      <c r="G326" s="154">
        <f>G327</f>
        <v>20</v>
      </c>
      <c r="H326" s="11"/>
      <c r="I326" s="11"/>
    </row>
    <row r="327" spans="1:9" s="5" customFormat="1" ht="22.5" customHeight="1">
      <c r="A327" s="151" t="s">
        <v>158</v>
      </c>
      <c r="B327" s="152" t="s">
        <v>355</v>
      </c>
      <c r="C327" s="156" t="s">
        <v>69</v>
      </c>
      <c r="D327" s="156" t="s">
        <v>69</v>
      </c>
      <c r="E327" s="156" t="s">
        <v>301</v>
      </c>
      <c r="F327" s="150">
        <v>726</v>
      </c>
      <c r="G327" s="154">
        <v>20</v>
      </c>
      <c r="H327" s="11"/>
      <c r="I327" s="11"/>
    </row>
    <row r="328" spans="1:9" s="5" customFormat="1" ht="33.75" customHeight="1">
      <c r="A328" s="155" t="s">
        <v>571</v>
      </c>
      <c r="B328" s="152" t="s">
        <v>355</v>
      </c>
      <c r="C328" s="153" t="s">
        <v>69</v>
      </c>
      <c r="D328" s="153" t="s">
        <v>69</v>
      </c>
      <c r="E328" s="156" t="s">
        <v>572</v>
      </c>
      <c r="F328" s="150"/>
      <c r="G328" s="154">
        <f>G329</f>
        <v>80</v>
      </c>
      <c r="H328" s="11"/>
      <c r="I328" s="11"/>
    </row>
    <row r="329" spans="1:9" s="5" customFormat="1" ht="21.75" customHeight="1">
      <c r="A329" s="151" t="s">
        <v>158</v>
      </c>
      <c r="B329" s="152" t="s">
        <v>355</v>
      </c>
      <c r="C329" s="153" t="s">
        <v>69</v>
      </c>
      <c r="D329" s="153" t="s">
        <v>69</v>
      </c>
      <c r="E329" s="156" t="s">
        <v>572</v>
      </c>
      <c r="F329" s="150">
        <v>726</v>
      </c>
      <c r="G329" s="154">
        <v>80</v>
      </c>
      <c r="H329" s="11"/>
      <c r="I329" s="11"/>
    </row>
    <row r="330" spans="1:9" s="5" customFormat="1" ht="12.75">
      <c r="A330" s="147" t="s">
        <v>200</v>
      </c>
      <c r="B330" s="145" t="s">
        <v>356</v>
      </c>
      <c r="C330" s="149"/>
      <c r="D330" s="149"/>
      <c r="E330" s="158"/>
      <c r="F330" s="144"/>
      <c r="G330" s="148">
        <f aca="true" t="shared" si="14" ref="G330:G335">G331</f>
        <v>35</v>
      </c>
      <c r="H330" s="11"/>
      <c r="I330" s="11"/>
    </row>
    <row r="331" spans="1:9" s="5" customFormat="1" ht="12.75">
      <c r="A331" s="147" t="s">
        <v>8</v>
      </c>
      <c r="B331" s="145" t="s">
        <v>356</v>
      </c>
      <c r="C331" s="149" t="s">
        <v>69</v>
      </c>
      <c r="D331" s="149" t="s">
        <v>36</v>
      </c>
      <c r="E331" s="156"/>
      <c r="F331" s="150"/>
      <c r="G331" s="148">
        <f t="shared" si="14"/>
        <v>35</v>
      </c>
      <c r="H331" s="11"/>
      <c r="I331" s="11"/>
    </row>
    <row r="332" spans="1:9" s="5" customFormat="1" ht="12.75">
      <c r="A332" s="151" t="s">
        <v>643</v>
      </c>
      <c r="B332" s="152" t="s">
        <v>356</v>
      </c>
      <c r="C332" s="153" t="s">
        <v>69</v>
      </c>
      <c r="D332" s="153" t="s">
        <v>69</v>
      </c>
      <c r="E332" s="156"/>
      <c r="F332" s="150"/>
      <c r="G332" s="154">
        <f t="shared" si="14"/>
        <v>35</v>
      </c>
      <c r="H332" s="11"/>
      <c r="I332" s="11"/>
    </row>
    <row r="333" spans="1:9" s="5" customFormat="1" ht="23.25" customHeight="1">
      <c r="A333" s="155" t="s">
        <v>640</v>
      </c>
      <c r="B333" s="152" t="s">
        <v>356</v>
      </c>
      <c r="C333" s="153" t="s">
        <v>69</v>
      </c>
      <c r="D333" s="153" t="s">
        <v>69</v>
      </c>
      <c r="E333" s="156" t="s">
        <v>105</v>
      </c>
      <c r="F333" s="150"/>
      <c r="G333" s="154">
        <f t="shared" si="14"/>
        <v>35</v>
      </c>
      <c r="H333" s="11"/>
      <c r="I333" s="11"/>
    </row>
    <row r="334" spans="1:9" s="5" customFormat="1" ht="25.5" customHeight="1">
      <c r="A334" s="155" t="s">
        <v>99</v>
      </c>
      <c r="B334" s="152" t="s">
        <v>356</v>
      </c>
      <c r="C334" s="153" t="s">
        <v>69</v>
      </c>
      <c r="D334" s="153" t="s">
        <v>69</v>
      </c>
      <c r="E334" s="156" t="s">
        <v>100</v>
      </c>
      <c r="F334" s="150"/>
      <c r="G334" s="154">
        <f t="shared" si="14"/>
        <v>35</v>
      </c>
      <c r="H334" s="11"/>
      <c r="I334" s="11"/>
    </row>
    <row r="335" spans="1:9" s="5" customFormat="1" ht="22.5">
      <c r="A335" s="155" t="s">
        <v>101</v>
      </c>
      <c r="B335" s="152" t="s">
        <v>356</v>
      </c>
      <c r="C335" s="153" t="s">
        <v>69</v>
      </c>
      <c r="D335" s="153" t="s">
        <v>69</v>
      </c>
      <c r="E335" s="156" t="s">
        <v>102</v>
      </c>
      <c r="F335" s="150"/>
      <c r="G335" s="154">
        <f t="shared" si="14"/>
        <v>35</v>
      </c>
      <c r="H335" s="11"/>
      <c r="I335" s="11"/>
    </row>
    <row r="336" spans="1:9" s="5" customFormat="1" ht="22.5">
      <c r="A336" s="151" t="s">
        <v>158</v>
      </c>
      <c r="B336" s="152" t="s">
        <v>356</v>
      </c>
      <c r="C336" s="153" t="s">
        <v>69</v>
      </c>
      <c r="D336" s="153" t="s">
        <v>69</v>
      </c>
      <c r="E336" s="156" t="s">
        <v>102</v>
      </c>
      <c r="F336" s="150">
        <v>726</v>
      </c>
      <c r="G336" s="154">
        <v>35</v>
      </c>
      <c r="H336" s="11"/>
      <c r="I336" s="11"/>
    </row>
    <row r="337" spans="1:9" s="5" customFormat="1" ht="21.75">
      <c r="A337" s="147" t="s">
        <v>201</v>
      </c>
      <c r="B337" s="145" t="s">
        <v>357</v>
      </c>
      <c r="C337" s="149"/>
      <c r="D337" s="149"/>
      <c r="E337" s="158"/>
      <c r="F337" s="144"/>
      <c r="G337" s="148">
        <f aca="true" t="shared" si="15" ref="G337:G342">G338</f>
        <v>20</v>
      </c>
      <c r="H337" s="11"/>
      <c r="I337" s="11"/>
    </row>
    <row r="338" spans="1:9" s="5" customFormat="1" ht="12.75">
      <c r="A338" s="147" t="s">
        <v>8</v>
      </c>
      <c r="B338" s="145" t="s">
        <v>357</v>
      </c>
      <c r="C338" s="149" t="s">
        <v>69</v>
      </c>
      <c r="D338" s="149" t="s">
        <v>36</v>
      </c>
      <c r="E338" s="156"/>
      <c r="F338" s="150"/>
      <c r="G338" s="148">
        <f t="shared" si="15"/>
        <v>20</v>
      </c>
      <c r="H338" s="11"/>
      <c r="I338" s="11"/>
    </row>
    <row r="339" spans="1:9" s="5" customFormat="1" ht="12.75">
      <c r="A339" s="151" t="s">
        <v>643</v>
      </c>
      <c r="B339" s="152" t="s">
        <v>357</v>
      </c>
      <c r="C339" s="153" t="s">
        <v>69</v>
      </c>
      <c r="D339" s="153" t="s">
        <v>69</v>
      </c>
      <c r="E339" s="156"/>
      <c r="F339" s="150"/>
      <c r="G339" s="154">
        <f t="shared" si="15"/>
        <v>20</v>
      </c>
      <c r="H339" s="11"/>
      <c r="I339" s="11"/>
    </row>
    <row r="340" spans="1:9" s="5" customFormat="1" ht="22.5" customHeight="1">
      <c r="A340" s="155" t="s">
        <v>640</v>
      </c>
      <c r="B340" s="152" t="s">
        <v>357</v>
      </c>
      <c r="C340" s="153" t="s">
        <v>69</v>
      </c>
      <c r="D340" s="153" t="s">
        <v>69</v>
      </c>
      <c r="E340" s="156" t="s">
        <v>105</v>
      </c>
      <c r="F340" s="150"/>
      <c r="G340" s="154">
        <f t="shared" si="15"/>
        <v>20</v>
      </c>
      <c r="H340" s="11"/>
      <c r="I340" s="11"/>
    </row>
    <row r="341" spans="1:9" s="5" customFormat="1" ht="22.5">
      <c r="A341" s="155" t="s">
        <v>99</v>
      </c>
      <c r="B341" s="152" t="s">
        <v>357</v>
      </c>
      <c r="C341" s="153" t="s">
        <v>69</v>
      </c>
      <c r="D341" s="153" t="s">
        <v>69</v>
      </c>
      <c r="E341" s="156" t="s">
        <v>100</v>
      </c>
      <c r="F341" s="150"/>
      <c r="G341" s="154">
        <f t="shared" si="15"/>
        <v>20</v>
      </c>
      <c r="H341" s="11"/>
      <c r="I341" s="11"/>
    </row>
    <row r="342" spans="1:9" s="5" customFormat="1" ht="22.5">
      <c r="A342" s="155" t="s">
        <v>101</v>
      </c>
      <c r="B342" s="152" t="s">
        <v>357</v>
      </c>
      <c r="C342" s="153" t="s">
        <v>69</v>
      </c>
      <c r="D342" s="153" t="s">
        <v>69</v>
      </c>
      <c r="E342" s="156" t="s">
        <v>102</v>
      </c>
      <c r="F342" s="150"/>
      <c r="G342" s="154">
        <f t="shared" si="15"/>
        <v>20</v>
      </c>
      <c r="H342" s="11"/>
      <c r="I342" s="11"/>
    </row>
    <row r="343" spans="1:9" s="5" customFormat="1" ht="22.5">
      <c r="A343" s="151" t="s">
        <v>158</v>
      </c>
      <c r="B343" s="152" t="s">
        <v>357</v>
      </c>
      <c r="C343" s="153" t="s">
        <v>69</v>
      </c>
      <c r="D343" s="153" t="s">
        <v>69</v>
      </c>
      <c r="E343" s="156" t="s">
        <v>102</v>
      </c>
      <c r="F343" s="150">
        <v>726</v>
      </c>
      <c r="G343" s="154">
        <v>20</v>
      </c>
      <c r="H343" s="11"/>
      <c r="I343" s="11"/>
    </row>
    <row r="344" spans="1:9" s="5" customFormat="1" ht="21.75">
      <c r="A344" s="147" t="s">
        <v>691</v>
      </c>
      <c r="B344" s="145" t="s">
        <v>206</v>
      </c>
      <c r="C344" s="149"/>
      <c r="D344" s="149"/>
      <c r="E344" s="150"/>
      <c r="F344" s="150"/>
      <c r="G344" s="148">
        <f>G345</f>
        <v>1365.9</v>
      </c>
      <c r="H344" s="11"/>
      <c r="I344" s="11"/>
    </row>
    <row r="345" spans="1:9" s="5" customFormat="1" ht="23.25" customHeight="1">
      <c r="A345" s="147" t="s">
        <v>266</v>
      </c>
      <c r="B345" s="145" t="s">
        <v>360</v>
      </c>
      <c r="C345" s="149"/>
      <c r="D345" s="149"/>
      <c r="E345" s="150"/>
      <c r="F345" s="150"/>
      <c r="G345" s="148">
        <f>G346+G353+G360</f>
        <v>1365.9</v>
      </c>
      <c r="H345" s="11"/>
      <c r="I345" s="11"/>
    </row>
    <row r="346" spans="1:9" s="5" customFormat="1" ht="21.75">
      <c r="A346" s="147" t="s">
        <v>591</v>
      </c>
      <c r="B346" s="145" t="s">
        <v>361</v>
      </c>
      <c r="C346" s="149"/>
      <c r="D346" s="149"/>
      <c r="E346" s="150"/>
      <c r="F346" s="150"/>
      <c r="G346" s="148">
        <f aca="true" t="shared" si="16" ref="G346:G351">G347</f>
        <v>576.8</v>
      </c>
      <c r="H346" s="11"/>
      <c r="I346" s="11"/>
    </row>
    <row r="347" spans="1:9" s="5" customFormat="1" ht="12.75">
      <c r="A347" s="147" t="s">
        <v>84</v>
      </c>
      <c r="B347" s="145" t="s">
        <v>361</v>
      </c>
      <c r="C347" s="149" t="s">
        <v>74</v>
      </c>
      <c r="D347" s="149" t="s">
        <v>36</v>
      </c>
      <c r="E347" s="150"/>
      <c r="F347" s="150"/>
      <c r="G347" s="148">
        <f t="shared" si="16"/>
        <v>576.8</v>
      </c>
      <c r="H347" s="11"/>
      <c r="I347" s="11"/>
    </row>
    <row r="348" spans="1:9" s="5" customFormat="1" ht="12.75">
      <c r="A348" s="151" t="s">
        <v>85</v>
      </c>
      <c r="B348" s="152" t="s">
        <v>361</v>
      </c>
      <c r="C348" s="153" t="s">
        <v>74</v>
      </c>
      <c r="D348" s="153" t="s">
        <v>66</v>
      </c>
      <c r="E348" s="150"/>
      <c r="F348" s="150"/>
      <c r="G348" s="154">
        <f t="shared" si="16"/>
        <v>576.8</v>
      </c>
      <c r="H348" s="11"/>
      <c r="I348" s="11"/>
    </row>
    <row r="349" spans="1:9" s="5" customFormat="1" ht="22.5">
      <c r="A349" s="155" t="s">
        <v>106</v>
      </c>
      <c r="B349" s="152" t="s">
        <v>361</v>
      </c>
      <c r="C349" s="153" t="s">
        <v>74</v>
      </c>
      <c r="D349" s="153" t="s">
        <v>66</v>
      </c>
      <c r="E349" s="156" t="s">
        <v>107</v>
      </c>
      <c r="F349" s="150"/>
      <c r="G349" s="154">
        <f t="shared" si="16"/>
        <v>576.8</v>
      </c>
      <c r="H349" s="11"/>
      <c r="I349" s="11"/>
    </row>
    <row r="350" spans="1:9" s="5" customFormat="1" ht="12.75">
      <c r="A350" s="155" t="s">
        <v>112</v>
      </c>
      <c r="B350" s="152" t="s">
        <v>361</v>
      </c>
      <c r="C350" s="153" t="s">
        <v>74</v>
      </c>
      <c r="D350" s="153" t="s">
        <v>66</v>
      </c>
      <c r="E350" s="156" t="s">
        <v>113</v>
      </c>
      <c r="F350" s="150"/>
      <c r="G350" s="154">
        <f t="shared" si="16"/>
        <v>576.8</v>
      </c>
      <c r="H350" s="11"/>
      <c r="I350" s="11"/>
    </row>
    <row r="351" spans="1:9" s="5" customFormat="1" ht="12.75">
      <c r="A351" s="155" t="s">
        <v>116</v>
      </c>
      <c r="B351" s="152" t="s">
        <v>361</v>
      </c>
      <c r="C351" s="153" t="s">
        <v>74</v>
      </c>
      <c r="D351" s="153" t="s">
        <v>66</v>
      </c>
      <c r="E351" s="156" t="s">
        <v>117</v>
      </c>
      <c r="F351" s="150"/>
      <c r="G351" s="154">
        <f t="shared" si="16"/>
        <v>576.8</v>
      </c>
      <c r="H351" s="11"/>
      <c r="I351" s="11"/>
    </row>
    <row r="352" spans="1:9" s="5" customFormat="1" ht="22.5">
      <c r="A352" s="151" t="s">
        <v>158</v>
      </c>
      <c r="B352" s="152" t="s">
        <v>361</v>
      </c>
      <c r="C352" s="153" t="s">
        <v>74</v>
      </c>
      <c r="D352" s="153" t="s">
        <v>66</v>
      </c>
      <c r="E352" s="156" t="s">
        <v>117</v>
      </c>
      <c r="F352" s="150">
        <v>726</v>
      </c>
      <c r="G352" s="154">
        <v>576.8</v>
      </c>
      <c r="H352" s="11"/>
      <c r="I352" s="11"/>
    </row>
    <row r="353" spans="1:9" s="5" customFormat="1" ht="12.75">
      <c r="A353" s="147" t="s">
        <v>181</v>
      </c>
      <c r="B353" s="145" t="s">
        <v>362</v>
      </c>
      <c r="C353" s="153"/>
      <c r="D353" s="153"/>
      <c r="E353" s="156"/>
      <c r="F353" s="150"/>
      <c r="G353" s="148">
        <f aca="true" t="shared" si="17" ref="G353:G358">G354</f>
        <v>173.2</v>
      </c>
      <c r="H353" s="11"/>
      <c r="I353" s="11"/>
    </row>
    <row r="354" spans="1:9" s="5" customFormat="1" ht="12.75">
      <c r="A354" s="147" t="s">
        <v>84</v>
      </c>
      <c r="B354" s="145" t="s">
        <v>362</v>
      </c>
      <c r="C354" s="149" t="s">
        <v>74</v>
      </c>
      <c r="D354" s="149" t="s">
        <v>36</v>
      </c>
      <c r="E354" s="150"/>
      <c r="F354" s="150"/>
      <c r="G354" s="148">
        <f t="shared" si="17"/>
        <v>173.2</v>
      </c>
      <c r="H354" s="11"/>
      <c r="I354" s="11"/>
    </row>
    <row r="355" spans="1:9" s="5" customFormat="1" ht="12.75">
      <c r="A355" s="151" t="s">
        <v>85</v>
      </c>
      <c r="B355" s="152" t="s">
        <v>362</v>
      </c>
      <c r="C355" s="153" t="s">
        <v>74</v>
      </c>
      <c r="D355" s="153" t="s">
        <v>66</v>
      </c>
      <c r="E355" s="150"/>
      <c r="F355" s="150"/>
      <c r="G355" s="154">
        <f t="shared" si="17"/>
        <v>173.2</v>
      </c>
      <c r="H355" s="11"/>
      <c r="I355" s="11"/>
    </row>
    <row r="356" spans="1:9" s="5" customFormat="1" ht="22.5">
      <c r="A356" s="155" t="s">
        <v>106</v>
      </c>
      <c r="B356" s="152" t="s">
        <v>362</v>
      </c>
      <c r="C356" s="153" t="s">
        <v>74</v>
      </c>
      <c r="D356" s="153" t="s">
        <v>66</v>
      </c>
      <c r="E356" s="156" t="s">
        <v>107</v>
      </c>
      <c r="F356" s="150"/>
      <c r="G356" s="154">
        <f t="shared" si="17"/>
        <v>173.2</v>
      </c>
      <c r="H356" s="11"/>
      <c r="I356" s="11"/>
    </row>
    <row r="357" spans="1:9" s="5" customFormat="1" ht="12.75">
      <c r="A357" s="155" t="s">
        <v>112</v>
      </c>
      <c r="B357" s="152" t="s">
        <v>362</v>
      </c>
      <c r="C357" s="153" t="s">
        <v>74</v>
      </c>
      <c r="D357" s="153" t="s">
        <v>66</v>
      </c>
      <c r="E357" s="156" t="s">
        <v>113</v>
      </c>
      <c r="F357" s="150"/>
      <c r="G357" s="154">
        <f t="shared" si="17"/>
        <v>173.2</v>
      </c>
      <c r="H357" s="11"/>
      <c r="I357" s="11"/>
    </row>
    <row r="358" spans="1:9" s="5" customFormat="1" ht="12.75">
      <c r="A358" s="155" t="s">
        <v>116</v>
      </c>
      <c r="B358" s="152" t="s">
        <v>362</v>
      </c>
      <c r="C358" s="153" t="s">
        <v>74</v>
      </c>
      <c r="D358" s="153" t="s">
        <v>66</v>
      </c>
      <c r="E358" s="156" t="s">
        <v>117</v>
      </c>
      <c r="F358" s="150"/>
      <c r="G358" s="154">
        <f t="shared" si="17"/>
        <v>173.2</v>
      </c>
      <c r="H358" s="11"/>
      <c r="I358" s="11"/>
    </row>
    <row r="359" spans="1:9" s="5" customFormat="1" ht="22.5">
      <c r="A359" s="151" t="s">
        <v>158</v>
      </c>
      <c r="B359" s="152" t="s">
        <v>362</v>
      </c>
      <c r="C359" s="153" t="s">
        <v>74</v>
      </c>
      <c r="D359" s="153" t="s">
        <v>66</v>
      </c>
      <c r="E359" s="156" t="s">
        <v>117</v>
      </c>
      <c r="F359" s="150">
        <v>726</v>
      </c>
      <c r="G359" s="154">
        <v>173.2</v>
      </c>
      <c r="H359" s="11"/>
      <c r="I359" s="11"/>
    </row>
    <row r="360" spans="1:9" s="5" customFormat="1" ht="12.75">
      <c r="A360" s="147" t="s">
        <v>205</v>
      </c>
      <c r="B360" s="145" t="s">
        <v>363</v>
      </c>
      <c r="C360" s="149"/>
      <c r="D360" s="149"/>
      <c r="E360" s="158"/>
      <c r="F360" s="144"/>
      <c r="G360" s="148">
        <f aca="true" t="shared" si="18" ref="G360:G365">G361</f>
        <v>615.9</v>
      </c>
      <c r="H360" s="11"/>
      <c r="I360" s="11"/>
    </row>
    <row r="361" spans="1:9" s="5" customFormat="1" ht="12.75">
      <c r="A361" s="147" t="s">
        <v>84</v>
      </c>
      <c r="B361" s="145" t="s">
        <v>363</v>
      </c>
      <c r="C361" s="149" t="s">
        <v>74</v>
      </c>
      <c r="D361" s="149" t="s">
        <v>36</v>
      </c>
      <c r="E361" s="150"/>
      <c r="F361" s="150"/>
      <c r="G361" s="148">
        <f t="shared" si="18"/>
        <v>615.9</v>
      </c>
      <c r="H361" s="11"/>
      <c r="I361" s="11"/>
    </row>
    <row r="362" spans="1:9" s="5" customFormat="1" ht="12.75">
      <c r="A362" s="151" t="s">
        <v>85</v>
      </c>
      <c r="B362" s="152" t="s">
        <v>363</v>
      </c>
      <c r="C362" s="153" t="s">
        <v>74</v>
      </c>
      <c r="D362" s="153" t="s">
        <v>66</v>
      </c>
      <c r="E362" s="150"/>
      <c r="F362" s="150"/>
      <c r="G362" s="154">
        <f t="shared" si="18"/>
        <v>615.9</v>
      </c>
      <c r="H362" s="11"/>
      <c r="I362" s="11"/>
    </row>
    <row r="363" spans="1:9" s="5" customFormat="1" ht="22.5">
      <c r="A363" s="155" t="s">
        <v>106</v>
      </c>
      <c r="B363" s="152" t="s">
        <v>363</v>
      </c>
      <c r="C363" s="153" t="s">
        <v>74</v>
      </c>
      <c r="D363" s="153" t="s">
        <v>66</v>
      </c>
      <c r="E363" s="156" t="s">
        <v>107</v>
      </c>
      <c r="F363" s="150"/>
      <c r="G363" s="154">
        <f t="shared" si="18"/>
        <v>615.9</v>
      </c>
      <c r="H363" s="11"/>
      <c r="I363" s="11"/>
    </row>
    <row r="364" spans="1:9" s="5" customFormat="1" ht="12.75">
      <c r="A364" s="155" t="s">
        <v>112</v>
      </c>
      <c r="B364" s="152" t="s">
        <v>363</v>
      </c>
      <c r="C364" s="153" t="s">
        <v>74</v>
      </c>
      <c r="D364" s="153" t="s">
        <v>66</v>
      </c>
      <c r="E364" s="156" t="s">
        <v>113</v>
      </c>
      <c r="F364" s="150"/>
      <c r="G364" s="154">
        <f t="shared" si="18"/>
        <v>615.9</v>
      </c>
      <c r="H364" s="11"/>
      <c r="I364" s="11"/>
    </row>
    <row r="365" spans="1:9" s="5" customFormat="1" ht="12.75">
      <c r="A365" s="155" t="s">
        <v>116</v>
      </c>
      <c r="B365" s="152" t="s">
        <v>363</v>
      </c>
      <c r="C365" s="153" t="s">
        <v>74</v>
      </c>
      <c r="D365" s="153" t="s">
        <v>66</v>
      </c>
      <c r="E365" s="156" t="s">
        <v>117</v>
      </c>
      <c r="F365" s="150"/>
      <c r="G365" s="154">
        <f t="shared" si="18"/>
        <v>615.9</v>
      </c>
      <c r="H365" s="11"/>
      <c r="I365" s="11"/>
    </row>
    <row r="366" spans="1:9" s="5" customFormat="1" ht="22.5">
      <c r="A366" s="151" t="s">
        <v>158</v>
      </c>
      <c r="B366" s="152" t="s">
        <v>363</v>
      </c>
      <c r="C366" s="153" t="s">
        <v>74</v>
      </c>
      <c r="D366" s="153" t="s">
        <v>66</v>
      </c>
      <c r="E366" s="156" t="s">
        <v>117</v>
      </c>
      <c r="F366" s="150">
        <v>726</v>
      </c>
      <c r="G366" s="154">
        <v>615.9</v>
      </c>
      <c r="H366" s="11"/>
      <c r="I366" s="11"/>
    </row>
    <row r="367" spans="1:9" s="5" customFormat="1" ht="21.75">
      <c r="A367" s="147" t="s">
        <v>585</v>
      </c>
      <c r="B367" s="145" t="s">
        <v>207</v>
      </c>
      <c r="C367" s="153"/>
      <c r="D367" s="153"/>
      <c r="E367" s="150"/>
      <c r="F367" s="150"/>
      <c r="G367" s="148">
        <f aca="true" t="shared" si="19" ref="G367:G374">G368</f>
        <v>204.5</v>
      </c>
      <c r="H367" s="11"/>
      <c r="I367" s="11"/>
    </row>
    <row r="368" spans="1:9" s="5" customFormat="1" ht="21.75">
      <c r="A368" s="147" t="s">
        <v>265</v>
      </c>
      <c r="B368" s="145" t="s">
        <v>359</v>
      </c>
      <c r="C368" s="153"/>
      <c r="D368" s="153"/>
      <c r="E368" s="150"/>
      <c r="F368" s="150"/>
      <c r="G368" s="148">
        <f>G369</f>
        <v>204.5</v>
      </c>
      <c r="H368" s="11"/>
      <c r="I368" s="11"/>
    </row>
    <row r="369" spans="1:9" s="88" customFormat="1" ht="32.25">
      <c r="A369" s="147" t="s">
        <v>586</v>
      </c>
      <c r="B369" s="145" t="s">
        <v>587</v>
      </c>
      <c r="C369" s="149"/>
      <c r="D369" s="149"/>
      <c r="E369" s="144"/>
      <c r="F369" s="144"/>
      <c r="G369" s="148">
        <f t="shared" si="19"/>
        <v>204.5</v>
      </c>
      <c r="H369" s="70"/>
      <c r="I369" s="70"/>
    </row>
    <row r="370" spans="1:9" s="5" customFormat="1" ht="12.75">
      <c r="A370" s="151" t="s">
        <v>62</v>
      </c>
      <c r="B370" s="152" t="s">
        <v>587</v>
      </c>
      <c r="C370" s="153" t="s">
        <v>71</v>
      </c>
      <c r="D370" s="153" t="s">
        <v>36</v>
      </c>
      <c r="E370" s="150"/>
      <c r="F370" s="150"/>
      <c r="G370" s="154">
        <f t="shared" si="19"/>
        <v>204.5</v>
      </c>
      <c r="H370" s="11"/>
      <c r="I370" s="11"/>
    </row>
    <row r="371" spans="1:9" s="5" customFormat="1" ht="12.75">
      <c r="A371" s="151" t="s">
        <v>61</v>
      </c>
      <c r="B371" s="152" t="s">
        <v>587</v>
      </c>
      <c r="C371" s="153" t="s">
        <v>71</v>
      </c>
      <c r="D371" s="153" t="s">
        <v>70</v>
      </c>
      <c r="E371" s="150"/>
      <c r="F371" s="150"/>
      <c r="G371" s="154">
        <f t="shared" si="19"/>
        <v>204.5</v>
      </c>
      <c r="H371" s="11"/>
      <c r="I371" s="11"/>
    </row>
    <row r="372" spans="1:9" s="5" customFormat="1" ht="12.75">
      <c r="A372" s="155" t="s">
        <v>118</v>
      </c>
      <c r="B372" s="152" t="s">
        <v>587</v>
      </c>
      <c r="C372" s="153" t="s">
        <v>71</v>
      </c>
      <c r="D372" s="153" t="s">
        <v>70</v>
      </c>
      <c r="E372" s="156" t="s">
        <v>119</v>
      </c>
      <c r="F372" s="150"/>
      <c r="G372" s="154">
        <f t="shared" si="19"/>
        <v>204.5</v>
      </c>
      <c r="H372" s="11"/>
      <c r="I372" s="11"/>
    </row>
    <row r="373" spans="1:9" s="5" customFormat="1" ht="22.5">
      <c r="A373" s="155" t="s">
        <v>138</v>
      </c>
      <c r="B373" s="152" t="s">
        <v>587</v>
      </c>
      <c r="C373" s="153" t="s">
        <v>71</v>
      </c>
      <c r="D373" s="153" t="s">
        <v>70</v>
      </c>
      <c r="E373" s="156" t="s">
        <v>137</v>
      </c>
      <c r="F373" s="150"/>
      <c r="G373" s="154">
        <f t="shared" si="19"/>
        <v>204.5</v>
      </c>
      <c r="H373" s="11"/>
      <c r="I373" s="11"/>
    </row>
    <row r="374" spans="1:9" s="5" customFormat="1" ht="12.75">
      <c r="A374" s="155" t="str">
        <f>'пр.5 вед.стр.'!A1118</f>
        <v>Субсидии гражданам на приобретение жилья</v>
      </c>
      <c r="B374" s="152" t="s">
        <v>587</v>
      </c>
      <c r="C374" s="153" t="s">
        <v>71</v>
      </c>
      <c r="D374" s="153" t="s">
        <v>70</v>
      </c>
      <c r="E374" s="156" t="s">
        <v>589</v>
      </c>
      <c r="F374" s="150"/>
      <c r="G374" s="154">
        <f t="shared" si="19"/>
        <v>204.5</v>
      </c>
      <c r="H374" s="11"/>
      <c r="I374" s="11"/>
    </row>
    <row r="375" spans="1:9" s="5" customFormat="1" ht="22.5">
      <c r="A375" s="151" t="s">
        <v>158</v>
      </c>
      <c r="B375" s="152" t="s">
        <v>587</v>
      </c>
      <c r="C375" s="153" t="s">
        <v>71</v>
      </c>
      <c r="D375" s="153" t="s">
        <v>70</v>
      </c>
      <c r="E375" s="156" t="s">
        <v>589</v>
      </c>
      <c r="F375" s="150">
        <v>726</v>
      </c>
      <c r="G375" s="154">
        <v>204.5</v>
      </c>
      <c r="H375" s="11"/>
      <c r="I375" s="11"/>
    </row>
    <row r="376" spans="1:9" s="5" customFormat="1" ht="12.75">
      <c r="A376" s="147" t="s">
        <v>560</v>
      </c>
      <c r="B376" s="145" t="s">
        <v>184</v>
      </c>
      <c r="C376" s="152"/>
      <c r="D376" s="152"/>
      <c r="E376" s="150"/>
      <c r="F376" s="150"/>
      <c r="G376" s="148">
        <f>G377</f>
        <v>6193.2</v>
      </c>
      <c r="H376" s="11"/>
      <c r="I376" s="11"/>
    </row>
    <row r="377" spans="1:9" s="5" customFormat="1" ht="24.75" customHeight="1">
      <c r="A377" s="147" t="s">
        <v>257</v>
      </c>
      <c r="B377" s="145" t="s">
        <v>345</v>
      </c>
      <c r="C377" s="152"/>
      <c r="D377" s="152"/>
      <c r="E377" s="150"/>
      <c r="F377" s="150"/>
      <c r="G377" s="148">
        <f>G385+G378</f>
        <v>6193.2</v>
      </c>
      <c r="H377" s="11"/>
      <c r="I377" s="11"/>
    </row>
    <row r="378" spans="1:9" s="90" customFormat="1" ht="30.75" customHeight="1">
      <c r="A378" s="159" t="s">
        <v>561</v>
      </c>
      <c r="B378" s="145" t="s">
        <v>562</v>
      </c>
      <c r="C378" s="145"/>
      <c r="D378" s="145"/>
      <c r="E378" s="144"/>
      <c r="F378" s="144"/>
      <c r="G378" s="148">
        <f aca="true" t="shared" si="20" ref="G378:G383">G379</f>
        <v>2736.1</v>
      </c>
      <c r="H378" s="89"/>
      <c r="I378" s="89"/>
    </row>
    <row r="379" spans="1:9" s="95" customFormat="1" ht="15" customHeight="1">
      <c r="A379" s="147" t="s">
        <v>8</v>
      </c>
      <c r="B379" s="145" t="s">
        <v>562</v>
      </c>
      <c r="C379" s="149" t="s">
        <v>69</v>
      </c>
      <c r="D379" s="149" t="s">
        <v>36</v>
      </c>
      <c r="E379" s="150"/>
      <c r="F379" s="150"/>
      <c r="G379" s="148">
        <f t="shared" si="20"/>
        <v>2736.1</v>
      </c>
      <c r="H379" s="94"/>
      <c r="I379" s="94"/>
    </row>
    <row r="380" spans="1:9" s="95" customFormat="1" ht="12" customHeight="1">
      <c r="A380" s="151" t="s">
        <v>643</v>
      </c>
      <c r="B380" s="152" t="s">
        <v>562</v>
      </c>
      <c r="C380" s="153" t="s">
        <v>69</v>
      </c>
      <c r="D380" s="153" t="s">
        <v>69</v>
      </c>
      <c r="E380" s="150"/>
      <c r="F380" s="150"/>
      <c r="G380" s="154">
        <f t="shared" si="20"/>
        <v>2736.1</v>
      </c>
      <c r="H380" s="94"/>
      <c r="I380" s="94"/>
    </row>
    <row r="381" spans="1:9" s="95" customFormat="1" ht="24.75" customHeight="1">
      <c r="A381" s="155" t="s">
        <v>106</v>
      </c>
      <c r="B381" s="152" t="s">
        <v>562</v>
      </c>
      <c r="C381" s="153" t="s">
        <v>69</v>
      </c>
      <c r="D381" s="153" t="s">
        <v>69</v>
      </c>
      <c r="E381" s="150">
        <v>600</v>
      </c>
      <c r="F381" s="150"/>
      <c r="G381" s="154">
        <f t="shared" si="20"/>
        <v>2736.1</v>
      </c>
      <c r="H381" s="94"/>
      <c r="I381" s="94"/>
    </row>
    <row r="382" spans="1:9" s="95" customFormat="1" ht="16.5" customHeight="1">
      <c r="A382" s="155" t="s">
        <v>112</v>
      </c>
      <c r="B382" s="152" t="s">
        <v>562</v>
      </c>
      <c r="C382" s="153" t="s">
        <v>69</v>
      </c>
      <c r="D382" s="153" t="s">
        <v>69</v>
      </c>
      <c r="E382" s="150">
        <v>610</v>
      </c>
      <c r="F382" s="150"/>
      <c r="G382" s="154">
        <f t="shared" si="20"/>
        <v>2736.1</v>
      </c>
      <c r="H382" s="94"/>
      <c r="I382" s="94"/>
    </row>
    <row r="383" spans="1:9" s="95" customFormat="1" ht="13.5" customHeight="1">
      <c r="A383" s="155" t="s">
        <v>116</v>
      </c>
      <c r="B383" s="152" t="s">
        <v>562</v>
      </c>
      <c r="C383" s="153" t="s">
        <v>69</v>
      </c>
      <c r="D383" s="153" t="s">
        <v>69</v>
      </c>
      <c r="E383" s="150">
        <v>612</v>
      </c>
      <c r="F383" s="150"/>
      <c r="G383" s="154">
        <f t="shared" si="20"/>
        <v>2736.1</v>
      </c>
      <c r="H383" s="94"/>
      <c r="I383" s="94"/>
    </row>
    <row r="384" spans="1:9" s="95" customFormat="1" ht="15" customHeight="1">
      <c r="A384" s="151" t="s">
        <v>157</v>
      </c>
      <c r="B384" s="152" t="s">
        <v>562</v>
      </c>
      <c r="C384" s="153" t="s">
        <v>69</v>
      </c>
      <c r="D384" s="153" t="s">
        <v>69</v>
      </c>
      <c r="E384" s="150">
        <v>612</v>
      </c>
      <c r="F384" s="150">
        <v>725</v>
      </c>
      <c r="G384" s="154">
        <v>2736.1</v>
      </c>
      <c r="H384" s="94"/>
      <c r="I384" s="94"/>
    </row>
    <row r="385" spans="1:7" s="11" customFormat="1" ht="21.75">
      <c r="A385" s="159" t="s">
        <v>563</v>
      </c>
      <c r="B385" s="145" t="s">
        <v>564</v>
      </c>
      <c r="C385" s="152"/>
      <c r="D385" s="152"/>
      <c r="E385" s="150"/>
      <c r="F385" s="150"/>
      <c r="G385" s="148">
        <f aca="true" t="shared" si="21" ref="G385:G390">G386</f>
        <v>3457.1</v>
      </c>
    </row>
    <row r="386" spans="1:9" s="5" customFormat="1" ht="12.75">
      <c r="A386" s="147" t="s">
        <v>8</v>
      </c>
      <c r="B386" s="145" t="s">
        <v>564</v>
      </c>
      <c r="C386" s="149" t="s">
        <v>69</v>
      </c>
      <c r="D386" s="149" t="s">
        <v>36</v>
      </c>
      <c r="E386" s="150"/>
      <c r="F386" s="150"/>
      <c r="G386" s="148">
        <f t="shared" si="21"/>
        <v>3457.1</v>
      </c>
      <c r="H386" s="11"/>
      <c r="I386" s="11"/>
    </row>
    <row r="387" spans="1:9" s="5" customFormat="1" ht="12.75">
      <c r="A387" s="151" t="s">
        <v>643</v>
      </c>
      <c r="B387" s="152" t="s">
        <v>564</v>
      </c>
      <c r="C387" s="153" t="s">
        <v>69</v>
      </c>
      <c r="D387" s="153" t="s">
        <v>69</v>
      </c>
      <c r="E387" s="150"/>
      <c r="F387" s="150"/>
      <c r="G387" s="154">
        <f t="shared" si="21"/>
        <v>3457.1</v>
      </c>
      <c r="H387" s="11"/>
      <c r="I387" s="11"/>
    </row>
    <row r="388" spans="1:9" s="5" customFormat="1" ht="22.5">
      <c r="A388" s="155" t="s">
        <v>106</v>
      </c>
      <c r="B388" s="152" t="s">
        <v>564</v>
      </c>
      <c r="C388" s="153" t="s">
        <v>69</v>
      </c>
      <c r="D388" s="153" t="s">
        <v>69</v>
      </c>
      <c r="E388" s="156" t="s">
        <v>107</v>
      </c>
      <c r="F388" s="150"/>
      <c r="G388" s="154">
        <f t="shared" si="21"/>
        <v>3457.1</v>
      </c>
      <c r="H388" s="11"/>
      <c r="I388" s="11"/>
    </row>
    <row r="389" spans="1:9" s="5" customFormat="1" ht="12.75">
      <c r="A389" s="155" t="s">
        <v>112</v>
      </c>
      <c r="B389" s="152" t="s">
        <v>564</v>
      </c>
      <c r="C389" s="153" t="s">
        <v>69</v>
      </c>
      <c r="D389" s="153" t="s">
        <v>69</v>
      </c>
      <c r="E389" s="156" t="s">
        <v>113</v>
      </c>
      <c r="F389" s="150"/>
      <c r="G389" s="154">
        <f t="shared" si="21"/>
        <v>3457.1</v>
      </c>
      <c r="H389" s="11"/>
      <c r="I389" s="11"/>
    </row>
    <row r="390" spans="1:9" s="5" customFormat="1" ht="12.75">
      <c r="A390" s="155" t="s">
        <v>116</v>
      </c>
      <c r="B390" s="152" t="s">
        <v>564</v>
      </c>
      <c r="C390" s="153" t="s">
        <v>69</v>
      </c>
      <c r="D390" s="153" t="s">
        <v>69</v>
      </c>
      <c r="E390" s="156" t="s">
        <v>117</v>
      </c>
      <c r="F390" s="150"/>
      <c r="G390" s="154">
        <f t="shared" si="21"/>
        <v>3457.1</v>
      </c>
      <c r="H390" s="11"/>
      <c r="I390" s="11"/>
    </row>
    <row r="391" spans="1:9" s="5" customFormat="1" ht="12.75" customHeight="1">
      <c r="A391" s="151" t="s">
        <v>157</v>
      </c>
      <c r="B391" s="152" t="s">
        <v>564</v>
      </c>
      <c r="C391" s="153" t="s">
        <v>69</v>
      </c>
      <c r="D391" s="153" t="s">
        <v>69</v>
      </c>
      <c r="E391" s="156" t="s">
        <v>117</v>
      </c>
      <c r="F391" s="150">
        <v>725</v>
      </c>
      <c r="G391" s="154">
        <v>3457.1</v>
      </c>
      <c r="H391" s="11"/>
      <c r="I391" s="11"/>
    </row>
    <row r="392" spans="1:9" s="96" customFormat="1" ht="32.25">
      <c r="A392" s="147" t="s">
        <v>465</v>
      </c>
      <c r="B392" s="145" t="s">
        <v>170</v>
      </c>
      <c r="C392" s="153"/>
      <c r="D392" s="153"/>
      <c r="E392" s="150"/>
      <c r="F392" s="150"/>
      <c r="G392" s="148">
        <f>G393</f>
        <v>1550</v>
      </c>
      <c r="H392" s="35"/>
      <c r="I392" s="35"/>
    </row>
    <row r="393" spans="1:9" s="96" customFormat="1" ht="21.75">
      <c r="A393" s="147" t="s">
        <v>279</v>
      </c>
      <c r="B393" s="145" t="s">
        <v>326</v>
      </c>
      <c r="C393" s="153"/>
      <c r="D393" s="153"/>
      <c r="E393" s="150"/>
      <c r="F393" s="150"/>
      <c r="G393" s="148">
        <f>G394+G401+G408</f>
        <v>1550</v>
      </c>
      <c r="H393" s="35"/>
      <c r="I393" s="35"/>
    </row>
    <row r="394" spans="1:9" s="90" customFormat="1" ht="42.75">
      <c r="A394" s="159" t="s">
        <v>636</v>
      </c>
      <c r="B394" s="145" t="s">
        <v>611</v>
      </c>
      <c r="C394" s="149"/>
      <c r="D394" s="149"/>
      <c r="E394" s="158"/>
      <c r="F394" s="144"/>
      <c r="G394" s="148">
        <f aca="true" t="shared" si="22" ref="G394:G399">G395</f>
        <v>0</v>
      </c>
      <c r="H394" s="89"/>
      <c r="I394" s="89"/>
    </row>
    <row r="395" spans="1:9" s="90" customFormat="1" ht="12.75">
      <c r="A395" s="160" t="s">
        <v>152</v>
      </c>
      <c r="B395" s="145" t="s">
        <v>611</v>
      </c>
      <c r="C395" s="149" t="s">
        <v>72</v>
      </c>
      <c r="D395" s="149" t="s">
        <v>36</v>
      </c>
      <c r="E395" s="158"/>
      <c r="F395" s="144"/>
      <c r="G395" s="148">
        <f t="shared" si="22"/>
        <v>0</v>
      </c>
      <c r="H395" s="89"/>
      <c r="I395" s="89"/>
    </row>
    <row r="396" spans="1:9" s="95" customFormat="1" ht="12.75">
      <c r="A396" s="157" t="s">
        <v>151</v>
      </c>
      <c r="B396" s="152" t="s">
        <v>611</v>
      </c>
      <c r="C396" s="153" t="s">
        <v>72</v>
      </c>
      <c r="D396" s="153" t="s">
        <v>66</v>
      </c>
      <c r="E396" s="156"/>
      <c r="F396" s="150"/>
      <c r="G396" s="154">
        <f t="shared" si="22"/>
        <v>0</v>
      </c>
      <c r="H396" s="94"/>
      <c r="I396" s="94"/>
    </row>
    <row r="397" spans="1:9" s="95" customFormat="1" ht="12.75">
      <c r="A397" s="155" t="s">
        <v>118</v>
      </c>
      <c r="B397" s="152" t="s">
        <v>611</v>
      </c>
      <c r="C397" s="153" t="s">
        <v>72</v>
      </c>
      <c r="D397" s="153" t="s">
        <v>66</v>
      </c>
      <c r="E397" s="156" t="s">
        <v>119</v>
      </c>
      <c r="F397" s="150"/>
      <c r="G397" s="154">
        <f t="shared" si="22"/>
        <v>0</v>
      </c>
      <c r="H397" s="94"/>
      <c r="I397" s="94"/>
    </row>
    <row r="398" spans="1:9" s="95" customFormat="1" ht="22.5">
      <c r="A398" s="155" t="s">
        <v>138</v>
      </c>
      <c r="B398" s="152" t="s">
        <v>611</v>
      </c>
      <c r="C398" s="153" t="s">
        <v>72</v>
      </c>
      <c r="D398" s="153" t="s">
        <v>66</v>
      </c>
      <c r="E398" s="156" t="s">
        <v>137</v>
      </c>
      <c r="F398" s="150"/>
      <c r="G398" s="154">
        <f t="shared" si="22"/>
        <v>0</v>
      </c>
      <c r="H398" s="94"/>
      <c r="I398" s="94"/>
    </row>
    <row r="399" spans="1:9" s="95" customFormat="1" ht="12.75">
      <c r="A399" s="155" t="s">
        <v>588</v>
      </c>
      <c r="B399" s="152" t="s">
        <v>611</v>
      </c>
      <c r="C399" s="153" t="s">
        <v>72</v>
      </c>
      <c r="D399" s="153" t="s">
        <v>66</v>
      </c>
      <c r="E399" s="156" t="s">
        <v>589</v>
      </c>
      <c r="F399" s="150"/>
      <c r="G399" s="154">
        <f t="shared" si="22"/>
        <v>0</v>
      </c>
      <c r="H399" s="94"/>
      <c r="I399" s="94"/>
    </row>
    <row r="400" spans="1:9" s="95" customFormat="1" ht="22.5">
      <c r="A400" s="155" t="s">
        <v>592</v>
      </c>
      <c r="B400" s="152" t="s">
        <v>611</v>
      </c>
      <c r="C400" s="153" t="s">
        <v>72</v>
      </c>
      <c r="D400" s="153" t="s">
        <v>66</v>
      </c>
      <c r="E400" s="156" t="s">
        <v>589</v>
      </c>
      <c r="F400" s="150">
        <v>727</v>
      </c>
      <c r="G400" s="154">
        <f>6250-6250</f>
        <v>0</v>
      </c>
      <c r="H400" s="94"/>
      <c r="I400" s="94"/>
    </row>
    <row r="401" spans="1:9" s="90" customFormat="1" ht="32.25">
      <c r="A401" s="159" t="s">
        <v>466</v>
      </c>
      <c r="B401" s="145" t="s">
        <v>467</v>
      </c>
      <c r="C401" s="149"/>
      <c r="D401" s="149"/>
      <c r="E401" s="158"/>
      <c r="F401" s="144"/>
      <c r="G401" s="148">
        <f aca="true" t="shared" si="23" ref="G401:G406">G402</f>
        <v>0</v>
      </c>
      <c r="H401" s="89"/>
      <c r="I401" s="89"/>
    </row>
    <row r="402" spans="1:9" s="88" customFormat="1" ht="12.75">
      <c r="A402" s="160" t="s">
        <v>152</v>
      </c>
      <c r="B402" s="145" t="s">
        <v>467</v>
      </c>
      <c r="C402" s="149" t="s">
        <v>72</v>
      </c>
      <c r="D402" s="149" t="s">
        <v>36</v>
      </c>
      <c r="E402" s="158"/>
      <c r="F402" s="144"/>
      <c r="G402" s="148">
        <f t="shared" si="23"/>
        <v>0</v>
      </c>
      <c r="H402" s="70"/>
      <c r="I402" s="70"/>
    </row>
    <row r="403" spans="1:9" s="5" customFormat="1" ht="12.75">
      <c r="A403" s="157" t="s">
        <v>151</v>
      </c>
      <c r="B403" s="152" t="s">
        <v>467</v>
      </c>
      <c r="C403" s="153" t="s">
        <v>72</v>
      </c>
      <c r="D403" s="153" t="s">
        <v>66</v>
      </c>
      <c r="E403" s="156"/>
      <c r="F403" s="150"/>
      <c r="G403" s="154">
        <f t="shared" si="23"/>
        <v>0</v>
      </c>
      <c r="H403" s="11"/>
      <c r="I403" s="11"/>
    </row>
    <row r="404" spans="1:9" s="5" customFormat="1" ht="12.75">
      <c r="A404" s="155" t="s">
        <v>118</v>
      </c>
      <c r="B404" s="152" t="s">
        <v>467</v>
      </c>
      <c r="C404" s="153" t="s">
        <v>72</v>
      </c>
      <c r="D404" s="153" t="s">
        <v>66</v>
      </c>
      <c r="E404" s="156" t="s">
        <v>119</v>
      </c>
      <c r="F404" s="150"/>
      <c r="G404" s="154">
        <f t="shared" si="23"/>
        <v>0</v>
      </c>
      <c r="H404" s="11"/>
      <c r="I404" s="11"/>
    </row>
    <row r="405" spans="1:9" s="5" customFormat="1" ht="22.5">
      <c r="A405" s="155" t="s">
        <v>138</v>
      </c>
      <c r="B405" s="152" t="s">
        <v>467</v>
      </c>
      <c r="C405" s="153" t="s">
        <v>72</v>
      </c>
      <c r="D405" s="153" t="s">
        <v>66</v>
      </c>
      <c r="E405" s="156" t="s">
        <v>137</v>
      </c>
      <c r="F405" s="150"/>
      <c r="G405" s="154">
        <f t="shared" si="23"/>
        <v>0</v>
      </c>
      <c r="H405" s="11"/>
      <c r="I405" s="11"/>
    </row>
    <row r="406" spans="1:9" s="5" customFormat="1" ht="12.75">
      <c r="A406" s="155" t="s">
        <v>588</v>
      </c>
      <c r="B406" s="152" t="s">
        <v>467</v>
      </c>
      <c r="C406" s="153" t="s">
        <v>72</v>
      </c>
      <c r="D406" s="153" t="s">
        <v>66</v>
      </c>
      <c r="E406" s="156" t="s">
        <v>589</v>
      </c>
      <c r="F406" s="150"/>
      <c r="G406" s="154">
        <f t="shared" si="23"/>
        <v>0</v>
      </c>
      <c r="H406" s="11"/>
      <c r="I406" s="11"/>
    </row>
    <row r="407" spans="1:9" s="5" customFormat="1" ht="22.5">
      <c r="A407" s="155" t="s">
        <v>592</v>
      </c>
      <c r="B407" s="152" t="s">
        <v>467</v>
      </c>
      <c r="C407" s="153" t="s">
        <v>72</v>
      </c>
      <c r="D407" s="153" t="s">
        <v>66</v>
      </c>
      <c r="E407" s="156" t="s">
        <v>589</v>
      </c>
      <c r="F407" s="150">
        <v>727</v>
      </c>
      <c r="G407" s="154">
        <f>50-50</f>
        <v>0</v>
      </c>
      <c r="H407" s="11"/>
      <c r="I407" s="11"/>
    </row>
    <row r="408" spans="1:9" s="97" customFormat="1" ht="12.75">
      <c r="A408" s="159" t="s">
        <v>637</v>
      </c>
      <c r="B408" s="145" t="s">
        <v>610</v>
      </c>
      <c r="C408" s="149"/>
      <c r="D408" s="149"/>
      <c r="E408" s="158"/>
      <c r="F408" s="144"/>
      <c r="G408" s="148">
        <f aca="true" t="shared" si="24" ref="G408:G413">G409</f>
        <v>1550</v>
      </c>
      <c r="H408" s="83"/>
      <c r="I408" s="83"/>
    </row>
    <row r="409" spans="1:9" s="97" customFormat="1" ht="12.75">
      <c r="A409" s="160" t="s">
        <v>152</v>
      </c>
      <c r="B409" s="145" t="s">
        <v>610</v>
      </c>
      <c r="C409" s="149" t="s">
        <v>72</v>
      </c>
      <c r="D409" s="149" t="s">
        <v>36</v>
      </c>
      <c r="E409" s="158"/>
      <c r="F409" s="144"/>
      <c r="G409" s="148">
        <f t="shared" si="24"/>
        <v>1550</v>
      </c>
      <c r="H409" s="83"/>
      <c r="I409" s="83"/>
    </row>
    <row r="410" spans="1:9" s="96" customFormat="1" ht="12.75">
      <c r="A410" s="157" t="s">
        <v>151</v>
      </c>
      <c r="B410" s="152" t="s">
        <v>610</v>
      </c>
      <c r="C410" s="153" t="s">
        <v>72</v>
      </c>
      <c r="D410" s="153" t="s">
        <v>66</v>
      </c>
      <c r="E410" s="156"/>
      <c r="F410" s="150"/>
      <c r="G410" s="154">
        <f t="shared" si="24"/>
        <v>1550</v>
      </c>
      <c r="H410" s="35"/>
      <c r="I410" s="35"/>
    </row>
    <row r="411" spans="1:9" s="96" customFormat="1" ht="22.5">
      <c r="A411" s="155" t="s">
        <v>640</v>
      </c>
      <c r="B411" s="152" t="s">
        <v>610</v>
      </c>
      <c r="C411" s="153" t="s">
        <v>72</v>
      </c>
      <c r="D411" s="153" t="s">
        <v>66</v>
      </c>
      <c r="E411" s="156" t="s">
        <v>105</v>
      </c>
      <c r="F411" s="150"/>
      <c r="G411" s="154">
        <f t="shared" si="24"/>
        <v>1550</v>
      </c>
      <c r="H411" s="35"/>
      <c r="I411" s="35"/>
    </row>
    <row r="412" spans="1:9" s="96" customFormat="1" ht="22.5">
      <c r="A412" s="155" t="s">
        <v>99</v>
      </c>
      <c r="B412" s="152" t="s">
        <v>610</v>
      </c>
      <c r="C412" s="153" t="s">
        <v>72</v>
      </c>
      <c r="D412" s="153" t="s">
        <v>66</v>
      </c>
      <c r="E412" s="156" t="s">
        <v>100</v>
      </c>
      <c r="F412" s="150"/>
      <c r="G412" s="154">
        <f t="shared" si="24"/>
        <v>1550</v>
      </c>
      <c r="H412" s="35"/>
      <c r="I412" s="35"/>
    </row>
    <row r="413" spans="1:9" s="96" customFormat="1" ht="22.5">
      <c r="A413" s="155" t="s">
        <v>101</v>
      </c>
      <c r="B413" s="152" t="s">
        <v>610</v>
      </c>
      <c r="C413" s="153" t="s">
        <v>72</v>
      </c>
      <c r="D413" s="153" t="s">
        <v>66</v>
      </c>
      <c r="E413" s="156" t="s">
        <v>102</v>
      </c>
      <c r="F413" s="150"/>
      <c r="G413" s="154">
        <f t="shared" si="24"/>
        <v>1550</v>
      </c>
      <c r="H413" s="35"/>
      <c r="I413" s="35"/>
    </row>
    <row r="414" spans="1:9" s="96" customFormat="1" ht="22.5">
      <c r="A414" s="155" t="s">
        <v>592</v>
      </c>
      <c r="B414" s="152" t="s">
        <v>610</v>
      </c>
      <c r="C414" s="153" t="s">
        <v>72</v>
      </c>
      <c r="D414" s="153" t="s">
        <v>66</v>
      </c>
      <c r="E414" s="156" t="s">
        <v>102</v>
      </c>
      <c r="F414" s="150">
        <v>727</v>
      </c>
      <c r="G414" s="154">
        <f>1000+500+50</f>
        <v>1550</v>
      </c>
      <c r="H414" s="35"/>
      <c r="I414" s="35"/>
    </row>
    <row r="415" spans="1:9" s="5" customFormat="1" ht="21.75">
      <c r="A415" s="147" t="s">
        <v>533</v>
      </c>
      <c r="B415" s="145" t="s">
        <v>180</v>
      </c>
      <c r="C415" s="153"/>
      <c r="D415" s="153"/>
      <c r="E415" s="150"/>
      <c r="F415" s="150"/>
      <c r="G415" s="148">
        <f>G416</f>
        <v>5133.4</v>
      </c>
      <c r="H415" s="11"/>
      <c r="I415" s="11"/>
    </row>
    <row r="416" spans="1:9" s="5" customFormat="1" ht="23.25" customHeight="1">
      <c r="A416" s="147" t="s">
        <v>285</v>
      </c>
      <c r="B416" s="145" t="s">
        <v>332</v>
      </c>
      <c r="C416" s="153"/>
      <c r="D416" s="153"/>
      <c r="E416" s="150"/>
      <c r="F416" s="150"/>
      <c r="G416" s="148">
        <f>G417+G436+G457+G450+G429+G443</f>
        <v>5133.4</v>
      </c>
      <c r="H416" s="11"/>
      <c r="I416" s="11"/>
    </row>
    <row r="417" spans="1:9" s="5" customFormat="1" ht="21.75">
      <c r="A417" s="147" t="s">
        <v>534</v>
      </c>
      <c r="B417" s="145" t="s">
        <v>535</v>
      </c>
      <c r="C417" s="153"/>
      <c r="D417" s="153"/>
      <c r="E417" s="150"/>
      <c r="F417" s="150"/>
      <c r="G417" s="148">
        <f>G418</f>
        <v>400</v>
      </c>
      <c r="H417" s="11"/>
      <c r="I417" s="11"/>
    </row>
    <row r="418" spans="1:9" s="5" customFormat="1" ht="12.75">
      <c r="A418" s="147" t="s">
        <v>8</v>
      </c>
      <c r="B418" s="145" t="s">
        <v>535</v>
      </c>
      <c r="C418" s="149" t="s">
        <v>69</v>
      </c>
      <c r="D418" s="149" t="s">
        <v>36</v>
      </c>
      <c r="E418" s="150"/>
      <c r="F418" s="150"/>
      <c r="G418" s="148">
        <f>G419+G424</f>
        <v>400</v>
      </c>
      <c r="H418" s="11"/>
      <c r="I418" s="11"/>
    </row>
    <row r="419" spans="1:9" s="5" customFormat="1" ht="12.75">
      <c r="A419" s="151" t="s">
        <v>9</v>
      </c>
      <c r="B419" s="152" t="s">
        <v>535</v>
      </c>
      <c r="C419" s="153" t="s">
        <v>69</v>
      </c>
      <c r="D419" s="153" t="s">
        <v>66</v>
      </c>
      <c r="E419" s="150"/>
      <c r="F419" s="150"/>
      <c r="G419" s="154">
        <f>G420</f>
        <v>180</v>
      </c>
      <c r="H419" s="11"/>
      <c r="I419" s="11"/>
    </row>
    <row r="420" spans="1:9" s="5" customFormat="1" ht="22.5">
      <c r="A420" s="155" t="s">
        <v>106</v>
      </c>
      <c r="B420" s="152" t="s">
        <v>535</v>
      </c>
      <c r="C420" s="153" t="s">
        <v>69</v>
      </c>
      <c r="D420" s="153" t="s">
        <v>66</v>
      </c>
      <c r="E420" s="156" t="s">
        <v>107</v>
      </c>
      <c r="F420" s="150"/>
      <c r="G420" s="154">
        <f>G421</f>
        <v>180</v>
      </c>
      <c r="H420" s="11"/>
      <c r="I420" s="11"/>
    </row>
    <row r="421" spans="1:9" s="5" customFormat="1" ht="12.75">
      <c r="A421" s="155" t="s">
        <v>112</v>
      </c>
      <c r="B421" s="152" t="s">
        <v>535</v>
      </c>
      <c r="C421" s="153" t="s">
        <v>69</v>
      </c>
      <c r="D421" s="153" t="s">
        <v>66</v>
      </c>
      <c r="E421" s="156" t="s">
        <v>113</v>
      </c>
      <c r="F421" s="150"/>
      <c r="G421" s="154">
        <f>G422</f>
        <v>180</v>
      </c>
      <c r="H421" s="11"/>
      <c r="I421" s="11"/>
    </row>
    <row r="422" spans="1:9" s="5" customFormat="1" ht="12.75">
      <c r="A422" s="155" t="s">
        <v>116</v>
      </c>
      <c r="B422" s="152" t="s">
        <v>535</v>
      </c>
      <c r="C422" s="153" t="s">
        <v>69</v>
      </c>
      <c r="D422" s="153" t="s">
        <v>66</v>
      </c>
      <c r="E422" s="156" t="s">
        <v>117</v>
      </c>
      <c r="F422" s="150"/>
      <c r="G422" s="154">
        <f>G423</f>
        <v>180</v>
      </c>
      <c r="H422" s="11"/>
      <c r="I422" s="11"/>
    </row>
    <row r="423" spans="1:9" s="27" customFormat="1" ht="13.5" customHeight="1">
      <c r="A423" s="151" t="s">
        <v>157</v>
      </c>
      <c r="B423" s="152" t="s">
        <v>535</v>
      </c>
      <c r="C423" s="153" t="s">
        <v>69</v>
      </c>
      <c r="D423" s="153" t="s">
        <v>66</v>
      </c>
      <c r="E423" s="156" t="s">
        <v>117</v>
      </c>
      <c r="F423" s="150">
        <v>725</v>
      </c>
      <c r="G423" s="154">
        <v>180</v>
      </c>
      <c r="H423" s="11"/>
      <c r="I423" s="11"/>
    </row>
    <row r="424" spans="1:9" s="27" customFormat="1" ht="12.75">
      <c r="A424" s="151" t="s">
        <v>687</v>
      </c>
      <c r="B424" s="152" t="s">
        <v>535</v>
      </c>
      <c r="C424" s="153" t="s">
        <v>69</v>
      </c>
      <c r="D424" s="153" t="s">
        <v>67</v>
      </c>
      <c r="E424" s="150"/>
      <c r="F424" s="150"/>
      <c r="G424" s="154">
        <f>G425</f>
        <v>220</v>
      </c>
      <c r="H424" s="11"/>
      <c r="I424" s="11"/>
    </row>
    <row r="425" spans="1:9" s="27" customFormat="1" ht="22.5">
      <c r="A425" s="155" t="s">
        <v>106</v>
      </c>
      <c r="B425" s="152" t="s">
        <v>535</v>
      </c>
      <c r="C425" s="153" t="s">
        <v>69</v>
      </c>
      <c r="D425" s="153" t="s">
        <v>67</v>
      </c>
      <c r="E425" s="156" t="s">
        <v>107</v>
      </c>
      <c r="F425" s="150"/>
      <c r="G425" s="154">
        <f>G426</f>
        <v>220</v>
      </c>
      <c r="H425" s="11"/>
      <c r="I425" s="11"/>
    </row>
    <row r="426" spans="1:9" s="27" customFormat="1" ht="12.75">
      <c r="A426" s="155" t="s">
        <v>112</v>
      </c>
      <c r="B426" s="152" t="s">
        <v>535</v>
      </c>
      <c r="C426" s="153" t="s">
        <v>69</v>
      </c>
      <c r="D426" s="153" t="s">
        <v>67</v>
      </c>
      <c r="E426" s="156" t="s">
        <v>113</v>
      </c>
      <c r="F426" s="150"/>
      <c r="G426" s="154">
        <f>G427</f>
        <v>220</v>
      </c>
      <c r="H426" s="11"/>
      <c r="I426" s="11"/>
    </row>
    <row r="427" spans="1:9" s="27" customFormat="1" ht="12.75">
      <c r="A427" s="155" t="s">
        <v>116</v>
      </c>
      <c r="B427" s="152" t="s">
        <v>535</v>
      </c>
      <c r="C427" s="153" t="s">
        <v>69</v>
      </c>
      <c r="D427" s="153" t="s">
        <v>67</v>
      </c>
      <c r="E427" s="156" t="s">
        <v>117</v>
      </c>
      <c r="F427" s="150"/>
      <c r="G427" s="154">
        <f>G428</f>
        <v>220</v>
      </c>
      <c r="H427" s="11"/>
      <c r="I427" s="11"/>
    </row>
    <row r="428" spans="1:9" s="5" customFormat="1" ht="11.25" customHeight="1">
      <c r="A428" s="151" t="s">
        <v>157</v>
      </c>
      <c r="B428" s="152" t="s">
        <v>535</v>
      </c>
      <c r="C428" s="153" t="s">
        <v>69</v>
      </c>
      <c r="D428" s="153" t="s">
        <v>67</v>
      </c>
      <c r="E428" s="156" t="s">
        <v>117</v>
      </c>
      <c r="F428" s="150">
        <v>725</v>
      </c>
      <c r="G428" s="154">
        <v>220</v>
      </c>
      <c r="H428" s="11"/>
      <c r="I428" s="11"/>
    </row>
    <row r="429" spans="1:9" s="90" customFormat="1" ht="32.25">
      <c r="A429" s="159" t="s">
        <v>545</v>
      </c>
      <c r="B429" s="158" t="s">
        <v>546</v>
      </c>
      <c r="C429" s="149"/>
      <c r="D429" s="149"/>
      <c r="E429" s="158"/>
      <c r="F429" s="144"/>
      <c r="G429" s="148">
        <f aca="true" t="shared" si="25" ref="G429:G434">G430</f>
        <v>1324.3</v>
      </c>
      <c r="H429" s="89"/>
      <c r="I429" s="89"/>
    </row>
    <row r="430" spans="1:9" s="90" customFormat="1" ht="12.75">
      <c r="A430" s="147" t="s">
        <v>8</v>
      </c>
      <c r="B430" s="158" t="s">
        <v>546</v>
      </c>
      <c r="C430" s="149" t="s">
        <v>69</v>
      </c>
      <c r="D430" s="149" t="s">
        <v>36</v>
      </c>
      <c r="E430" s="158"/>
      <c r="F430" s="144"/>
      <c r="G430" s="148">
        <f t="shared" si="25"/>
        <v>1324.3</v>
      </c>
      <c r="H430" s="89"/>
      <c r="I430" s="89"/>
    </row>
    <row r="431" spans="1:9" s="95" customFormat="1" ht="12.75">
      <c r="A431" s="151" t="s">
        <v>687</v>
      </c>
      <c r="B431" s="156" t="s">
        <v>546</v>
      </c>
      <c r="C431" s="153" t="s">
        <v>69</v>
      </c>
      <c r="D431" s="153" t="s">
        <v>67</v>
      </c>
      <c r="E431" s="156"/>
      <c r="F431" s="150"/>
      <c r="G431" s="154">
        <f t="shared" si="25"/>
        <v>1324.3</v>
      </c>
      <c r="H431" s="94"/>
      <c r="I431" s="94"/>
    </row>
    <row r="432" spans="1:9" s="95" customFormat="1" ht="22.5">
      <c r="A432" s="155" t="s">
        <v>106</v>
      </c>
      <c r="B432" s="156" t="s">
        <v>546</v>
      </c>
      <c r="C432" s="153" t="s">
        <v>69</v>
      </c>
      <c r="D432" s="153" t="s">
        <v>67</v>
      </c>
      <c r="E432" s="156" t="s">
        <v>107</v>
      </c>
      <c r="F432" s="150"/>
      <c r="G432" s="154">
        <f t="shared" si="25"/>
        <v>1324.3</v>
      </c>
      <c r="H432" s="94"/>
      <c r="I432" s="94"/>
    </row>
    <row r="433" spans="1:9" s="95" customFormat="1" ht="12.75">
      <c r="A433" s="155" t="s">
        <v>112</v>
      </c>
      <c r="B433" s="156" t="s">
        <v>546</v>
      </c>
      <c r="C433" s="153" t="s">
        <v>69</v>
      </c>
      <c r="D433" s="153" t="s">
        <v>67</v>
      </c>
      <c r="E433" s="156" t="s">
        <v>113</v>
      </c>
      <c r="F433" s="150"/>
      <c r="G433" s="154">
        <f t="shared" si="25"/>
        <v>1324.3</v>
      </c>
      <c r="H433" s="94"/>
      <c r="I433" s="94"/>
    </row>
    <row r="434" spans="1:9" s="95" customFormat="1" ht="12.75">
      <c r="A434" s="155" t="s">
        <v>116</v>
      </c>
      <c r="B434" s="156" t="s">
        <v>546</v>
      </c>
      <c r="C434" s="153" t="s">
        <v>69</v>
      </c>
      <c r="D434" s="153" t="s">
        <v>67</v>
      </c>
      <c r="E434" s="156" t="s">
        <v>117</v>
      </c>
      <c r="F434" s="150"/>
      <c r="G434" s="154">
        <f t="shared" si="25"/>
        <v>1324.3</v>
      </c>
      <c r="H434" s="94"/>
      <c r="I434" s="94"/>
    </row>
    <row r="435" spans="1:9" s="95" customFormat="1" ht="22.5">
      <c r="A435" s="155" t="s">
        <v>692</v>
      </c>
      <c r="B435" s="156" t="s">
        <v>546</v>
      </c>
      <c r="C435" s="153" t="s">
        <v>69</v>
      </c>
      <c r="D435" s="153" t="s">
        <v>67</v>
      </c>
      <c r="E435" s="156" t="s">
        <v>117</v>
      </c>
      <c r="F435" s="150">
        <v>725</v>
      </c>
      <c r="G435" s="154">
        <v>1324.3</v>
      </c>
      <c r="H435" s="94"/>
      <c r="I435" s="94"/>
    </row>
    <row r="436" spans="1:9" s="5" customFormat="1" ht="24" customHeight="1">
      <c r="A436" s="160" t="s">
        <v>693</v>
      </c>
      <c r="B436" s="158" t="s">
        <v>548</v>
      </c>
      <c r="C436" s="153"/>
      <c r="D436" s="153"/>
      <c r="E436" s="156"/>
      <c r="F436" s="150"/>
      <c r="G436" s="148">
        <f aca="true" t="shared" si="26" ref="G436:G441">G437</f>
        <v>2516</v>
      </c>
      <c r="H436" s="11"/>
      <c r="I436" s="11"/>
    </row>
    <row r="437" spans="1:9" s="5" customFormat="1" ht="12.75">
      <c r="A437" s="147" t="s">
        <v>8</v>
      </c>
      <c r="B437" s="158" t="s">
        <v>548</v>
      </c>
      <c r="C437" s="149" t="s">
        <v>69</v>
      </c>
      <c r="D437" s="149" t="s">
        <v>36</v>
      </c>
      <c r="E437" s="156"/>
      <c r="F437" s="150"/>
      <c r="G437" s="148">
        <f t="shared" si="26"/>
        <v>2516</v>
      </c>
      <c r="H437" s="11"/>
      <c r="I437" s="11"/>
    </row>
    <row r="438" spans="1:9" s="5" customFormat="1" ht="12.75">
      <c r="A438" s="151" t="s">
        <v>687</v>
      </c>
      <c r="B438" s="156" t="s">
        <v>548</v>
      </c>
      <c r="C438" s="153" t="s">
        <v>69</v>
      </c>
      <c r="D438" s="153" t="s">
        <v>67</v>
      </c>
      <c r="E438" s="156"/>
      <c r="F438" s="150"/>
      <c r="G438" s="154">
        <f t="shared" si="26"/>
        <v>2516</v>
      </c>
      <c r="H438" s="11"/>
      <c r="I438" s="11"/>
    </row>
    <row r="439" spans="1:9" s="5" customFormat="1" ht="22.5">
      <c r="A439" s="155" t="s">
        <v>106</v>
      </c>
      <c r="B439" s="156" t="s">
        <v>548</v>
      </c>
      <c r="C439" s="153" t="s">
        <v>69</v>
      </c>
      <c r="D439" s="153" t="s">
        <v>67</v>
      </c>
      <c r="E439" s="156" t="s">
        <v>107</v>
      </c>
      <c r="F439" s="150"/>
      <c r="G439" s="154">
        <f>G440</f>
        <v>2516</v>
      </c>
      <c r="H439" s="11"/>
      <c r="I439" s="11"/>
    </row>
    <row r="440" spans="1:9" s="5" customFormat="1" ht="12.75">
      <c r="A440" s="155" t="s">
        <v>112</v>
      </c>
      <c r="B440" s="156" t="s">
        <v>548</v>
      </c>
      <c r="C440" s="153" t="s">
        <v>69</v>
      </c>
      <c r="D440" s="153" t="s">
        <v>67</v>
      </c>
      <c r="E440" s="156" t="s">
        <v>113</v>
      </c>
      <c r="F440" s="150"/>
      <c r="G440" s="154">
        <f t="shared" si="26"/>
        <v>2516</v>
      </c>
      <c r="H440" s="11"/>
      <c r="I440" s="11"/>
    </row>
    <row r="441" spans="1:9" s="5" customFormat="1" ht="12.75">
      <c r="A441" s="155" t="s">
        <v>116</v>
      </c>
      <c r="B441" s="156" t="s">
        <v>548</v>
      </c>
      <c r="C441" s="153" t="s">
        <v>69</v>
      </c>
      <c r="D441" s="153" t="s">
        <v>67</v>
      </c>
      <c r="E441" s="156" t="s">
        <v>117</v>
      </c>
      <c r="F441" s="150"/>
      <c r="G441" s="154">
        <f t="shared" si="26"/>
        <v>2516</v>
      </c>
      <c r="H441" s="11"/>
      <c r="I441" s="11"/>
    </row>
    <row r="442" spans="1:9" s="5" customFormat="1" ht="13.5" customHeight="1">
      <c r="A442" s="151" t="s">
        <v>157</v>
      </c>
      <c r="B442" s="156" t="s">
        <v>548</v>
      </c>
      <c r="C442" s="153" t="s">
        <v>69</v>
      </c>
      <c r="D442" s="153" t="s">
        <v>67</v>
      </c>
      <c r="E442" s="156" t="s">
        <v>117</v>
      </c>
      <c r="F442" s="150">
        <v>725</v>
      </c>
      <c r="G442" s="154">
        <v>2516</v>
      </c>
      <c r="H442" s="11"/>
      <c r="I442" s="11"/>
    </row>
    <row r="443" spans="1:9" s="90" customFormat="1" ht="32.25">
      <c r="A443" s="147" t="s">
        <v>549</v>
      </c>
      <c r="B443" s="145" t="s">
        <v>550</v>
      </c>
      <c r="C443" s="149"/>
      <c r="D443" s="149"/>
      <c r="E443" s="158"/>
      <c r="F443" s="144"/>
      <c r="G443" s="148">
        <f aca="true" t="shared" si="27" ref="G443:G448">G444</f>
        <v>510.9</v>
      </c>
      <c r="H443" s="89"/>
      <c r="I443" s="89"/>
    </row>
    <row r="444" spans="1:9" s="90" customFormat="1" ht="12.75">
      <c r="A444" s="147" t="s">
        <v>8</v>
      </c>
      <c r="B444" s="145" t="s">
        <v>550</v>
      </c>
      <c r="C444" s="149" t="s">
        <v>69</v>
      </c>
      <c r="D444" s="149" t="s">
        <v>36</v>
      </c>
      <c r="E444" s="158"/>
      <c r="F444" s="144"/>
      <c r="G444" s="148">
        <f t="shared" si="27"/>
        <v>510.9</v>
      </c>
      <c r="H444" s="89"/>
      <c r="I444" s="89"/>
    </row>
    <row r="445" spans="1:9" s="95" customFormat="1" ht="10.5" customHeight="1">
      <c r="A445" s="151" t="s">
        <v>687</v>
      </c>
      <c r="B445" s="152" t="s">
        <v>550</v>
      </c>
      <c r="C445" s="153" t="s">
        <v>69</v>
      </c>
      <c r="D445" s="153" t="s">
        <v>67</v>
      </c>
      <c r="E445" s="156"/>
      <c r="F445" s="150"/>
      <c r="G445" s="154">
        <f t="shared" si="27"/>
        <v>510.9</v>
      </c>
      <c r="H445" s="94"/>
      <c r="I445" s="94"/>
    </row>
    <row r="446" spans="1:9" s="95" customFormat="1" ht="22.5">
      <c r="A446" s="155" t="s">
        <v>106</v>
      </c>
      <c r="B446" s="152" t="s">
        <v>550</v>
      </c>
      <c r="C446" s="153" t="s">
        <v>69</v>
      </c>
      <c r="D446" s="153" t="s">
        <v>67</v>
      </c>
      <c r="E446" s="156" t="s">
        <v>107</v>
      </c>
      <c r="F446" s="150"/>
      <c r="G446" s="154">
        <f t="shared" si="27"/>
        <v>510.9</v>
      </c>
      <c r="H446" s="94"/>
      <c r="I446" s="94"/>
    </row>
    <row r="447" spans="1:9" s="95" customFormat="1" ht="12.75">
      <c r="A447" s="155" t="s">
        <v>112</v>
      </c>
      <c r="B447" s="152" t="s">
        <v>550</v>
      </c>
      <c r="C447" s="153" t="s">
        <v>69</v>
      </c>
      <c r="D447" s="153" t="s">
        <v>67</v>
      </c>
      <c r="E447" s="156" t="s">
        <v>113</v>
      </c>
      <c r="F447" s="150"/>
      <c r="G447" s="154">
        <f t="shared" si="27"/>
        <v>510.9</v>
      </c>
      <c r="H447" s="94"/>
      <c r="I447" s="94"/>
    </row>
    <row r="448" spans="1:9" s="95" customFormat="1" ht="12.75">
      <c r="A448" s="155" t="s">
        <v>116</v>
      </c>
      <c r="B448" s="152" t="s">
        <v>550</v>
      </c>
      <c r="C448" s="153" t="s">
        <v>69</v>
      </c>
      <c r="D448" s="153" t="s">
        <v>67</v>
      </c>
      <c r="E448" s="156" t="s">
        <v>117</v>
      </c>
      <c r="F448" s="150"/>
      <c r="G448" s="154">
        <f t="shared" si="27"/>
        <v>510.9</v>
      </c>
      <c r="H448" s="94"/>
      <c r="I448" s="94"/>
    </row>
    <row r="449" spans="1:9" s="95" customFormat="1" ht="22.5">
      <c r="A449" s="155" t="s">
        <v>692</v>
      </c>
      <c r="B449" s="152" t="s">
        <v>550</v>
      </c>
      <c r="C449" s="153" t="s">
        <v>69</v>
      </c>
      <c r="D449" s="153" t="s">
        <v>67</v>
      </c>
      <c r="E449" s="156" t="s">
        <v>117</v>
      </c>
      <c r="F449" s="150">
        <v>725</v>
      </c>
      <c r="G449" s="154">
        <v>510.9</v>
      </c>
      <c r="H449" s="94"/>
      <c r="I449" s="94"/>
    </row>
    <row r="450" spans="1:9" s="88" customFormat="1" ht="31.5">
      <c r="A450" s="160" t="s">
        <v>551</v>
      </c>
      <c r="B450" s="145" t="s">
        <v>552</v>
      </c>
      <c r="C450" s="149"/>
      <c r="D450" s="149"/>
      <c r="E450" s="158"/>
      <c r="F450" s="144"/>
      <c r="G450" s="148">
        <f aca="true" t="shared" si="28" ref="G450:G455">G451</f>
        <v>348</v>
      </c>
      <c r="H450" s="70"/>
      <c r="I450" s="70"/>
    </row>
    <row r="451" spans="1:9" s="88" customFormat="1" ht="12.75">
      <c r="A451" s="147" t="s">
        <v>8</v>
      </c>
      <c r="B451" s="145" t="s">
        <v>552</v>
      </c>
      <c r="C451" s="149" t="s">
        <v>69</v>
      </c>
      <c r="D451" s="149" t="s">
        <v>36</v>
      </c>
      <c r="E451" s="158"/>
      <c r="F451" s="144"/>
      <c r="G451" s="148">
        <f t="shared" si="28"/>
        <v>348</v>
      </c>
      <c r="H451" s="70"/>
      <c r="I451" s="70"/>
    </row>
    <row r="452" spans="1:9" s="5" customFormat="1" ht="12.75">
      <c r="A452" s="151" t="s">
        <v>687</v>
      </c>
      <c r="B452" s="152" t="s">
        <v>552</v>
      </c>
      <c r="C452" s="153" t="s">
        <v>69</v>
      </c>
      <c r="D452" s="153" t="s">
        <v>67</v>
      </c>
      <c r="E452" s="156"/>
      <c r="F452" s="150"/>
      <c r="G452" s="154">
        <f t="shared" si="28"/>
        <v>348</v>
      </c>
      <c r="H452" s="11"/>
      <c r="I452" s="11"/>
    </row>
    <row r="453" spans="1:9" s="5" customFormat="1" ht="22.5">
      <c r="A453" s="155" t="s">
        <v>106</v>
      </c>
      <c r="B453" s="152" t="s">
        <v>552</v>
      </c>
      <c r="C453" s="153" t="s">
        <v>69</v>
      </c>
      <c r="D453" s="153" t="s">
        <v>67</v>
      </c>
      <c r="E453" s="156" t="s">
        <v>107</v>
      </c>
      <c r="F453" s="150"/>
      <c r="G453" s="154">
        <f t="shared" si="28"/>
        <v>348</v>
      </c>
      <c r="H453" s="11"/>
      <c r="I453" s="11"/>
    </row>
    <row r="454" spans="1:9" s="5" customFormat="1" ht="12.75">
      <c r="A454" s="155" t="s">
        <v>112</v>
      </c>
      <c r="B454" s="152" t="s">
        <v>552</v>
      </c>
      <c r="C454" s="153" t="s">
        <v>69</v>
      </c>
      <c r="D454" s="153" t="s">
        <v>67</v>
      </c>
      <c r="E454" s="156" t="s">
        <v>113</v>
      </c>
      <c r="F454" s="150"/>
      <c r="G454" s="154">
        <f t="shared" si="28"/>
        <v>348</v>
      </c>
      <c r="H454" s="11"/>
      <c r="I454" s="11"/>
    </row>
    <row r="455" spans="1:9" s="5" customFormat="1" ht="12.75">
      <c r="A455" s="155" t="s">
        <v>116</v>
      </c>
      <c r="B455" s="152" t="s">
        <v>552</v>
      </c>
      <c r="C455" s="153" t="s">
        <v>69</v>
      </c>
      <c r="D455" s="153" t="s">
        <v>67</v>
      </c>
      <c r="E455" s="156" t="s">
        <v>117</v>
      </c>
      <c r="F455" s="150"/>
      <c r="G455" s="154">
        <f t="shared" si="28"/>
        <v>348</v>
      </c>
      <c r="H455" s="11"/>
      <c r="I455" s="11"/>
    </row>
    <row r="456" spans="1:9" s="5" customFormat="1" ht="13.5" customHeight="1">
      <c r="A456" s="151" t="s">
        <v>157</v>
      </c>
      <c r="B456" s="152" t="s">
        <v>552</v>
      </c>
      <c r="C456" s="153" t="s">
        <v>69</v>
      </c>
      <c r="D456" s="153" t="s">
        <v>67</v>
      </c>
      <c r="E456" s="156" t="s">
        <v>117</v>
      </c>
      <c r="F456" s="150">
        <v>725</v>
      </c>
      <c r="G456" s="154">
        <v>348</v>
      </c>
      <c r="H456" s="11"/>
      <c r="I456" s="11"/>
    </row>
    <row r="457" spans="1:9" s="5" customFormat="1" ht="21.75">
      <c r="A457" s="147" t="s">
        <v>297</v>
      </c>
      <c r="B457" s="145" t="s">
        <v>337</v>
      </c>
      <c r="C457" s="153"/>
      <c r="D457" s="153"/>
      <c r="E457" s="156"/>
      <c r="F457" s="150"/>
      <c r="G457" s="148">
        <f aca="true" t="shared" si="29" ref="G457:G462">G458</f>
        <v>34.2</v>
      </c>
      <c r="H457" s="11"/>
      <c r="I457" s="11"/>
    </row>
    <row r="458" spans="1:9" s="5" customFormat="1" ht="12.75">
      <c r="A458" s="147" t="s">
        <v>8</v>
      </c>
      <c r="B458" s="145" t="s">
        <v>337</v>
      </c>
      <c r="C458" s="149" t="s">
        <v>69</v>
      </c>
      <c r="D458" s="149" t="s">
        <v>36</v>
      </c>
      <c r="E458" s="156"/>
      <c r="F458" s="150"/>
      <c r="G458" s="154">
        <f t="shared" si="29"/>
        <v>34.2</v>
      </c>
      <c r="H458" s="11"/>
      <c r="I458" s="11"/>
    </row>
    <row r="459" spans="1:9" s="5" customFormat="1" ht="12.75">
      <c r="A459" s="151" t="s">
        <v>687</v>
      </c>
      <c r="B459" s="152" t="s">
        <v>337</v>
      </c>
      <c r="C459" s="153" t="s">
        <v>69</v>
      </c>
      <c r="D459" s="153" t="s">
        <v>67</v>
      </c>
      <c r="E459" s="156"/>
      <c r="F459" s="150"/>
      <c r="G459" s="154">
        <f t="shared" si="29"/>
        <v>34.2</v>
      </c>
      <c r="H459" s="11"/>
      <c r="I459" s="11"/>
    </row>
    <row r="460" spans="1:9" s="5" customFormat="1" ht="22.5">
      <c r="A460" s="155" t="s">
        <v>106</v>
      </c>
      <c r="B460" s="152" t="s">
        <v>337</v>
      </c>
      <c r="C460" s="153" t="s">
        <v>69</v>
      </c>
      <c r="D460" s="153" t="s">
        <v>67</v>
      </c>
      <c r="E460" s="156" t="s">
        <v>107</v>
      </c>
      <c r="F460" s="150"/>
      <c r="G460" s="154">
        <f t="shared" si="29"/>
        <v>34.2</v>
      </c>
      <c r="H460" s="11"/>
      <c r="I460" s="11"/>
    </row>
    <row r="461" spans="1:9" s="5" customFormat="1" ht="12.75">
      <c r="A461" s="155" t="s">
        <v>112</v>
      </c>
      <c r="B461" s="152" t="s">
        <v>337</v>
      </c>
      <c r="C461" s="153" t="s">
        <v>69</v>
      </c>
      <c r="D461" s="153" t="s">
        <v>67</v>
      </c>
      <c r="E461" s="156" t="s">
        <v>113</v>
      </c>
      <c r="F461" s="150"/>
      <c r="G461" s="154">
        <f t="shared" si="29"/>
        <v>34.2</v>
      </c>
      <c r="H461" s="11"/>
      <c r="I461" s="11"/>
    </row>
    <row r="462" spans="1:9" s="5" customFormat="1" ht="12.75">
      <c r="A462" s="155" t="s">
        <v>116</v>
      </c>
      <c r="B462" s="152" t="s">
        <v>337</v>
      </c>
      <c r="C462" s="153" t="s">
        <v>69</v>
      </c>
      <c r="D462" s="153" t="s">
        <v>67</v>
      </c>
      <c r="E462" s="156" t="s">
        <v>117</v>
      </c>
      <c r="F462" s="150"/>
      <c r="G462" s="154">
        <f t="shared" si="29"/>
        <v>34.2</v>
      </c>
      <c r="H462" s="11"/>
      <c r="I462" s="11"/>
    </row>
    <row r="463" spans="1:9" s="5" customFormat="1" ht="13.5" customHeight="1">
      <c r="A463" s="151" t="s">
        <v>157</v>
      </c>
      <c r="B463" s="152" t="s">
        <v>337</v>
      </c>
      <c r="C463" s="153" t="s">
        <v>69</v>
      </c>
      <c r="D463" s="153" t="s">
        <v>67</v>
      </c>
      <c r="E463" s="156" t="s">
        <v>117</v>
      </c>
      <c r="F463" s="150">
        <v>725</v>
      </c>
      <c r="G463" s="154">
        <v>34.2</v>
      </c>
      <c r="H463" s="11"/>
      <c r="I463" s="11"/>
    </row>
    <row r="464" spans="1:9" s="5" customFormat="1" ht="28.5" customHeight="1">
      <c r="A464" s="147" t="s">
        <v>452</v>
      </c>
      <c r="B464" s="145" t="s">
        <v>176</v>
      </c>
      <c r="C464" s="153"/>
      <c r="D464" s="153"/>
      <c r="E464" s="150"/>
      <c r="F464" s="150"/>
      <c r="G464" s="148">
        <f>G467</f>
        <v>100</v>
      </c>
      <c r="H464" s="11"/>
      <c r="I464" s="11"/>
    </row>
    <row r="465" spans="1:9" s="5" customFormat="1" ht="33" customHeight="1">
      <c r="A465" s="147" t="s">
        <v>267</v>
      </c>
      <c r="B465" s="145" t="s">
        <v>329</v>
      </c>
      <c r="C465" s="153"/>
      <c r="D465" s="153"/>
      <c r="E465" s="150"/>
      <c r="F465" s="150"/>
      <c r="G465" s="148">
        <f aca="true" t="shared" si="30" ref="G465:G471">G466</f>
        <v>100</v>
      </c>
      <c r="H465" s="11"/>
      <c r="I465" s="11"/>
    </row>
    <row r="466" spans="1:7" s="70" customFormat="1" ht="22.5" customHeight="1">
      <c r="A466" s="147" t="s">
        <v>453</v>
      </c>
      <c r="B466" s="145" t="s">
        <v>454</v>
      </c>
      <c r="C466" s="149"/>
      <c r="D466" s="149"/>
      <c r="E466" s="144"/>
      <c r="F466" s="144"/>
      <c r="G466" s="148">
        <f t="shared" si="30"/>
        <v>100</v>
      </c>
    </row>
    <row r="467" spans="1:9" s="5" customFormat="1" ht="12.75">
      <c r="A467" s="147" t="s">
        <v>5</v>
      </c>
      <c r="B467" s="145" t="s">
        <v>454</v>
      </c>
      <c r="C467" s="149" t="s">
        <v>68</v>
      </c>
      <c r="D467" s="149" t="s">
        <v>36</v>
      </c>
      <c r="E467" s="150"/>
      <c r="F467" s="150"/>
      <c r="G467" s="154">
        <f t="shared" si="30"/>
        <v>100</v>
      </c>
      <c r="H467" s="11"/>
      <c r="I467" s="11"/>
    </row>
    <row r="468" spans="1:9" s="5" customFormat="1" ht="12.75">
      <c r="A468" s="151" t="s">
        <v>7</v>
      </c>
      <c r="B468" s="152" t="s">
        <v>454</v>
      </c>
      <c r="C468" s="153" t="s">
        <v>68</v>
      </c>
      <c r="D468" s="153" t="s">
        <v>78</v>
      </c>
      <c r="E468" s="150"/>
      <c r="F468" s="150"/>
      <c r="G468" s="154">
        <f t="shared" si="30"/>
        <v>100</v>
      </c>
      <c r="H468" s="11"/>
      <c r="I468" s="11"/>
    </row>
    <row r="469" spans="1:9" s="5" customFormat="1" ht="12.75">
      <c r="A469" s="155" t="s">
        <v>129</v>
      </c>
      <c r="B469" s="152" t="s">
        <v>454</v>
      </c>
      <c r="C469" s="153" t="s">
        <v>68</v>
      </c>
      <c r="D469" s="153" t="s">
        <v>78</v>
      </c>
      <c r="E469" s="156" t="s">
        <v>130</v>
      </c>
      <c r="F469" s="150"/>
      <c r="G469" s="154">
        <f t="shared" si="30"/>
        <v>100</v>
      </c>
      <c r="H469" s="11"/>
      <c r="I469" s="11"/>
    </row>
    <row r="470" spans="1:9" s="5" customFormat="1" ht="33.75">
      <c r="A470" s="155" t="s">
        <v>165</v>
      </c>
      <c r="B470" s="152" t="s">
        <v>454</v>
      </c>
      <c r="C470" s="153" t="s">
        <v>68</v>
      </c>
      <c r="D470" s="153" t="s">
        <v>78</v>
      </c>
      <c r="E470" s="156" t="s">
        <v>131</v>
      </c>
      <c r="F470" s="150"/>
      <c r="G470" s="154">
        <f t="shared" si="30"/>
        <v>100</v>
      </c>
      <c r="H470" s="11"/>
      <c r="I470" s="11"/>
    </row>
    <row r="471" spans="1:9" s="96" customFormat="1" ht="33" customHeight="1">
      <c r="A471" s="155" t="s">
        <v>639</v>
      </c>
      <c r="B471" s="152" t="s">
        <v>454</v>
      </c>
      <c r="C471" s="153" t="s">
        <v>68</v>
      </c>
      <c r="D471" s="153" t="s">
        <v>78</v>
      </c>
      <c r="E471" s="156" t="s">
        <v>638</v>
      </c>
      <c r="F471" s="150"/>
      <c r="G471" s="154">
        <f t="shared" si="30"/>
        <v>100</v>
      </c>
      <c r="H471" s="35"/>
      <c r="I471" s="35"/>
    </row>
    <row r="472" spans="1:9" s="5" customFormat="1" ht="12.75">
      <c r="A472" s="157" t="s">
        <v>154</v>
      </c>
      <c r="B472" s="152" t="s">
        <v>454</v>
      </c>
      <c r="C472" s="153" t="s">
        <v>68</v>
      </c>
      <c r="D472" s="153" t="s">
        <v>78</v>
      </c>
      <c r="E472" s="156" t="s">
        <v>638</v>
      </c>
      <c r="F472" s="150">
        <v>721</v>
      </c>
      <c r="G472" s="154">
        <v>100</v>
      </c>
      <c r="H472" s="11"/>
      <c r="I472" s="11"/>
    </row>
    <row r="473" spans="1:9" s="5" customFormat="1" ht="21.75">
      <c r="A473" s="147" t="s">
        <v>498</v>
      </c>
      <c r="B473" s="145" t="s">
        <v>174</v>
      </c>
      <c r="C473" s="149"/>
      <c r="D473" s="149"/>
      <c r="E473" s="144"/>
      <c r="F473" s="144"/>
      <c r="G473" s="148">
        <f aca="true" t="shared" si="31" ref="G473:G478">G474</f>
        <v>500</v>
      </c>
      <c r="H473" s="11"/>
      <c r="I473" s="11"/>
    </row>
    <row r="474" spans="1:9" s="5" customFormat="1" ht="23.25" customHeight="1">
      <c r="A474" s="147" t="s">
        <v>252</v>
      </c>
      <c r="B474" s="145" t="s">
        <v>327</v>
      </c>
      <c r="C474" s="149"/>
      <c r="D474" s="149"/>
      <c r="E474" s="144"/>
      <c r="F474" s="144"/>
      <c r="G474" s="148">
        <f t="shared" si="31"/>
        <v>500</v>
      </c>
      <c r="H474" s="11"/>
      <c r="I474" s="11"/>
    </row>
    <row r="475" spans="1:9" s="5" customFormat="1" ht="21" customHeight="1">
      <c r="A475" s="147" t="s">
        <v>173</v>
      </c>
      <c r="B475" s="145" t="s">
        <v>328</v>
      </c>
      <c r="C475" s="149"/>
      <c r="D475" s="149"/>
      <c r="E475" s="144"/>
      <c r="F475" s="144"/>
      <c r="G475" s="148">
        <f t="shared" si="31"/>
        <v>500</v>
      </c>
      <c r="H475" s="11"/>
      <c r="I475" s="11"/>
    </row>
    <row r="476" spans="1:9" s="5" customFormat="1" ht="12.75">
      <c r="A476" s="147" t="s">
        <v>5</v>
      </c>
      <c r="B476" s="145" t="s">
        <v>328</v>
      </c>
      <c r="C476" s="149" t="s">
        <v>68</v>
      </c>
      <c r="D476" s="149" t="s">
        <v>36</v>
      </c>
      <c r="E476" s="144"/>
      <c r="F476" s="144"/>
      <c r="G476" s="148">
        <f t="shared" si="31"/>
        <v>500</v>
      </c>
      <c r="H476" s="11"/>
      <c r="I476" s="11"/>
    </row>
    <row r="477" spans="1:9" s="5" customFormat="1" ht="12.75">
      <c r="A477" s="151" t="s">
        <v>80</v>
      </c>
      <c r="B477" s="152" t="s">
        <v>328</v>
      </c>
      <c r="C477" s="153" t="s">
        <v>68</v>
      </c>
      <c r="D477" s="153" t="s">
        <v>72</v>
      </c>
      <c r="E477" s="150"/>
      <c r="F477" s="150"/>
      <c r="G477" s="154">
        <f t="shared" si="31"/>
        <v>500</v>
      </c>
      <c r="H477" s="11"/>
      <c r="I477" s="11"/>
    </row>
    <row r="478" spans="1:9" s="5" customFormat="1" ht="12.75">
      <c r="A478" s="155" t="s">
        <v>129</v>
      </c>
      <c r="B478" s="152" t="s">
        <v>328</v>
      </c>
      <c r="C478" s="153" t="s">
        <v>68</v>
      </c>
      <c r="D478" s="153" t="s">
        <v>72</v>
      </c>
      <c r="E478" s="156" t="s">
        <v>130</v>
      </c>
      <c r="F478" s="150"/>
      <c r="G478" s="154">
        <f t="shared" si="31"/>
        <v>500</v>
      </c>
      <c r="H478" s="11"/>
      <c r="I478" s="11"/>
    </row>
    <row r="479" spans="1:9" s="5" customFormat="1" ht="33.75">
      <c r="A479" s="155" t="s">
        <v>165</v>
      </c>
      <c r="B479" s="152" t="s">
        <v>328</v>
      </c>
      <c r="C479" s="153" t="s">
        <v>68</v>
      </c>
      <c r="D479" s="153" t="s">
        <v>72</v>
      </c>
      <c r="E479" s="156" t="s">
        <v>131</v>
      </c>
      <c r="F479" s="150"/>
      <c r="G479" s="154">
        <f>G480</f>
        <v>500</v>
      </c>
      <c r="H479" s="11"/>
      <c r="I479" s="11"/>
    </row>
    <row r="480" spans="1:9" s="96" customFormat="1" ht="33" customHeight="1">
      <c r="A480" s="155" t="s">
        <v>639</v>
      </c>
      <c r="B480" s="152" t="s">
        <v>328</v>
      </c>
      <c r="C480" s="153" t="s">
        <v>68</v>
      </c>
      <c r="D480" s="153" t="s">
        <v>72</v>
      </c>
      <c r="E480" s="156" t="s">
        <v>638</v>
      </c>
      <c r="F480" s="150"/>
      <c r="G480" s="154">
        <f>G481</f>
        <v>500</v>
      </c>
      <c r="H480" s="35"/>
      <c r="I480" s="35"/>
    </row>
    <row r="481" spans="1:9" s="5" customFormat="1" ht="22.5">
      <c r="A481" s="157" t="s">
        <v>168</v>
      </c>
      <c r="B481" s="152" t="s">
        <v>328</v>
      </c>
      <c r="C481" s="153" t="s">
        <v>68</v>
      </c>
      <c r="D481" s="153" t="s">
        <v>72</v>
      </c>
      <c r="E481" s="156" t="s">
        <v>638</v>
      </c>
      <c r="F481" s="150">
        <v>724</v>
      </c>
      <c r="G481" s="154">
        <v>500</v>
      </c>
      <c r="H481" s="11"/>
      <c r="I481" s="11"/>
    </row>
    <row r="482" spans="1:9" s="5" customFormat="1" ht="21.75">
      <c r="A482" s="147" t="s">
        <v>536</v>
      </c>
      <c r="B482" s="145" t="s">
        <v>183</v>
      </c>
      <c r="C482" s="153"/>
      <c r="D482" s="153"/>
      <c r="E482" s="150"/>
      <c r="F482" s="150"/>
      <c r="G482" s="148">
        <f>G483</f>
        <v>3263.2</v>
      </c>
      <c r="H482" s="11"/>
      <c r="I482" s="11"/>
    </row>
    <row r="483" spans="1:9" s="5" customFormat="1" ht="32.25">
      <c r="A483" s="147" t="s">
        <v>256</v>
      </c>
      <c r="B483" s="145" t="s">
        <v>333</v>
      </c>
      <c r="C483" s="153"/>
      <c r="D483" s="153"/>
      <c r="E483" s="150"/>
      <c r="F483" s="150"/>
      <c r="G483" s="148">
        <f>G484+G514+G538+G556+G573+G602</f>
        <v>3263.2</v>
      </c>
      <c r="H483" s="11"/>
      <c r="I483" s="11"/>
    </row>
    <row r="484" spans="1:9" s="5" customFormat="1" ht="21.75">
      <c r="A484" s="147" t="s">
        <v>182</v>
      </c>
      <c r="B484" s="145" t="s">
        <v>334</v>
      </c>
      <c r="C484" s="153"/>
      <c r="D484" s="153"/>
      <c r="E484" s="150"/>
      <c r="F484" s="150"/>
      <c r="G484" s="148">
        <f>G485+G502+G508</f>
        <v>1920.8000000000002</v>
      </c>
      <c r="H484" s="11"/>
      <c r="I484" s="11"/>
    </row>
    <row r="485" spans="1:9" s="5" customFormat="1" ht="12.75">
      <c r="A485" s="147" t="s">
        <v>8</v>
      </c>
      <c r="B485" s="145" t="s">
        <v>334</v>
      </c>
      <c r="C485" s="149" t="s">
        <v>69</v>
      </c>
      <c r="D485" s="149" t="s">
        <v>36</v>
      </c>
      <c r="E485" s="150"/>
      <c r="F485" s="150"/>
      <c r="G485" s="148">
        <f>G486+G491+G496</f>
        <v>1485.8000000000002</v>
      </c>
      <c r="H485" s="11"/>
      <c r="I485" s="11"/>
    </row>
    <row r="486" spans="1:9" s="5" customFormat="1" ht="12.75">
      <c r="A486" s="151" t="s">
        <v>9</v>
      </c>
      <c r="B486" s="152" t="s">
        <v>334</v>
      </c>
      <c r="C486" s="153" t="s">
        <v>69</v>
      </c>
      <c r="D486" s="153" t="s">
        <v>66</v>
      </c>
      <c r="E486" s="150"/>
      <c r="F486" s="150"/>
      <c r="G486" s="154">
        <f>G487</f>
        <v>360.6</v>
      </c>
      <c r="H486" s="11"/>
      <c r="I486" s="11"/>
    </row>
    <row r="487" spans="1:9" s="5" customFormat="1" ht="22.5">
      <c r="A487" s="155" t="s">
        <v>106</v>
      </c>
      <c r="B487" s="152" t="s">
        <v>334</v>
      </c>
      <c r="C487" s="153" t="s">
        <v>69</v>
      </c>
      <c r="D487" s="153" t="s">
        <v>66</v>
      </c>
      <c r="E487" s="156" t="s">
        <v>107</v>
      </c>
      <c r="F487" s="150"/>
      <c r="G487" s="154">
        <f>G488</f>
        <v>360.6</v>
      </c>
      <c r="H487" s="11"/>
      <c r="I487" s="11"/>
    </row>
    <row r="488" spans="1:9" s="5" customFormat="1" ht="12.75">
      <c r="A488" s="155" t="s">
        <v>112</v>
      </c>
      <c r="B488" s="152" t="s">
        <v>334</v>
      </c>
      <c r="C488" s="153" t="s">
        <v>69</v>
      </c>
      <c r="D488" s="153" t="s">
        <v>66</v>
      </c>
      <c r="E488" s="156" t="s">
        <v>113</v>
      </c>
      <c r="F488" s="150"/>
      <c r="G488" s="154">
        <f>G489</f>
        <v>360.6</v>
      </c>
      <c r="H488" s="11"/>
      <c r="I488" s="11"/>
    </row>
    <row r="489" spans="1:9" s="5" customFormat="1" ht="12.75">
      <c r="A489" s="155" t="s">
        <v>116</v>
      </c>
      <c r="B489" s="152" t="s">
        <v>334</v>
      </c>
      <c r="C489" s="153" t="s">
        <v>69</v>
      </c>
      <c r="D489" s="153" t="s">
        <v>66</v>
      </c>
      <c r="E489" s="156" t="s">
        <v>117</v>
      </c>
      <c r="F489" s="150"/>
      <c r="G489" s="154">
        <f>G490</f>
        <v>360.6</v>
      </c>
      <c r="H489" s="11"/>
      <c r="I489" s="11"/>
    </row>
    <row r="490" spans="1:9" s="5" customFormat="1" ht="12" customHeight="1">
      <c r="A490" s="151" t="s">
        <v>157</v>
      </c>
      <c r="B490" s="152" t="s">
        <v>334</v>
      </c>
      <c r="C490" s="153" t="s">
        <v>69</v>
      </c>
      <c r="D490" s="153" t="s">
        <v>66</v>
      </c>
      <c r="E490" s="156" t="s">
        <v>117</v>
      </c>
      <c r="F490" s="150">
        <v>725</v>
      </c>
      <c r="G490" s="154">
        <v>360.6</v>
      </c>
      <c r="H490" s="11"/>
      <c r="I490" s="11"/>
    </row>
    <row r="491" spans="1:9" s="5" customFormat="1" ht="12.75">
      <c r="A491" s="151" t="s">
        <v>687</v>
      </c>
      <c r="B491" s="152" t="s">
        <v>334</v>
      </c>
      <c r="C491" s="153" t="s">
        <v>69</v>
      </c>
      <c r="D491" s="153" t="s">
        <v>67</v>
      </c>
      <c r="E491" s="150"/>
      <c r="F491" s="150"/>
      <c r="G491" s="154">
        <f>G492</f>
        <v>774.2</v>
      </c>
      <c r="H491" s="11"/>
      <c r="I491" s="11"/>
    </row>
    <row r="492" spans="1:9" s="5" customFormat="1" ht="22.5">
      <c r="A492" s="155" t="s">
        <v>106</v>
      </c>
      <c r="B492" s="152" t="s">
        <v>334</v>
      </c>
      <c r="C492" s="153" t="s">
        <v>69</v>
      </c>
      <c r="D492" s="153" t="s">
        <v>67</v>
      </c>
      <c r="E492" s="156" t="s">
        <v>107</v>
      </c>
      <c r="F492" s="150"/>
      <c r="G492" s="154">
        <f>G493</f>
        <v>774.2</v>
      </c>
      <c r="H492" s="11"/>
      <c r="I492" s="11"/>
    </row>
    <row r="493" spans="1:9" s="5" customFormat="1" ht="12.75">
      <c r="A493" s="155" t="s">
        <v>112</v>
      </c>
      <c r="B493" s="152" t="s">
        <v>334</v>
      </c>
      <c r="C493" s="153" t="s">
        <v>69</v>
      </c>
      <c r="D493" s="153" t="s">
        <v>67</v>
      </c>
      <c r="E493" s="156" t="s">
        <v>113</v>
      </c>
      <c r="F493" s="150"/>
      <c r="G493" s="154">
        <f>G494</f>
        <v>774.2</v>
      </c>
      <c r="H493" s="11"/>
      <c r="I493" s="11"/>
    </row>
    <row r="494" spans="1:9" s="5" customFormat="1" ht="12.75">
      <c r="A494" s="155" t="s">
        <v>116</v>
      </c>
      <c r="B494" s="152" t="s">
        <v>334</v>
      </c>
      <c r="C494" s="153" t="s">
        <v>69</v>
      </c>
      <c r="D494" s="153" t="s">
        <v>67</v>
      </c>
      <c r="E494" s="156" t="s">
        <v>117</v>
      </c>
      <c r="F494" s="150"/>
      <c r="G494" s="154">
        <f>G495</f>
        <v>774.2</v>
      </c>
      <c r="H494" s="11"/>
      <c r="I494" s="11"/>
    </row>
    <row r="495" spans="1:9" s="5" customFormat="1" ht="11.25" customHeight="1">
      <c r="A495" s="151" t="s">
        <v>157</v>
      </c>
      <c r="B495" s="152" t="s">
        <v>334</v>
      </c>
      <c r="C495" s="153" t="s">
        <v>69</v>
      </c>
      <c r="D495" s="153" t="s">
        <v>67</v>
      </c>
      <c r="E495" s="156" t="s">
        <v>117</v>
      </c>
      <c r="F495" s="150">
        <v>725</v>
      </c>
      <c r="G495" s="154">
        <f>980.2-206</f>
        <v>774.2</v>
      </c>
      <c r="H495" s="11"/>
      <c r="I495" s="11"/>
    </row>
    <row r="496" spans="1:9" s="96" customFormat="1" ht="12.75">
      <c r="A496" s="151" t="s">
        <v>553</v>
      </c>
      <c r="B496" s="152" t="s">
        <v>334</v>
      </c>
      <c r="C496" s="153" t="s">
        <v>69</v>
      </c>
      <c r="D496" s="153" t="s">
        <v>70</v>
      </c>
      <c r="E496" s="156"/>
      <c r="F496" s="150"/>
      <c r="G496" s="154">
        <f>G497</f>
        <v>351</v>
      </c>
      <c r="H496" s="35"/>
      <c r="I496" s="35"/>
    </row>
    <row r="497" spans="1:9" s="96" customFormat="1" ht="22.5">
      <c r="A497" s="155" t="s">
        <v>106</v>
      </c>
      <c r="B497" s="152" t="s">
        <v>334</v>
      </c>
      <c r="C497" s="153" t="s">
        <v>69</v>
      </c>
      <c r="D497" s="153" t="s">
        <v>70</v>
      </c>
      <c r="E497" s="156" t="s">
        <v>107</v>
      </c>
      <c r="F497" s="150"/>
      <c r="G497" s="154">
        <f>G498</f>
        <v>351</v>
      </c>
      <c r="H497" s="35"/>
      <c r="I497" s="35"/>
    </row>
    <row r="498" spans="1:9" s="96" customFormat="1" ht="12.75">
      <c r="A498" s="155" t="s">
        <v>112</v>
      </c>
      <c r="B498" s="152" t="s">
        <v>334</v>
      </c>
      <c r="C498" s="153" t="s">
        <v>69</v>
      </c>
      <c r="D498" s="153" t="s">
        <v>70</v>
      </c>
      <c r="E498" s="156" t="s">
        <v>113</v>
      </c>
      <c r="F498" s="150"/>
      <c r="G498" s="154">
        <f>G499</f>
        <v>351</v>
      </c>
      <c r="H498" s="35"/>
      <c r="I498" s="35"/>
    </row>
    <row r="499" spans="1:9" s="96" customFormat="1" ht="12.75">
      <c r="A499" s="155" t="s">
        <v>116</v>
      </c>
      <c r="B499" s="152" t="s">
        <v>334</v>
      </c>
      <c r="C499" s="153" t="s">
        <v>69</v>
      </c>
      <c r="D499" s="153" t="s">
        <v>70</v>
      </c>
      <c r="E499" s="156" t="s">
        <v>117</v>
      </c>
      <c r="F499" s="150"/>
      <c r="G499" s="154">
        <f>G500+G501</f>
        <v>351</v>
      </c>
      <c r="H499" s="35"/>
      <c r="I499" s="35"/>
    </row>
    <row r="500" spans="1:9" s="96" customFormat="1" ht="10.5" customHeight="1">
      <c r="A500" s="151" t="s">
        <v>157</v>
      </c>
      <c r="B500" s="152" t="s">
        <v>334</v>
      </c>
      <c r="C500" s="153" t="s">
        <v>69</v>
      </c>
      <c r="D500" s="153" t="s">
        <v>70</v>
      </c>
      <c r="E500" s="156" t="s">
        <v>117</v>
      </c>
      <c r="F500" s="150">
        <v>725</v>
      </c>
      <c r="G500" s="154">
        <v>206</v>
      </c>
      <c r="H500" s="35"/>
      <c r="I500" s="35"/>
    </row>
    <row r="501" spans="1:9" s="5" customFormat="1" ht="22.5">
      <c r="A501" s="151" t="s">
        <v>158</v>
      </c>
      <c r="B501" s="152" t="s">
        <v>334</v>
      </c>
      <c r="C501" s="153" t="s">
        <v>69</v>
      </c>
      <c r="D501" s="153" t="s">
        <v>70</v>
      </c>
      <c r="E501" s="156" t="s">
        <v>117</v>
      </c>
      <c r="F501" s="150">
        <v>726</v>
      </c>
      <c r="G501" s="154">
        <v>145</v>
      </c>
      <c r="H501" s="11"/>
      <c r="I501" s="11"/>
    </row>
    <row r="502" spans="1:9" s="5" customFormat="1" ht="12.75">
      <c r="A502" s="147" t="s">
        <v>685</v>
      </c>
      <c r="B502" s="145" t="s">
        <v>334</v>
      </c>
      <c r="C502" s="149" t="s">
        <v>73</v>
      </c>
      <c r="D502" s="149" t="s">
        <v>36</v>
      </c>
      <c r="E502" s="144"/>
      <c r="F502" s="144"/>
      <c r="G502" s="148">
        <f>G503</f>
        <v>275</v>
      </c>
      <c r="H502" s="11"/>
      <c r="I502" s="11"/>
    </row>
    <row r="503" spans="1:9" s="5" customFormat="1" ht="12.75">
      <c r="A503" s="151" t="s">
        <v>12</v>
      </c>
      <c r="B503" s="152" t="s">
        <v>334</v>
      </c>
      <c r="C503" s="153" t="s">
        <v>73</v>
      </c>
      <c r="D503" s="153" t="s">
        <v>66</v>
      </c>
      <c r="E503" s="150"/>
      <c r="F503" s="150"/>
      <c r="G503" s="154">
        <f>G504</f>
        <v>275</v>
      </c>
      <c r="H503" s="11"/>
      <c r="I503" s="11"/>
    </row>
    <row r="504" spans="1:9" s="5" customFormat="1" ht="22.5">
      <c r="A504" s="155" t="s">
        <v>106</v>
      </c>
      <c r="B504" s="152" t="s">
        <v>334</v>
      </c>
      <c r="C504" s="153" t="s">
        <v>73</v>
      </c>
      <c r="D504" s="153" t="s">
        <v>66</v>
      </c>
      <c r="E504" s="156" t="s">
        <v>107</v>
      </c>
      <c r="F504" s="150"/>
      <c r="G504" s="154">
        <f>G505</f>
        <v>275</v>
      </c>
      <c r="H504" s="11"/>
      <c r="I504" s="11"/>
    </row>
    <row r="505" spans="1:9" s="5" customFormat="1" ht="12.75">
      <c r="A505" s="155" t="s">
        <v>112</v>
      </c>
      <c r="B505" s="152" t="s">
        <v>334</v>
      </c>
      <c r="C505" s="153" t="s">
        <v>73</v>
      </c>
      <c r="D505" s="153" t="s">
        <v>66</v>
      </c>
      <c r="E505" s="156" t="s">
        <v>113</v>
      </c>
      <c r="F505" s="150"/>
      <c r="G505" s="154">
        <f>G506</f>
        <v>275</v>
      </c>
      <c r="H505" s="11"/>
      <c r="I505" s="11"/>
    </row>
    <row r="506" spans="1:9" s="5" customFormat="1" ht="12.75">
      <c r="A506" s="155" t="s">
        <v>116</v>
      </c>
      <c r="B506" s="152" t="s">
        <v>334</v>
      </c>
      <c r="C506" s="153" t="s">
        <v>73</v>
      </c>
      <c r="D506" s="153" t="s">
        <v>66</v>
      </c>
      <c r="E506" s="156" t="s">
        <v>117</v>
      </c>
      <c r="F506" s="150"/>
      <c r="G506" s="154">
        <f>G507</f>
        <v>275</v>
      </c>
      <c r="H506" s="11"/>
      <c r="I506" s="11"/>
    </row>
    <row r="507" spans="1:9" s="5" customFormat="1" ht="22.5">
      <c r="A507" s="151" t="s">
        <v>158</v>
      </c>
      <c r="B507" s="152" t="s">
        <v>334</v>
      </c>
      <c r="C507" s="153" t="s">
        <v>73</v>
      </c>
      <c r="D507" s="153" t="s">
        <v>66</v>
      </c>
      <c r="E507" s="156" t="s">
        <v>117</v>
      </c>
      <c r="F507" s="150">
        <v>726</v>
      </c>
      <c r="G507" s="154">
        <v>275</v>
      </c>
      <c r="H507" s="11"/>
      <c r="I507" s="11"/>
    </row>
    <row r="508" spans="1:9" s="5" customFormat="1" ht="12.75">
      <c r="A508" s="147" t="s">
        <v>84</v>
      </c>
      <c r="B508" s="145" t="s">
        <v>334</v>
      </c>
      <c r="C508" s="149" t="s">
        <v>74</v>
      </c>
      <c r="D508" s="149" t="s">
        <v>36</v>
      </c>
      <c r="E508" s="144"/>
      <c r="F508" s="144"/>
      <c r="G508" s="148">
        <f>G509</f>
        <v>160</v>
      </c>
      <c r="H508" s="11"/>
      <c r="I508" s="11"/>
    </row>
    <row r="509" spans="1:9" s="5" customFormat="1" ht="12.75">
      <c r="A509" s="151" t="s">
        <v>85</v>
      </c>
      <c r="B509" s="152" t="s">
        <v>334</v>
      </c>
      <c r="C509" s="153" t="s">
        <v>74</v>
      </c>
      <c r="D509" s="153" t="s">
        <v>66</v>
      </c>
      <c r="E509" s="150"/>
      <c r="F509" s="150"/>
      <c r="G509" s="154">
        <f>G510</f>
        <v>160</v>
      </c>
      <c r="H509" s="11"/>
      <c r="I509" s="11"/>
    </row>
    <row r="510" spans="1:9" s="5" customFormat="1" ht="22.5">
      <c r="A510" s="155" t="s">
        <v>106</v>
      </c>
      <c r="B510" s="152" t="s">
        <v>334</v>
      </c>
      <c r="C510" s="153" t="s">
        <v>74</v>
      </c>
      <c r="D510" s="153" t="s">
        <v>66</v>
      </c>
      <c r="E510" s="156" t="s">
        <v>107</v>
      </c>
      <c r="F510" s="150"/>
      <c r="G510" s="154">
        <f>G511</f>
        <v>160</v>
      </c>
      <c r="H510" s="11"/>
      <c r="I510" s="11"/>
    </row>
    <row r="511" spans="1:9" s="5" customFormat="1" ht="12.75">
      <c r="A511" s="155" t="s">
        <v>112</v>
      </c>
      <c r="B511" s="152" t="s">
        <v>334</v>
      </c>
      <c r="C511" s="153" t="s">
        <v>74</v>
      </c>
      <c r="D511" s="153" t="s">
        <v>66</v>
      </c>
      <c r="E511" s="156" t="s">
        <v>113</v>
      </c>
      <c r="F511" s="150"/>
      <c r="G511" s="154">
        <f>G512</f>
        <v>160</v>
      </c>
      <c r="H511" s="11"/>
      <c r="I511" s="11"/>
    </row>
    <row r="512" spans="1:9" s="5" customFormat="1" ht="12.75">
      <c r="A512" s="155" t="s">
        <v>116</v>
      </c>
      <c r="B512" s="152" t="s">
        <v>334</v>
      </c>
      <c r="C512" s="153" t="s">
        <v>74</v>
      </c>
      <c r="D512" s="153" t="s">
        <v>66</v>
      </c>
      <c r="E512" s="156" t="s">
        <v>117</v>
      </c>
      <c r="F512" s="150"/>
      <c r="G512" s="154">
        <f>G513</f>
        <v>160</v>
      </c>
      <c r="H512" s="11"/>
      <c r="I512" s="11"/>
    </row>
    <row r="513" spans="1:9" s="5" customFormat="1" ht="22.5">
      <c r="A513" s="151" t="s">
        <v>158</v>
      </c>
      <c r="B513" s="152" t="s">
        <v>334</v>
      </c>
      <c r="C513" s="153" t="s">
        <v>74</v>
      </c>
      <c r="D513" s="153" t="s">
        <v>66</v>
      </c>
      <c r="E513" s="156" t="s">
        <v>117</v>
      </c>
      <c r="F513" s="150">
        <v>726</v>
      </c>
      <c r="G513" s="154">
        <v>160</v>
      </c>
      <c r="H513" s="11"/>
      <c r="I513" s="11"/>
    </row>
    <row r="514" spans="1:9" s="5" customFormat="1" ht="12.75">
      <c r="A514" s="147" t="s">
        <v>185</v>
      </c>
      <c r="B514" s="145" t="s">
        <v>338</v>
      </c>
      <c r="C514" s="149"/>
      <c r="D514" s="149"/>
      <c r="E514" s="158"/>
      <c r="F514" s="144"/>
      <c r="G514" s="148">
        <f>G515+G526+G532</f>
        <v>391.2</v>
      </c>
      <c r="H514" s="11"/>
      <c r="I514" s="11"/>
    </row>
    <row r="515" spans="1:9" s="5" customFormat="1" ht="12.75">
      <c r="A515" s="147" t="s">
        <v>8</v>
      </c>
      <c r="B515" s="145" t="s">
        <v>338</v>
      </c>
      <c r="C515" s="149" t="s">
        <v>69</v>
      </c>
      <c r="D515" s="149" t="s">
        <v>36</v>
      </c>
      <c r="E515" s="156"/>
      <c r="F515" s="150"/>
      <c r="G515" s="148">
        <f>G516+G521</f>
        <v>181.2</v>
      </c>
      <c r="H515" s="11"/>
      <c r="I515" s="11"/>
    </row>
    <row r="516" spans="1:9" s="5" customFormat="1" ht="12.75">
      <c r="A516" s="151" t="s">
        <v>687</v>
      </c>
      <c r="B516" s="152" t="s">
        <v>338</v>
      </c>
      <c r="C516" s="153" t="s">
        <v>69</v>
      </c>
      <c r="D516" s="153" t="s">
        <v>67</v>
      </c>
      <c r="E516" s="150"/>
      <c r="F516" s="150"/>
      <c r="G516" s="154">
        <f>G517</f>
        <v>124.2</v>
      </c>
      <c r="H516" s="11"/>
      <c r="I516" s="11"/>
    </row>
    <row r="517" spans="1:9" s="5" customFormat="1" ht="22.5">
      <c r="A517" s="155" t="s">
        <v>106</v>
      </c>
      <c r="B517" s="152" t="s">
        <v>338</v>
      </c>
      <c r="C517" s="153" t="s">
        <v>69</v>
      </c>
      <c r="D517" s="153" t="s">
        <v>67</v>
      </c>
      <c r="E517" s="156" t="s">
        <v>107</v>
      </c>
      <c r="F517" s="150"/>
      <c r="G517" s="154">
        <f>G518</f>
        <v>124.2</v>
      </c>
      <c r="H517" s="11"/>
      <c r="I517" s="11"/>
    </row>
    <row r="518" spans="1:9" s="5" customFormat="1" ht="12.75">
      <c r="A518" s="155" t="s">
        <v>112</v>
      </c>
      <c r="B518" s="152" t="s">
        <v>338</v>
      </c>
      <c r="C518" s="153" t="s">
        <v>69</v>
      </c>
      <c r="D518" s="153" t="s">
        <v>67</v>
      </c>
      <c r="E518" s="156" t="s">
        <v>113</v>
      </c>
      <c r="F518" s="150"/>
      <c r="G518" s="154">
        <f>G519</f>
        <v>124.2</v>
      </c>
      <c r="H518" s="11"/>
      <c r="I518" s="11"/>
    </row>
    <row r="519" spans="1:9" s="5" customFormat="1" ht="12.75">
      <c r="A519" s="155" t="s">
        <v>116</v>
      </c>
      <c r="B519" s="152" t="s">
        <v>338</v>
      </c>
      <c r="C519" s="153" t="s">
        <v>69</v>
      </c>
      <c r="D519" s="153" t="s">
        <v>67</v>
      </c>
      <c r="E519" s="156" t="s">
        <v>117</v>
      </c>
      <c r="F519" s="150"/>
      <c r="G519" s="154">
        <f>G520</f>
        <v>124.2</v>
      </c>
      <c r="H519" s="11"/>
      <c r="I519" s="11"/>
    </row>
    <row r="520" spans="1:9" s="5" customFormat="1" ht="13.5" customHeight="1">
      <c r="A520" s="151" t="s">
        <v>157</v>
      </c>
      <c r="B520" s="152" t="s">
        <v>338</v>
      </c>
      <c r="C520" s="153" t="s">
        <v>69</v>
      </c>
      <c r="D520" s="153" t="s">
        <v>67</v>
      </c>
      <c r="E520" s="156" t="s">
        <v>117</v>
      </c>
      <c r="F520" s="150">
        <v>725</v>
      </c>
      <c r="G520" s="154">
        <v>124.2</v>
      </c>
      <c r="H520" s="11"/>
      <c r="I520" s="11"/>
    </row>
    <row r="521" spans="1:9" s="96" customFormat="1" ht="12.75">
      <c r="A521" s="151" t="s">
        <v>553</v>
      </c>
      <c r="B521" s="152" t="s">
        <v>338</v>
      </c>
      <c r="C521" s="153" t="s">
        <v>69</v>
      </c>
      <c r="D521" s="153" t="s">
        <v>70</v>
      </c>
      <c r="E521" s="156"/>
      <c r="F521" s="150"/>
      <c r="G521" s="154">
        <f>G522</f>
        <v>57</v>
      </c>
      <c r="H521" s="35"/>
      <c r="I521" s="35"/>
    </row>
    <row r="522" spans="1:9" s="96" customFormat="1" ht="22.5">
      <c r="A522" s="155" t="s">
        <v>106</v>
      </c>
      <c r="B522" s="152" t="s">
        <v>338</v>
      </c>
      <c r="C522" s="153" t="s">
        <v>69</v>
      </c>
      <c r="D522" s="153" t="s">
        <v>70</v>
      </c>
      <c r="E522" s="156" t="s">
        <v>107</v>
      </c>
      <c r="F522" s="150"/>
      <c r="G522" s="154">
        <f>G523</f>
        <v>57</v>
      </c>
      <c r="H522" s="35"/>
      <c r="I522" s="35"/>
    </row>
    <row r="523" spans="1:9" s="96" customFormat="1" ht="12.75">
      <c r="A523" s="155" t="s">
        <v>112</v>
      </c>
      <c r="B523" s="152" t="s">
        <v>338</v>
      </c>
      <c r="C523" s="153" t="s">
        <v>69</v>
      </c>
      <c r="D523" s="153" t="s">
        <v>70</v>
      </c>
      <c r="E523" s="156" t="s">
        <v>113</v>
      </c>
      <c r="F523" s="150"/>
      <c r="G523" s="154">
        <f>G524</f>
        <v>57</v>
      </c>
      <c r="H523" s="35"/>
      <c r="I523" s="35"/>
    </row>
    <row r="524" spans="1:9" s="96" customFormat="1" ht="12.75">
      <c r="A524" s="155" t="s">
        <v>116</v>
      </c>
      <c r="B524" s="152" t="s">
        <v>338</v>
      </c>
      <c r="C524" s="153" t="s">
        <v>69</v>
      </c>
      <c r="D524" s="153" t="s">
        <v>70</v>
      </c>
      <c r="E524" s="156" t="s">
        <v>117</v>
      </c>
      <c r="F524" s="150"/>
      <c r="G524" s="154">
        <f>G525</f>
        <v>57</v>
      </c>
      <c r="H524" s="35"/>
      <c r="I524" s="35"/>
    </row>
    <row r="525" spans="1:9" s="5" customFormat="1" ht="22.5">
      <c r="A525" s="151" t="s">
        <v>158</v>
      </c>
      <c r="B525" s="152" t="s">
        <v>338</v>
      </c>
      <c r="C525" s="153" t="s">
        <v>69</v>
      </c>
      <c r="D525" s="153" t="s">
        <v>70</v>
      </c>
      <c r="E525" s="156" t="s">
        <v>117</v>
      </c>
      <c r="F525" s="150">
        <v>726</v>
      </c>
      <c r="G525" s="154">
        <v>57</v>
      </c>
      <c r="H525" s="11"/>
      <c r="I525" s="11"/>
    </row>
    <row r="526" spans="1:9" s="5" customFormat="1" ht="12.75">
      <c r="A526" s="147" t="s">
        <v>685</v>
      </c>
      <c r="B526" s="145" t="s">
        <v>338</v>
      </c>
      <c r="C526" s="149" t="s">
        <v>73</v>
      </c>
      <c r="D526" s="149" t="s">
        <v>36</v>
      </c>
      <c r="E526" s="144"/>
      <c r="F526" s="144"/>
      <c r="G526" s="148">
        <f>G527</f>
        <v>80</v>
      </c>
      <c r="H526" s="11"/>
      <c r="I526" s="11"/>
    </row>
    <row r="527" spans="1:9" s="5" customFormat="1" ht="12.75">
      <c r="A527" s="151" t="s">
        <v>12</v>
      </c>
      <c r="B527" s="152" t="s">
        <v>338</v>
      </c>
      <c r="C527" s="153" t="s">
        <v>73</v>
      </c>
      <c r="D527" s="153" t="s">
        <v>66</v>
      </c>
      <c r="E527" s="150"/>
      <c r="F527" s="150"/>
      <c r="G527" s="154">
        <f>G528</f>
        <v>80</v>
      </c>
      <c r="H527" s="11"/>
      <c r="I527" s="11"/>
    </row>
    <row r="528" spans="1:9" s="5" customFormat="1" ht="22.5">
      <c r="A528" s="155" t="s">
        <v>106</v>
      </c>
      <c r="B528" s="152" t="s">
        <v>338</v>
      </c>
      <c r="C528" s="153" t="s">
        <v>73</v>
      </c>
      <c r="D528" s="153" t="s">
        <v>66</v>
      </c>
      <c r="E528" s="156" t="s">
        <v>107</v>
      </c>
      <c r="F528" s="150"/>
      <c r="G528" s="154">
        <f>G529</f>
        <v>80</v>
      </c>
      <c r="H528" s="11"/>
      <c r="I528" s="11"/>
    </row>
    <row r="529" spans="1:9" s="5" customFormat="1" ht="12.75">
      <c r="A529" s="155" t="s">
        <v>112</v>
      </c>
      <c r="B529" s="152" t="s">
        <v>338</v>
      </c>
      <c r="C529" s="153" t="s">
        <v>73</v>
      </c>
      <c r="D529" s="153" t="s">
        <v>66</v>
      </c>
      <c r="E529" s="156" t="s">
        <v>113</v>
      </c>
      <c r="F529" s="150"/>
      <c r="G529" s="154">
        <f>G530</f>
        <v>80</v>
      </c>
      <c r="H529" s="11"/>
      <c r="I529" s="11"/>
    </row>
    <row r="530" spans="1:9" s="5" customFormat="1" ht="12.75">
      <c r="A530" s="155" t="s">
        <v>116</v>
      </c>
      <c r="B530" s="152" t="s">
        <v>338</v>
      </c>
      <c r="C530" s="153" t="s">
        <v>73</v>
      </c>
      <c r="D530" s="153" t="s">
        <v>66</v>
      </c>
      <c r="E530" s="156" t="s">
        <v>117</v>
      </c>
      <c r="F530" s="150"/>
      <c r="G530" s="154">
        <f>G531</f>
        <v>80</v>
      </c>
      <c r="H530" s="11"/>
      <c r="I530" s="11"/>
    </row>
    <row r="531" spans="1:9" s="5" customFormat="1" ht="22.5">
      <c r="A531" s="151" t="s">
        <v>158</v>
      </c>
      <c r="B531" s="152" t="s">
        <v>338</v>
      </c>
      <c r="C531" s="153" t="s">
        <v>73</v>
      </c>
      <c r="D531" s="153" t="s">
        <v>66</v>
      </c>
      <c r="E531" s="156" t="s">
        <v>117</v>
      </c>
      <c r="F531" s="150">
        <v>726</v>
      </c>
      <c r="G531" s="154">
        <v>80</v>
      </c>
      <c r="H531" s="11"/>
      <c r="I531" s="11"/>
    </row>
    <row r="532" spans="1:9" s="5" customFormat="1" ht="12.75">
      <c r="A532" s="147" t="s">
        <v>84</v>
      </c>
      <c r="B532" s="145" t="s">
        <v>338</v>
      </c>
      <c r="C532" s="149" t="s">
        <v>74</v>
      </c>
      <c r="D532" s="149" t="s">
        <v>36</v>
      </c>
      <c r="E532" s="144"/>
      <c r="F532" s="144"/>
      <c r="G532" s="148">
        <f>G533</f>
        <v>130</v>
      </c>
      <c r="H532" s="11"/>
      <c r="I532" s="11"/>
    </row>
    <row r="533" spans="1:9" s="5" customFormat="1" ht="12.75">
      <c r="A533" s="151" t="s">
        <v>85</v>
      </c>
      <c r="B533" s="152" t="s">
        <v>338</v>
      </c>
      <c r="C533" s="153" t="s">
        <v>74</v>
      </c>
      <c r="D533" s="153" t="s">
        <v>66</v>
      </c>
      <c r="E533" s="150"/>
      <c r="F533" s="150"/>
      <c r="G533" s="154">
        <f>G534</f>
        <v>130</v>
      </c>
      <c r="H533" s="11"/>
      <c r="I533" s="11"/>
    </row>
    <row r="534" spans="1:9" s="5" customFormat="1" ht="22.5">
      <c r="A534" s="155" t="s">
        <v>106</v>
      </c>
      <c r="B534" s="152" t="s">
        <v>338</v>
      </c>
      <c r="C534" s="153" t="s">
        <v>74</v>
      </c>
      <c r="D534" s="153" t="s">
        <v>66</v>
      </c>
      <c r="E534" s="156" t="s">
        <v>107</v>
      </c>
      <c r="F534" s="150"/>
      <c r="G534" s="154">
        <f>G535</f>
        <v>130</v>
      </c>
      <c r="H534" s="11"/>
      <c r="I534" s="11"/>
    </row>
    <row r="535" spans="1:9" s="5" customFormat="1" ht="12.75">
      <c r="A535" s="155" t="s">
        <v>112</v>
      </c>
      <c r="B535" s="152" t="s">
        <v>338</v>
      </c>
      <c r="C535" s="153" t="s">
        <v>74</v>
      </c>
      <c r="D535" s="153" t="s">
        <v>66</v>
      </c>
      <c r="E535" s="156" t="s">
        <v>113</v>
      </c>
      <c r="F535" s="150"/>
      <c r="G535" s="154">
        <f>G536</f>
        <v>130</v>
      </c>
      <c r="H535" s="11"/>
      <c r="I535" s="11"/>
    </row>
    <row r="536" spans="1:9" s="5" customFormat="1" ht="12.75">
      <c r="A536" s="155" t="s">
        <v>116</v>
      </c>
      <c r="B536" s="152" t="s">
        <v>338</v>
      </c>
      <c r="C536" s="153" t="s">
        <v>74</v>
      </c>
      <c r="D536" s="153" t="s">
        <v>66</v>
      </c>
      <c r="E536" s="156" t="s">
        <v>117</v>
      </c>
      <c r="F536" s="150"/>
      <c r="G536" s="154">
        <f>G537</f>
        <v>130</v>
      </c>
      <c r="H536" s="11"/>
      <c r="I536" s="11"/>
    </row>
    <row r="537" spans="1:9" s="5" customFormat="1" ht="22.5">
      <c r="A537" s="151" t="s">
        <v>158</v>
      </c>
      <c r="B537" s="152" t="s">
        <v>338</v>
      </c>
      <c r="C537" s="153" t="s">
        <v>74</v>
      </c>
      <c r="D537" s="153" t="s">
        <v>66</v>
      </c>
      <c r="E537" s="156" t="s">
        <v>117</v>
      </c>
      <c r="F537" s="150">
        <v>726</v>
      </c>
      <c r="G537" s="154">
        <v>130</v>
      </c>
      <c r="H537" s="11"/>
      <c r="I537" s="11"/>
    </row>
    <row r="538" spans="1:9" s="5" customFormat="1" ht="24.75" customHeight="1">
      <c r="A538" s="147" t="s">
        <v>196</v>
      </c>
      <c r="B538" s="145" t="s">
        <v>350</v>
      </c>
      <c r="C538" s="149"/>
      <c r="D538" s="149"/>
      <c r="E538" s="158"/>
      <c r="F538" s="144"/>
      <c r="G538" s="148">
        <f>G539+G545</f>
        <v>194.2</v>
      </c>
      <c r="H538" s="11"/>
      <c r="I538" s="11"/>
    </row>
    <row r="539" spans="1:9" s="5" customFormat="1" ht="12.75">
      <c r="A539" s="147" t="s">
        <v>8</v>
      </c>
      <c r="B539" s="145" t="s">
        <v>350</v>
      </c>
      <c r="C539" s="149" t="s">
        <v>69</v>
      </c>
      <c r="D539" s="149" t="s">
        <v>36</v>
      </c>
      <c r="E539" s="156"/>
      <c r="F539" s="150"/>
      <c r="G539" s="154">
        <f>G540</f>
        <v>96.2</v>
      </c>
      <c r="H539" s="11"/>
      <c r="I539" s="11"/>
    </row>
    <row r="540" spans="1:9" s="5" customFormat="1" ht="12.75">
      <c r="A540" s="151" t="s">
        <v>553</v>
      </c>
      <c r="B540" s="152" t="s">
        <v>350</v>
      </c>
      <c r="C540" s="153" t="s">
        <v>69</v>
      </c>
      <c r="D540" s="153" t="s">
        <v>70</v>
      </c>
      <c r="E540" s="156"/>
      <c r="F540" s="150"/>
      <c r="G540" s="154">
        <f>G541</f>
        <v>96.2</v>
      </c>
      <c r="H540" s="11"/>
      <c r="I540" s="11"/>
    </row>
    <row r="541" spans="1:9" s="5" customFormat="1" ht="22.5">
      <c r="A541" s="155" t="s">
        <v>106</v>
      </c>
      <c r="B541" s="152" t="s">
        <v>350</v>
      </c>
      <c r="C541" s="153" t="s">
        <v>69</v>
      </c>
      <c r="D541" s="153" t="s">
        <v>70</v>
      </c>
      <c r="E541" s="156" t="s">
        <v>107</v>
      </c>
      <c r="F541" s="150"/>
      <c r="G541" s="154">
        <f>G542</f>
        <v>96.2</v>
      </c>
      <c r="H541" s="11"/>
      <c r="I541" s="11"/>
    </row>
    <row r="542" spans="1:9" s="5" customFormat="1" ht="12.75">
      <c r="A542" s="155" t="s">
        <v>112</v>
      </c>
      <c r="B542" s="152" t="s">
        <v>350</v>
      </c>
      <c r="C542" s="153" t="s">
        <v>69</v>
      </c>
      <c r="D542" s="153" t="s">
        <v>70</v>
      </c>
      <c r="E542" s="156" t="s">
        <v>113</v>
      </c>
      <c r="F542" s="150"/>
      <c r="G542" s="154">
        <f>G543</f>
        <v>96.2</v>
      </c>
      <c r="H542" s="11"/>
      <c r="I542" s="11"/>
    </row>
    <row r="543" spans="1:9" s="5" customFormat="1" ht="12.75">
      <c r="A543" s="155" t="s">
        <v>116</v>
      </c>
      <c r="B543" s="152" t="s">
        <v>350</v>
      </c>
      <c r="C543" s="153" t="s">
        <v>69</v>
      </c>
      <c r="D543" s="153" t="s">
        <v>70</v>
      </c>
      <c r="E543" s="156" t="s">
        <v>117</v>
      </c>
      <c r="F543" s="150"/>
      <c r="G543" s="154">
        <f>G544</f>
        <v>96.2</v>
      </c>
      <c r="H543" s="11"/>
      <c r="I543" s="11"/>
    </row>
    <row r="544" spans="1:9" s="5" customFormat="1" ht="22.5">
      <c r="A544" s="151" t="s">
        <v>158</v>
      </c>
      <c r="B544" s="152" t="s">
        <v>350</v>
      </c>
      <c r="C544" s="153" t="s">
        <v>69</v>
      </c>
      <c r="D544" s="153" t="s">
        <v>70</v>
      </c>
      <c r="E544" s="156" t="s">
        <v>117</v>
      </c>
      <c r="F544" s="150">
        <v>726</v>
      </c>
      <c r="G544" s="154">
        <v>96.2</v>
      </c>
      <c r="H544" s="11"/>
      <c r="I544" s="11"/>
    </row>
    <row r="545" spans="1:9" s="5" customFormat="1" ht="12.75">
      <c r="A545" s="147" t="s">
        <v>685</v>
      </c>
      <c r="B545" s="145" t="s">
        <v>350</v>
      </c>
      <c r="C545" s="149" t="s">
        <v>73</v>
      </c>
      <c r="D545" s="149" t="s">
        <v>36</v>
      </c>
      <c r="E545" s="144"/>
      <c r="F545" s="144"/>
      <c r="G545" s="148">
        <f>G546+G551</f>
        <v>98</v>
      </c>
      <c r="H545" s="11"/>
      <c r="I545" s="11"/>
    </row>
    <row r="546" spans="1:9" s="5" customFormat="1" ht="12.75">
      <c r="A546" s="151" t="s">
        <v>12</v>
      </c>
      <c r="B546" s="152" t="s">
        <v>350</v>
      </c>
      <c r="C546" s="153" t="s">
        <v>73</v>
      </c>
      <c r="D546" s="153" t="s">
        <v>66</v>
      </c>
      <c r="E546" s="150"/>
      <c r="F546" s="150"/>
      <c r="G546" s="154">
        <f>G547</f>
        <v>59</v>
      </c>
      <c r="H546" s="11"/>
      <c r="I546" s="11"/>
    </row>
    <row r="547" spans="1:9" s="5" customFormat="1" ht="22.5">
      <c r="A547" s="155" t="s">
        <v>106</v>
      </c>
      <c r="B547" s="152" t="s">
        <v>350</v>
      </c>
      <c r="C547" s="153" t="s">
        <v>73</v>
      </c>
      <c r="D547" s="153" t="s">
        <v>66</v>
      </c>
      <c r="E547" s="156" t="s">
        <v>107</v>
      </c>
      <c r="F547" s="150"/>
      <c r="G547" s="154">
        <f>G548</f>
        <v>59</v>
      </c>
      <c r="H547" s="11"/>
      <c r="I547" s="11"/>
    </row>
    <row r="548" spans="1:9" s="5" customFormat="1" ht="12.75">
      <c r="A548" s="155" t="s">
        <v>112</v>
      </c>
      <c r="B548" s="152" t="s">
        <v>350</v>
      </c>
      <c r="C548" s="153" t="s">
        <v>73</v>
      </c>
      <c r="D548" s="153" t="s">
        <v>66</v>
      </c>
      <c r="E548" s="156" t="s">
        <v>113</v>
      </c>
      <c r="F548" s="150"/>
      <c r="G548" s="154">
        <f>G549</f>
        <v>59</v>
      </c>
      <c r="H548" s="11"/>
      <c r="I548" s="11"/>
    </row>
    <row r="549" spans="1:9" s="5" customFormat="1" ht="12.75">
      <c r="A549" s="155" t="s">
        <v>116</v>
      </c>
      <c r="B549" s="152" t="s">
        <v>350</v>
      </c>
      <c r="C549" s="153" t="s">
        <v>73</v>
      </c>
      <c r="D549" s="153" t="s">
        <v>66</v>
      </c>
      <c r="E549" s="156" t="s">
        <v>117</v>
      </c>
      <c r="F549" s="150"/>
      <c r="G549" s="154">
        <f>G550</f>
        <v>59</v>
      </c>
      <c r="H549" s="11"/>
      <c r="I549" s="11"/>
    </row>
    <row r="550" spans="1:9" s="5" customFormat="1" ht="22.5">
      <c r="A550" s="151" t="s">
        <v>158</v>
      </c>
      <c r="B550" s="152" t="s">
        <v>350</v>
      </c>
      <c r="C550" s="153" t="s">
        <v>73</v>
      </c>
      <c r="D550" s="153" t="s">
        <v>66</v>
      </c>
      <c r="E550" s="156" t="s">
        <v>117</v>
      </c>
      <c r="F550" s="150">
        <v>726</v>
      </c>
      <c r="G550" s="154">
        <f>14+22.5+22.5</f>
        <v>59</v>
      </c>
      <c r="H550" s="11"/>
      <c r="I550" s="11"/>
    </row>
    <row r="551" spans="1:9" s="5" customFormat="1" ht="12.75">
      <c r="A551" s="155" t="s">
        <v>87</v>
      </c>
      <c r="B551" s="152" t="s">
        <v>350</v>
      </c>
      <c r="C551" s="153" t="s">
        <v>73</v>
      </c>
      <c r="D551" s="153" t="s">
        <v>68</v>
      </c>
      <c r="E551" s="156"/>
      <c r="F551" s="150"/>
      <c r="G551" s="154">
        <f>G552</f>
        <v>39</v>
      </c>
      <c r="H551" s="11"/>
      <c r="I551" s="11"/>
    </row>
    <row r="552" spans="1:9" s="5" customFormat="1" ht="22.5">
      <c r="A552" s="155" t="s">
        <v>640</v>
      </c>
      <c r="B552" s="152" t="s">
        <v>350</v>
      </c>
      <c r="C552" s="153" t="s">
        <v>73</v>
      </c>
      <c r="D552" s="153" t="s">
        <v>68</v>
      </c>
      <c r="E552" s="156" t="s">
        <v>105</v>
      </c>
      <c r="F552" s="150"/>
      <c r="G552" s="154">
        <f>G553</f>
        <v>39</v>
      </c>
      <c r="H552" s="11"/>
      <c r="I552" s="11"/>
    </row>
    <row r="553" spans="1:9" s="5" customFormat="1" ht="22.5">
      <c r="A553" s="155" t="s">
        <v>99</v>
      </c>
      <c r="B553" s="152" t="s">
        <v>350</v>
      </c>
      <c r="C553" s="153" t="s">
        <v>73</v>
      </c>
      <c r="D553" s="153" t="s">
        <v>68</v>
      </c>
      <c r="E553" s="156" t="s">
        <v>100</v>
      </c>
      <c r="F553" s="150"/>
      <c r="G553" s="154">
        <f>G554</f>
        <v>39</v>
      </c>
      <c r="H553" s="11"/>
      <c r="I553" s="11"/>
    </row>
    <row r="554" spans="1:9" s="5" customFormat="1" ht="22.5">
      <c r="A554" s="155" t="s">
        <v>101</v>
      </c>
      <c r="B554" s="152" t="s">
        <v>350</v>
      </c>
      <c r="C554" s="153" t="s">
        <v>73</v>
      </c>
      <c r="D554" s="153" t="s">
        <v>68</v>
      </c>
      <c r="E554" s="156" t="s">
        <v>102</v>
      </c>
      <c r="F554" s="150"/>
      <c r="G554" s="154">
        <f>G555</f>
        <v>39</v>
      </c>
      <c r="H554" s="11"/>
      <c r="I554" s="11"/>
    </row>
    <row r="555" spans="1:9" s="5" customFormat="1" ht="22.5">
      <c r="A555" s="151" t="s">
        <v>158</v>
      </c>
      <c r="B555" s="152" t="s">
        <v>350</v>
      </c>
      <c r="C555" s="153" t="s">
        <v>73</v>
      </c>
      <c r="D555" s="153" t="s">
        <v>68</v>
      </c>
      <c r="E555" s="156" t="s">
        <v>102</v>
      </c>
      <c r="F555" s="150">
        <v>726</v>
      </c>
      <c r="G555" s="154">
        <v>39</v>
      </c>
      <c r="H555" s="11"/>
      <c r="I555" s="11"/>
    </row>
    <row r="556" spans="1:9" s="5" customFormat="1" ht="21.75">
      <c r="A556" s="147" t="s">
        <v>295</v>
      </c>
      <c r="B556" s="145" t="s">
        <v>335</v>
      </c>
      <c r="C556" s="149"/>
      <c r="D556" s="149"/>
      <c r="E556" s="158"/>
      <c r="F556" s="144"/>
      <c r="G556" s="148">
        <f>G557</f>
        <v>456.4</v>
      </c>
      <c r="H556" s="11"/>
      <c r="I556" s="11"/>
    </row>
    <row r="557" spans="1:9" s="5" customFormat="1" ht="12.75">
      <c r="A557" s="147" t="s">
        <v>8</v>
      </c>
      <c r="B557" s="145" t="s">
        <v>335</v>
      </c>
      <c r="C557" s="149" t="s">
        <v>69</v>
      </c>
      <c r="D557" s="149" t="s">
        <v>36</v>
      </c>
      <c r="E557" s="150"/>
      <c r="F557" s="150"/>
      <c r="G557" s="148">
        <f>G558+G563+G568</f>
        <v>456.4</v>
      </c>
      <c r="H557" s="11"/>
      <c r="I557" s="11"/>
    </row>
    <row r="558" spans="1:9" s="5" customFormat="1" ht="12.75">
      <c r="A558" s="151" t="s">
        <v>9</v>
      </c>
      <c r="B558" s="152" t="s">
        <v>335</v>
      </c>
      <c r="C558" s="153" t="s">
        <v>69</v>
      </c>
      <c r="D558" s="153" t="s">
        <v>66</v>
      </c>
      <c r="E558" s="150"/>
      <c r="F558" s="150"/>
      <c r="G558" s="154">
        <f>G559</f>
        <v>147.1</v>
      </c>
      <c r="H558" s="11"/>
      <c r="I558" s="11"/>
    </row>
    <row r="559" spans="1:9" s="5" customFormat="1" ht="22.5">
      <c r="A559" s="155" t="s">
        <v>106</v>
      </c>
      <c r="B559" s="152" t="s">
        <v>335</v>
      </c>
      <c r="C559" s="153" t="s">
        <v>69</v>
      </c>
      <c r="D559" s="153" t="s">
        <v>66</v>
      </c>
      <c r="E559" s="156" t="s">
        <v>107</v>
      </c>
      <c r="F559" s="150"/>
      <c r="G559" s="154">
        <f>G560</f>
        <v>147.1</v>
      </c>
      <c r="H559" s="11"/>
      <c r="I559" s="11"/>
    </row>
    <row r="560" spans="1:9" s="5" customFormat="1" ht="12.75">
      <c r="A560" s="155" t="s">
        <v>112</v>
      </c>
      <c r="B560" s="152" t="s">
        <v>335</v>
      </c>
      <c r="C560" s="153" t="s">
        <v>69</v>
      </c>
      <c r="D560" s="153" t="s">
        <v>66</v>
      </c>
      <c r="E560" s="156" t="s">
        <v>113</v>
      </c>
      <c r="F560" s="150"/>
      <c r="G560" s="154">
        <f>G561</f>
        <v>147.1</v>
      </c>
      <c r="H560" s="11"/>
      <c r="I560" s="11"/>
    </row>
    <row r="561" spans="1:9" s="5" customFormat="1" ht="12.75">
      <c r="A561" s="155" t="s">
        <v>116</v>
      </c>
      <c r="B561" s="152" t="s">
        <v>335</v>
      </c>
      <c r="C561" s="153" t="s">
        <v>69</v>
      </c>
      <c r="D561" s="153" t="s">
        <v>66</v>
      </c>
      <c r="E561" s="156" t="s">
        <v>117</v>
      </c>
      <c r="F561" s="150"/>
      <c r="G561" s="154">
        <f>G562</f>
        <v>147.1</v>
      </c>
      <c r="H561" s="11"/>
      <c r="I561" s="11"/>
    </row>
    <row r="562" spans="1:9" s="5" customFormat="1" ht="13.5" customHeight="1">
      <c r="A562" s="151" t="s">
        <v>157</v>
      </c>
      <c r="B562" s="152" t="s">
        <v>335</v>
      </c>
      <c r="C562" s="153" t="s">
        <v>69</v>
      </c>
      <c r="D562" s="153" t="s">
        <v>66</v>
      </c>
      <c r="E562" s="156" t="s">
        <v>117</v>
      </c>
      <c r="F562" s="150">
        <v>725</v>
      </c>
      <c r="G562" s="154">
        <v>147.1</v>
      </c>
      <c r="H562" s="11"/>
      <c r="I562" s="11"/>
    </row>
    <row r="563" spans="1:9" s="5" customFormat="1" ht="12.75">
      <c r="A563" s="151" t="s">
        <v>687</v>
      </c>
      <c r="B563" s="152" t="s">
        <v>335</v>
      </c>
      <c r="C563" s="153" t="s">
        <v>69</v>
      </c>
      <c r="D563" s="153" t="s">
        <v>67</v>
      </c>
      <c r="E563" s="150"/>
      <c r="F563" s="150"/>
      <c r="G563" s="154">
        <f>G564</f>
        <v>290.90000000000003</v>
      </c>
      <c r="H563" s="11"/>
      <c r="I563" s="11"/>
    </row>
    <row r="564" spans="1:9" s="5" customFormat="1" ht="22.5">
      <c r="A564" s="155" t="s">
        <v>106</v>
      </c>
      <c r="B564" s="152" t="s">
        <v>335</v>
      </c>
      <c r="C564" s="153" t="s">
        <v>69</v>
      </c>
      <c r="D564" s="153" t="s">
        <v>67</v>
      </c>
      <c r="E564" s="156" t="s">
        <v>107</v>
      </c>
      <c r="F564" s="150"/>
      <c r="G564" s="154">
        <f>G565</f>
        <v>290.90000000000003</v>
      </c>
      <c r="H564" s="11"/>
      <c r="I564" s="11"/>
    </row>
    <row r="565" spans="1:9" s="5" customFormat="1" ht="12.75">
      <c r="A565" s="155" t="s">
        <v>112</v>
      </c>
      <c r="B565" s="152" t="s">
        <v>335</v>
      </c>
      <c r="C565" s="153" t="s">
        <v>69</v>
      </c>
      <c r="D565" s="153" t="s">
        <v>67</v>
      </c>
      <c r="E565" s="156" t="s">
        <v>113</v>
      </c>
      <c r="F565" s="150"/>
      <c r="G565" s="154">
        <f>G566</f>
        <v>290.90000000000003</v>
      </c>
      <c r="H565" s="11"/>
      <c r="I565" s="11"/>
    </row>
    <row r="566" spans="1:9" s="5" customFormat="1" ht="12.75">
      <c r="A566" s="155" t="s">
        <v>116</v>
      </c>
      <c r="B566" s="152" t="s">
        <v>335</v>
      </c>
      <c r="C566" s="153" t="s">
        <v>69</v>
      </c>
      <c r="D566" s="153" t="s">
        <v>67</v>
      </c>
      <c r="E566" s="156" t="s">
        <v>117</v>
      </c>
      <c r="F566" s="150"/>
      <c r="G566" s="154">
        <f>G567</f>
        <v>290.90000000000003</v>
      </c>
      <c r="H566" s="11"/>
      <c r="I566" s="11"/>
    </row>
    <row r="567" spans="1:9" s="5" customFormat="1" ht="13.5" customHeight="1">
      <c r="A567" s="151" t="s">
        <v>157</v>
      </c>
      <c r="B567" s="152" t="s">
        <v>335</v>
      </c>
      <c r="C567" s="153" t="s">
        <v>69</v>
      </c>
      <c r="D567" s="153" t="s">
        <v>67</v>
      </c>
      <c r="E567" s="156" t="s">
        <v>117</v>
      </c>
      <c r="F567" s="150">
        <v>725</v>
      </c>
      <c r="G567" s="154">
        <f>309.3-18.4</f>
        <v>290.90000000000003</v>
      </c>
      <c r="H567" s="11"/>
      <c r="I567" s="11"/>
    </row>
    <row r="568" spans="1:9" s="96" customFormat="1" ht="12.75">
      <c r="A568" s="151" t="s">
        <v>553</v>
      </c>
      <c r="B568" s="152" t="s">
        <v>335</v>
      </c>
      <c r="C568" s="153" t="s">
        <v>69</v>
      </c>
      <c r="D568" s="153" t="s">
        <v>70</v>
      </c>
      <c r="E568" s="156"/>
      <c r="F568" s="150"/>
      <c r="G568" s="154">
        <f>G569</f>
        <v>18.4</v>
      </c>
      <c r="H568" s="35"/>
      <c r="I568" s="35"/>
    </row>
    <row r="569" spans="1:9" s="96" customFormat="1" ht="22.5">
      <c r="A569" s="155" t="s">
        <v>106</v>
      </c>
      <c r="B569" s="152" t="s">
        <v>335</v>
      </c>
      <c r="C569" s="153" t="s">
        <v>69</v>
      </c>
      <c r="D569" s="153" t="s">
        <v>70</v>
      </c>
      <c r="E569" s="156" t="s">
        <v>107</v>
      </c>
      <c r="F569" s="150"/>
      <c r="G569" s="154">
        <f>G570</f>
        <v>18.4</v>
      </c>
      <c r="H569" s="35"/>
      <c r="I569" s="35"/>
    </row>
    <row r="570" spans="1:9" s="96" customFormat="1" ht="12.75">
      <c r="A570" s="155" t="s">
        <v>112</v>
      </c>
      <c r="B570" s="152" t="s">
        <v>335</v>
      </c>
      <c r="C570" s="153" t="s">
        <v>69</v>
      </c>
      <c r="D570" s="153" t="s">
        <v>70</v>
      </c>
      <c r="E570" s="156" t="s">
        <v>113</v>
      </c>
      <c r="F570" s="150"/>
      <c r="G570" s="154">
        <f>G571</f>
        <v>18.4</v>
      </c>
      <c r="H570" s="35"/>
      <c r="I570" s="35"/>
    </row>
    <row r="571" spans="1:9" s="96" customFormat="1" ht="12.75">
      <c r="A571" s="155" t="s">
        <v>116</v>
      </c>
      <c r="B571" s="152" t="s">
        <v>335</v>
      </c>
      <c r="C571" s="153" t="s">
        <v>69</v>
      </c>
      <c r="D571" s="153" t="s">
        <v>70</v>
      </c>
      <c r="E571" s="156" t="s">
        <v>117</v>
      </c>
      <c r="F571" s="150"/>
      <c r="G571" s="154">
        <f>G572</f>
        <v>18.4</v>
      </c>
      <c r="H571" s="35"/>
      <c r="I571" s="35"/>
    </row>
    <row r="572" spans="1:9" s="96" customFormat="1" ht="11.25" customHeight="1">
      <c r="A572" s="151" t="s">
        <v>157</v>
      </c>
      <c r="B572" s="152" t="s">
        <v>335</v>
      </c>
      <c r="C572" s="153" t="s">
        <v>69</v>
      </c>
      <c r="D572" s="153" t="s">
        <v>70</v>
      </c>
      <c r="E572" s="156" t="s">
        <v>117</v>
      </c>
      <c r="F572" s="150">
        <v>725</v>
      </c>
      <c r="G572" s="154">
        <v>18.4</v>
      </c>
      <c r="H572" s="35"/>
      <c r="I572" s="35"/>
    </row>
    <row r="573" spans="1:9" s="5" customFormat="1" ht="31.5" customHeight="1">
      <c r="A573" s="147" t="s">
        <v>641</v>
      </c>
      <c r="B573" s="145" t="s">
        <v>336</v>
      </c>
      <c r="C573" s="149"/>
      <c r="D573" s="149"/>
      <c r="E573" s="158"/>
      <c r="F573" s="144"/>
      <c r="G573" s="148">
        <f>G574+G596+G590</f>
        <v>150.60000000000002</v>
      </c>
      <c r="H573" s="11"/>
      <c r="I573" s="11"/>
    </row>
    <row r="574" spans="1:9" s="5" customFormat="1" ht="15.75" customHeight="1">
      <c r="A574" s="147" t="s">
        <v>8</v>
      </c>
      <c r="B574" s="145" t="s">
        <v>336</v>
      </c>
      <c r="C574" s="149" t="s">
        <v>69</v>
      </c>
      <c r="D574" s="149" t="s">
        <v>36</v>
      </c>
      <c r="E574" s="150"/>
      <c r="F574" s="150"/>
      <c r="G574" s="148">
        <f>G575+G580+G585</f>
        <v>86.4</v>
      </c>
      <c r="H574" s="11"/>
      <c r="I574" s="11"/>
    </row>
    <row r="575" spans="1:9" s="5" customFormat="1" ht="14.25" customHeight="1">
      <c r="A575" s="151" t="s">
        <v>9</v>
      </c>
      <c r="B575" s="152" t="s">
        <v>336</v>
      </c>
      <c r="C575" s="153" t="s">
        <v>69</v>
      </c>
      <c r="D575" s="153" t="s">
        <v>66</v>
      </c>
      <c r="E575" s="150"/>
      <c r="F575" s="150"/>
      <c r="G575" s="154">
        <f>G576</f>
        <v>22.8</v>
      </c>
      <c r="H575" s="11"/>
      <c r="I575" s="11"/>
    </row>
    <row r="576" spans="1:9" s="5" customFormat="1" ht="21.75" customHeight="1">
      <c r="A576" s="155" t="s">
        <v>106</v>
      </c>
      <c r="B576" s="152" t="s">
        <v>336</v>
      </c>
      <c r="C576" s="153" t="s">
        <v>69</v>
      </c>
      <c r="D576" s="153" t="s">
        <v>66</v>
      </c>
      <c r="E576" s="156" t="s">
        <v>107</v>
      </c>
      <c r="F576" s="150"/>
      <c r="G576" s="154">
        <f>G577</f>
        <v>22.8</v>
      </c>
      <c r="H576" s="11"/>
      <c r="I576" s="11"/>
    </row>
    <row r="577" spans="1:9" s="5" customFormat="1" ht="13.5" customHeight="1">
      <c r="A577" s="155" t="s">
        <v>112</v>
      </c>
      <c r="B577" s="152" t="s">
        <v>336</v>
      </c>
      <c r="C577" s="153" t="s">
        <v>69</v>
      </c>
      <c r="D577" s="153" t="s">
        <v>66</v>
      </c>
      <c r="E577" s="156" t="s">
        <v>113</v>
      </c>
      <c r="F577" s="150"/>
      <c r="G577" s="154">
        <f>G578</f>
        <v>22.8</v>
      </c>
      <c r="H577" s="11"/>
      <c r="I577" s="11"/>
    </row>
    <row r="578" spans="1:9" s="5" customFormat="1" ht="13.5" customHeight="1">
      <c r="A578" s="155" t="s">
        <v>116</v>
      </c>
      <c r="B578" s="152" t="s">
        <v>336</v>
      </c>
      <c r="C578" s="153" t="s">
        <v>69</v>
      </c>
      <c r="D578" s="153" t="s">
        <v>66</v>
      </c>
      <c r="E578" s="156" t="s">
        <v>117</v>
      </c>
      <c r="F578" s="150"/>
      <c r="G578" s="154">
        <f>G579</f>
        <v>22.8</v>
      </c>
      <c r="H578" s="11"/>
      <c r="I578" s="11"/>
    </row>
    <row r="579" spans="1:9" s="5" customFormat="1" ht="15.75" customHeight="1">
      <c r="A579" s="151" t="s">
        <v>157</v>
      </c>
      <c r="B579" s="152" t="s">
        <v>336</v>
      </c>
      <c r="C579" s="153" t="s">
        <v>69</v>
      </c>
      <c r="D579" s="153" t="s">
        <v>66</v>
      </c>
      <c r="E579" s="156" t="s">
        <v>117</v>
      </c>
      <c r="F579" s="150">
        <v>725</v>
      </c>
      <c r="G579" s="154">
        <v>22.8</v>
      </c>
      <c r="H579" s="11"/>
      <c r="I579" s="11"/>
    </row>
    <row r="580" spans="1:9" s="5" customFormat="1" ht="11.25" customHeight="1">
      <c r="A580" s="151" t="s">
        <v>687</v>
      </c>
      <c r="B580" s="152" t="s">
        <v>336</v>
      </c>
      <c r="C580" s="153" t="s">
        <v>69</v>
      </c>
      <c r="D580" s="153" t="s">
        <v>67</v>
      </c>
      <c r="E580" s="150"/>
      <c r="F580" s="150"/>
      <c r="G580" s="154">
        <f>G581</f>
        <v>49.2</v>
      </c>
      <c r="H580" s="11"/>
      <c r="I580" s="11"/>
    </row>
    <row r="581" spans="1:9" s="5" customFormat="1" ht="24" customHeight="1">
      <c r="A581" s="155" t="s">
        <v>106</v>
      </c>
      <c r="B581" s="152" t="s">
        <v>336</v>
      </c>
      <c r="C581" s="153" t="s">
        <v>69</v>
      </c>
      <c r="D581" s="153" t="s">
        <v>67</v>
      </c>
      <c r="E581" s="156" t="s">
        <v>107</v>
      </c>
      <c r="F581" s="150"/>
      <c r="G581" s="154">
        <f>G582</f>
        <v>49.2</v>
      </c>
      <c r="H581" s="11"/>
      <c r="I581" s="11"/>
    </row>
    <row r="582" spans="1:9" s="5" customFormat="1" ht="12.75" customHeight="1">
      <c r="A582" s="155" t="s">
        <v>112</v>
      </c>
      <c r="B582" s="152" t="s">
        <v>336</v>
      </c>
      <c r="C582" s="153" t="s">
        <v>69</v>
      </c>
      <c r="D582" s="153" t="s">
        <v>67</v>
      </c>
      <c r="E582" s="156" t="s">
        <v>113</v>
      </c>
      <c r="F582" s="150"/>
      <c r="G582" s="154">
        <f>G583</f>
        <v>49.2</v>
      </c>
      <c r="H582" s="11"/>
      <c r="I582" s="11"/>
    </row>
    <row r="583" spans="1:9" s="5" customFormat="1" ht="13.5" customHeight="1">
      <c r="A583" s="155" t="s">
        <v>116</v>
      </c>
      <c r="B583" s="152" t="s">
        <v>336</v>
      </c>
      <c r="C583" s="153" t="s">
        <v>69</v>
      </c>
      <c r="D583" s="153" t="s">
        <v>67</v>
      </c>
      <c r="E583" s="156" t="s">
        <v>117</v>
      </c>
      <c r="F583" s="150"/>
      <c r="G583" s="154">
        <f>G584</f>
        <v>49.2</v>
      </c>
      <c r="H583" s="11"/>
      <c r="I583" s="11"/>
    </row>
    <row r="584" spans="1:9" s="5" customFormat="1" ht="15.75" customHeight="1">
      <c r="A584" s="151" t="s">
        <v>157</v>
      </c>
      <c r="B584" s="152" t="s">
        <v>336</v>
      </c>
      <c r="C584" s="153" t="s">
        <v>69</v>
      </c>
      <c r="D584" s="153" t="s">
        <v>67</v>
      </c>
      <c r="E584" s="156" t="s">
        <v>117</v>
      </c>
      <c r="F584" s="150">
        <v>725</v>
      </c>
      <c r="G584" s="154">
        <v>49.2</v>
      </c>
      <c r="H584" s="11"/>
      <c r="I584" s="11"/>
    </row>
    <row r="585" spans="1:9" s="96" customFormat="1" ht="15.75" customHeight="1">
      <c r="A585" s="151" t="s">
        <v>553</v>
      </c>
      <c r="B585" s="152" t="s">
        <v>336</v>
      </c>
      <c r="C585" s="153" t="s">
        <v>69</v>
      </c>
      <c r="D585" s="153" t="s">
        <v>70</v>
      </c>
      <c r="E585" s="156"/>
      <c r="F585" s="150"/>
      <c r="G585" s="154">
        <f>G586</f>
        <v>14.4</v>
      </c>
      <c r="H585" s="35"/>
      <c r="I585" s="35"/>
    </row>
    <row r="586" spans="1:9" s="96" customFormat="1" ht="27.75" customHeight="1">
      <c r="A586" s="155" t="s">
        <v>106</v>
      </c>
      <c r="B586" s="152" t="s">
        <v>336</v>
      </c>
      <c r="C586" s="153" t="s">
        <v>69</v>
      </c>
      <c r="D586" s="153" t="s">
        <v>70</v>
      </c>
      <c r="E586" s="156" t="s">
        <v>107</v>
      </c>
      <c r="F586" s="150"/>
      <c r="G586" s="154">
        <f>G587</f>
        <v>14.4</v>
      </c>
      <c r="H586" s="35"/>
      <c r="I586" s="35"/>
    </row>
    <row r="587" spans="1:9" s="96" customFormat="1" ht="14.25" customHeight="1">
      <c r="A587" s="155" t="s">
        <v>112</v>
      </c>
      <c r="B587" s="152" t="s">
        <v>336</v>
      </c>
      <c r="C587" s="153" t="s">
        <v>69</v>
      </c>
      <c r="D587" s="153" t="s">
        <v>70</v>
      </c>
      <c r="E587" s="156" t="s">
        <v>113</v>
      </c>
      <c r="F587" s="150"/>
      <c r="G587" s="154">
        <f>G588</f>
        <v>14.4</v>
      </c>
      <c r="H587" s="35"/>
      <c r="I587" s="35"/>
    </row>
    <row r="588" spans="1:9" s="96" customFormat="1" ht="14.25" customHeight="1">
      <c r="A588" s="155" t="s">
        <v>116</v>
      </c>
      <c r="B588" s="152" t="s">
        <v>336</v>
      </c>
      <c r="C588" s="153" t="s">
        <v>69</v>
      </c>
      <c r="D588" s="153" t="s">
        <v>70</v>
      </c>
      <c r="E588" s="156" t="s">
        <v>117</v>
      </c>
      <c r="F588" s="150"/>
      <c r="G588" s="154">
        <f>G589</f>
        <v>14.4</v>
      </c>
      <c r="H588" s="35"/>
      <c r="I588" s="35"/>
    </row>
    <row r="589" spans="1:9" s="96" customFormat="1" ht="12.75" customHeight="1">
      <c r="A589" s="151" t="s">
        <v>157</v>
      </c>
      <c r="B589" s="152" t="s">
        <v>336</v>
      </c>
      <c r="C589" s="153" t="s">
        <v>69</v>
      </c>
      <c r="D589" s="153" t="s">
        <v>70</v>
      </c>
      <c r="E589" s="156" t="s">
        <v>117</v>
      </c>
      <c r="F589" s="150">
        <v>725</v>
      </c>
      <c r="G589" s="154">
        <v>14.4</v>
      </c>
      <c r="H589" s="35"/>
      <c r="I589" s="35"/>
    </row>
    <row r="590" spans="1:9" s="88" customFormat="1" ht="12" customHeight="1">
      <c r="A590" s="147" t="s">
        <v>685</v>
      </c>
      <c r="B590" s="145" t="s">
        <v>336</v>
      </c>
      <c r="C590" s="149" t="s">
        <v>73</v>
      </c>
      <c r="D590" s="149" t="s">
        <v>36</v>
      </c>
      <c r="E590" s="144"/>
      <c r="F590" s="144"/>
      <c r="G590" s="148">
        <f>G591</f>
        <v>20</v>
      </c>
      <c r="H590" s="70"/>
      <c r="I590" s="70"/>
    </row>
    <row r="591" spans="1:9" s="5" customFormat="1" ht="12" customHeight="1">
      <c r="A591" s="151" t="s">
        <v>12</v>
      </c>
      <c r="B591" s="152" t="s">
        <v>336</v>
      </c>
      <c r="C591" s="153" t="s">
        <v>73</v>
      </c>
      <c r="D591" s="153" t="s">
        <v>66</v>
      </c>
      <c r="E591" s="150"/>
      <c r="F591" s="150"/>
      <c r="G591" s="154">
        <f>G592</f>
        <v>20</v>
      </c>
      <c r="H591" s="11"/>
      <c r="I591" s="11"/>
    </row>
    <row r="592" spans="1:9" s="5" customFormat="1" ht="22.5" customHeight="1">
      <c r="A592" s="155" t="s">
        <v>106</v>
      </c>
      <c r="B592" s="152" t="s">
        <v>336</v>
      </c>
      <c r="C592" s="153" t="s">
        <v>73</v>
      </c>
      <c r="D592" s="153" t="s">
        <v>66</v>
      </c>
      <c r="E592" s="156" t="s">
        <v>107</v>
      </c>
      <c r="F592" s="150"/>
      <c r="G592" s="154">
        <f>G593</f>
        <v>20</v>
      </c>
      <c r="H592" s="11"/>
      <c r="I592" s="11"/>
    </row>
    <row r="593" spans="1:9" s="5" customFormat="1" ht="12" customHeight="1">
      <c r="A593" s="155" t="s">
        <v>112</v>
      </c>
      <c r="B593" s="152" t="s">
        <v>336</v>
      </c>
      <c r="C593" s="153" t="s">
        <v>73</v>
      </c>
      <c r="D593" s="153" t="s">
        <v>66</v>
      </c>
      <c r="E593" s="156" t="s">
        <v>113</v>
      </c>
      <c r="F593" s="150"/>
      <c r="G593" s="154">
        <f>G594</f>
        <v>20</v>
      </c>
      <c r="H593" s="11"/>
      <c r="I593" s="11"/>
    </row>
    <row r="594" spans="1:9" s="5" customFormat="1" ht="12" customHeight="1">
      <c r="A594" s="155" t="s">
        <v>116</v>
      </c>
      <c r="B594" s="152" t="s">
        <v>336</v>
      </c>
      <c r="C594" s="153" t="s">
        <v>73</v>
      </c>
      <c r="D594" s="153" t="s">
        <v>66</v>
      </c>
      <c r="E594" s="156" t="s">
        <v>117</v>
      </c>
      <c r="F594" s="150"/>
      <c r="G594" s="154">
        <f>G595</f>
        <v>20</v>
      </c>
      <c r="H594" s="11"/>
      <c r="I594" s="11"/>
    </row>
    <row r="595" spans="1:9" s="5" customFormat="1" ht="22.5">
      <c r="A595" s="151" t="s">
        <v>158</v>
      </c>
      <c r="B595" s="152" t="s">
        <v>336</v>
      </c>
      <c r="C595" s="153" t="s">
        <v>73</v>
      </c>
      <c r="D595" s="153" t="s">
        <v>66</v>
      </c>
      <c r="E595" s="156" t="s">
        <v>117</v>
      </c>
      <c r="F595" s="150">
        <v>726</v>
      </c>
      <c r="G595" s="154">
        <v>20</v>
      </c>
      <c r="H595" s="11"/>
      <c r="I595" s="11"/>
    </row>
    <row r="596" spans="1:9" s="5" customFormat="1" ht="12.75" customHeight="1">
      <c r="A596" s="147" t="s">
        <v>84</v>
      </c>
      <c r="B596" s="145" t="s">
        <v>336</v>
      </c>
      <c r="C596" s="149" t="s">
        <v>74</v>
      </c>
      <c r="D596" s="149" t="s">
        <v>36</v>
      </c>
      <c r="E596" s="144"/>
      <c r="F596" s="144"/>
      <c r="G596" s="148">
        <f>G597</f>
        <v>44.2</v>
      </c>
      <c r="H596" s="11"/>
      <c r="I596" s="11"/>
    </row>
    <row r="597" spans="1:9" s="5" customFormat="1" ht="13.5" customHeight="1">
      <c r="A597" s="151" t="s">
        <v>85</v>
      </c>
      <c r="B597" s="152" t="s">
        <v>336</v>
      </c>
      <c r="C597" s="153" t="s">
        <v>74</v>
      </c>
      <c r="D597" s="153" t="s">
        <v>66</v>
      </c>
      <c r="E597" s="150"/>
      <c r="F597" s="150"/>
      <c r="G597" s="154">
        <f>G598</f>
        <v>44.2</v>
      </c>
      <c r="H597" s="11"/>
      <c r="I597" s="11"/>
    </row>
    <row r="598" spans="1:9" s="5" customFormat="1" ht="23.25" customHeight="1">
      <c r="A598" s="155" t="s">
        <v>106</v>
      </c>
      <c r="B598" s="152" t="s">
        <v>336</v>
      </c>
      <c r="C598" s="153" t="s">
        <v>74</v>
      </c>
      <c r="D598" s="153" t="s">
        <v>66</v>
      </c>
      <c r="E598" s="156" t="s">
        <v>107</v>
      </c>
      <c r="F598" s="150"/>
      <c r="G598" s="154">
        <f>G599</f>
        <v>44.2</v>
      </c>
      <c r="H598" s="11"/>
      <c r="I598" s="11"/>
    </row>
    <row r="599" spans="1:9" s="5" customFormat="1" ht="11.25" customHeight="1">
      <c r="A599" s="155" t="s">
        <v>112</v>
      </c>
      <c r="B599" s="152" t="s">
        <v>336</v>
      </c>
      <c r="C599" s="153" t="s">
        <v>74</v>
      </c>
      <c r="D599" s="153" t="s">
        <v>66</v>
      </c>
      <c r="E599" s="156" t="s">
        <v>113</v>
      </c>
      <c r="F599" s="150"/>
      <c r="G599" s="154">
        <f>G600</f>
        <v>44.2</v>
      </c>
      <c r="H599" s="11"/>
      <c r="I599" s="11"/>
    </row>
    <row r="600" spans="1:9" s="5" customFormat="1" ht="12.75" customHeight="1">
      <c r="A600" s="155" t="s">
        <v>116</v>
      </c>
      <c r="B600" s="152" t="s">
        <v>336</v>
      </c>
      <c r="C600" s="153" t="s">
        <v>74</v>
      </c>
      <c r="D600" s="153" t="s">
        <v>66</v>
      </c>
      <c r="E600" s="156" t="s">
        <v>117</v>
      </c>
      <c r="F600" s="150"/>
      <c r="G600" s="154">
        <f>G601</f>
        <v>44.2</v>
      </c>
      <c r="H600" s="11"/>
      <c r="I600" s="11"/>
    </row>
    <row r="601" spans="1:9" s="5" customFormat="1" ht="25.5" customHeight="1">
      <c r="A601" s="151" t="s">
        <v>158</v>
      </c>
      <c r="B601" s="152" t="s">
        <v>336</v>
      </c>
      <c r="C601" s="153" t="s">
        <v>74</v>
      </c>
      <c r="D601" s="153" t="s">
        <v>66</v>
      </c>
      <c r="E601" s="156" t="s">
        <v>117</v>
      </c>
      <c r="F601" s="150">
        <v>726</v>
      </c>
      <c r="G601" s="154">
        <v>44.2</v>
      </c>
      <c r="H601" s="11"/>
      <c r="I601" s="11"/>
    </row>
    <row r="602" spans="1:9" s="88" customFormat="1" ht="12.75">
      <c r="A602" s="147" t="s">
        <v>537</v>
      </c>
      <c r="B602" s="145" t="s">
        <v>538</v>
      </c>
      <c r="C602" s="149"/>
      <c r="D602" s="149"/>
      <c r="E602" s="158"/>
      <c r="F602" s="144"/>
      <c r="G602" s="148">
        <f>G603</f>
        <v>150</v>
      </c>
      <c r="H602" s="70"/>
      <c r="I602" s="70"/>
    </row>
    <row r="603" spans="1:9" s="5" customFormat="1" ht="12.75" customHeight="1">
      <c r="A603" s="147" t="s">
        <v>8</v>
      </c>
      <c r="B603" s="145" t="s">
        <v>538</v>
      </c>
      <c r="C603" s="153" t="s">
        <v>69</v>
      </c>
      <c r="D603" s="153" t="s">
        <v>36</v>
      </c>
      <c r="E603" s="156"/>
      <c r="F603" s="150"/>
      <c r="G603" s="154">
        <f>G604+G609+G614</f>
        <v>150</v>
      </c>
      <c r="H603" s="11"/>
      <c r="I603" s="11"/>
    </row>
    <row r="604" spans="1:9" s="5" customFormat="1" ht="10.5" customHeight="1">
      <c r="A604" s="151" t="s">
        <v>9</v>
      </c>
      <c r="B604" s="152" t="s">
        <v>538</v>
      </c>
      <c r="C604" s="153" t="s">
        <v>69</v>
      </c>
      <c r="D604" s="153" t="s">
        <v>66</v>
      </c>
      <c r="E604" s="156"/>
      <c r="F604" s="150"/>
      <c r="G604" s="154">
        <f>G605</f>
        <v>45</v>
      </c>
      <c r="H604" s="11"/>
      <c r="I604" s="11"/>
    </row>
    <row r="605" spans="1:9" s="5" customFormat="1" ht="22.5" customHeight="1">
      <c r="A605" s="155" t="s">
        <v>106</v>
      </c>
      <c r="B605" s="152" t="s">
        <v>538</v>
      </c>
      <c r="C605" s="153" t="s">
        <v>69</v>
      </c>
      <c r="D605" s="153" t="s">
        <v>66</v>
      </c>
      <c r="E605" s="156" t="s">
        <v>107</v>
      </c>
      <c r="F605" s="150"/>
      <c r="G605" s="154">
        <f>G606</f>
        <v>45</v>
      </c>
      <c r="H605" s="11"/>
      <c r="I605" s="11"/>
    </row>
    <row r="606" spans="1:9" s="5" customFormat="1" ht="12.75">
      <c r="A606" s="155" t="s">
        <v>112</v>
      </c>
      <c r="B606" s="152" t="s">
        <v>538</v>
      </c>
      <c r="C606" s="153" t="s">
        <v>69</v>
      </c>
      <c r="D606" s="153" t="s">
        <v>66</v>
      </c>
      <c r="E606" s="156" t="s">
        <v>113</v>
      </c>
      <c r="F606" s="150"/>
      <c r="G606" s="154">
        <f>G607</f>
        <v>45</v>
      </c>
      <c r="H606" s="11"/>
      <c r="I606" s="11"/>
    </row>
    <row r="607" spans="1:9" s="5" customFormat="1" ht="12.75">
      <c r="A607" s="155" t="s">
        <v>116</v>
      </c>
      <c r="B607" s="152" t="s">
        <v>538</v>
      </c>
      <c r="C607" s="153" t="s">
        <v>69</v>
      </c>
      <c r="D607" s="153" t="s">
        <v>66</v>
      </c>
      <c r="E607" s="156" t="s">
        <v>117</v>
      </c>
      <c r="F607" s="150"/>
      <c r="G607" s="154">
        <f>G608</f>
        <v>45</v>
      </c>
      <c r="H607" s="11"/>
      <c r="I607" s="11"/>
    </row>
    <row r="608" spans="1:9" s="5" customFormat="1" ht="12" customHeight="1">
      <c r="A608" s="151" t="s">
        <v>157</v>
      </c>
      <c r="B608" s="152" t="s">
        <v>538</v>
      </c>
      <c r="C608" s="153" t="s">
        <v>69</v>
      </c>
      <c r="D608" s="153" t="s">
        <v>66</v>
      </c>
      <c r="E608" s="156" t="s">
        <v>117</v>
      </c>
      <c r="F608" s="150">
        <v>725</v>
      </c>
      <c r="G608" s="154">
        <v>45</v>
      </c>
      <c r="H608" s="11"/>
      <c r="I608" s="11"/>
    </row>
    <row r="609" spans="1:9" s="5" customFormat="1" ht="12.75">
      <c r="A609" s="151" t="s">
        <v>687</v>
      </c>
      <c r="B609" s="152" t="s">
        <v>538</v>
      </c>
      <c r="C609" s="153" t="s">
        <v>69</v>
      </c>
      <c r="D609" s="153" t="s">
        <v>67</v>
      </c>
      <c r="E609" s="156"/>
      <c r="F609" s="150"/>
      <c r="G609" s="154">
        <f>G610</f>
        <v>75</v>
      </c>
      <c r="H609" s="11"/>
      <c r="I609" s="11"/>
    </row>
    <row r="610" spans="1:9" s="5" customFormat="1" ht="22.5">
      <c r="A610" s="155" t="s">
        <v>106</v>
      </c>
      <c r="B610" s="152" t="s">
        <v>538</v>
      </c>
      <c r="C610" s="153" t="s">
        <v>69</v>
      </c>
      <c r="D610" s="153" t="s">
        <v>67</v>
      </c>
      <c r="E610" s="156" t="s">
        <v>107</v>
      </c>
      <c r="F610" s="150"/>
      <c r="G610" s="154">
        <f>G611</f>
        <v>75</v>
      </c>
      <c r="H610" s="11"/>
      <c r="I610" s="11"/>
    </row>
    <row r="611" spans="1:9" s="5" customFormat="1" ht="12.75">
      <c r="A611" s="155" t="s">
        <v>112</v>
      </c>
      <c r="B611" s="152" t="s">
        <v>538</v>
      </c>
      <c r="C611" s="153" t="s">
        <v>69</v>
      </c>
      <c r="D611" s="153" t="s">
        <v>67</v>
      </c>
      <c r="E611" s="156" t="s">
        <v>113</v>
      </c>
      <c r="F611" s="150"/>
      <c r="G611" s="154">
        <f>G612</f>
        <v>75</v>
      </c>
      <c r="H611" s="11"/>
      <c r="I611" s="11"/>
    </row>
    <row r="612" spans="1:9" s="5" customFormat="1" ht="12.75">
      <c r="A612" s="155" t="s">
        <v>116</v>
      </c>
      <c r="B612" s="152" t="s">
        <v>538</v>
      </c>
      <c r="C612" s="153" t="s">
        <v>69</v>
      </c>
      <c r="D612" s="153" t="s">
        <v>67</v>
      </c>
      <c r="E612" s="156" t="s">
        <v>117</v>
      </c>
      <c r="F612" s="150"/>
      <c r="G612" s="154">
        <f>G613</f>
        <v>75</v>
      </c>
      <c r="H612" s="11"/>
      <c r="I612" s="11"/>
    </row>
    <row r="613" spans="1:9" s="5" customFormat="1" ht="13.5" customHeight="1">
      <c r="A613" s="151" t="s">
        <v>157</v>
      </c>
      <c r="B613" s="152" t="s">
        <v>538</v>
      </c>
      <c r="C613" s="153" t="s">
        <v>69</v>
      </c>
      <c r="D613" s="153" t="s">
        <v>67</v>
      </c>
      <c r="E613" s="156" t="s">
        <v>117</v>
      </c>
      <c r="F613" s="150">
        <v>725</v>
      </c>
      <c r="G613" s="154">
        <f>105-30</f>
        <v>75</v>
      </c>
      <c r="H613" s="11"/>
      <c r="I613" s="11"/>
    </row>
    <row r="614" spans="1:9" s="96" customFormat="1" ht="11.25" customHeight="1">
      <c r="A614" s="151" t="s">
        <v>553</v>
      </c>
      <c r="B614" s="152" t="s">
        <v>538</v>
      </c>
      <c r="C614" s="153" t="s">
        <v>69</v>
      </c>
      <c r="D614" s="153" t="s">
        <v>70</v>
      </c>
      <c r="E614" s="156"/>
      <c r="F614" s="150"/>
      <c r="G614" s="154">
        <f>G615</f>
        <v>30</v>
      </c>
      <c r="H614" s="35"/>
      <c r="I614" s="35"/>
    </row>
    <row r="615" spans="1:9" s="96" customFormat="1" ht="22.5" customHeight="1">
      <c r="A615" s="155" t="s">
        <v>106</v>
      </c>
      <c r="B615" s="152" t="s">
        <v>538</v>
      </c>
      <c r="C615" s="153" t="s">
        <v>69</v>
      </c>
      <c r="D615" s="153" t="s">
        <v>70</v>
      </c>
      <c r="E615" s="156" t="s">
        <v>107</v>
      </c>
      <c r="F615" s="150"/>
      <c r="G615" s="154">
        <f>G616</f>
        <v>30</v>
      </c>
      <c r="H615" s="35"/>
      <c r="I615" s="35"/>
    </row>
    <row r="616" spans="1:9" s="96" customFormat="1" ht="13.5" customHeight="1">
      <c r="A616" s="155" t="s">
        <v>112</v>
      </c>
      <c r="B616" s="152" t="s">
        <v>538</v>
      </c>
      <c r="C616" s="153" t="s">
        <v>69</v>
      </c>
      <c r="D616" s="153" t="s">
        <v>70</v>
      </c>
      <c r="E616" s="156" t="s">
        <v>113</v>
      </c>
      <c r="F616" s="150"/>
      <c r="G616" s="154">
        <f>G617</f>
        <v>30</v>
      </c>
      <c r="H616" s="35"/>
      <c r="I616" s="35"/>
    </row>
    <row r="617" spans="1:9" s="96" customFormat="1" ht="13.5" customHeight="1">
      <c r="A617" s="155" t="s">
        <v>116</v>
      </c>
      <c r="B617" s="152" t="s">
        <v>538</v>
      </c>
      <c r="C617" s="153" t="s">
        <v>69</v>
      </c>
      <c r="D617" s="153" t="s">
        <v>70</v>
      </c>
      <c r="E617" s="156" t="s">
        <v>117</v>
      </c>
      <c r="F617" s="150"/>
      <c r="G617" s="154">
        <f>G618</f>
        <v>30</v>
      </c>
      <c r="H617" s="35"/>
      <c r="I617" s="35"/>
    </row>
    <row r="618" spans="1:9" s="96" customFormat="1" ht="12" customHeight="1">
      <c r="A618" s="151" t="s">
        <v>157</v>
      </c>
      <c r="B618" s="152" t="s">
        <v>538</v>
      </c>
      <c r="C618" s="153" t="s">
        <v>69</v>
      </c>
      <c r="D618" s="153" t="s">
        <v>70</v>
      </c>
      <c r="E618" s="156" t="s">
        <v>117</v>
      </c>
      <c r="F618" s="150">
        <v>725</v>
      </c>
      <c r="G618" s="154">
        <v>30</v>
      </c>
      <c r="H618" s="35"/>
      <c r="I618" s="35"/>
    </row>
    <row r="619" spans="1:10" s="5" customFormat="1" ht="32.25">
      <c r="A619" s="147" t="s">
        <v>432</v>
      </c>
      <c r="B619" s="145" t="s">
        <v>192</v>
      </c>
      <c r="C619" s="149"/>
      <c r="D619" s="149"/>
      <c r="E619" s="150"/>
      <c r="F619" s="150"/>
      <c r="G619" s="148">
        <f>G620+G632+G647</f>
        <v>556.8</v>
      </c>
      <c r="H619" s="35"/>
      <c r="I619" s="35"/>
      <c r="J619" s="96"/>
    </row>
    <row r="620" spans="1:10" s="5" customFormat="1" ht="21.75">
      <c r="A620" s="147" t="s">
        <v>247</v>
      </c>
      <c r="B620" s="145" t="s">
        <v>346</v>
      </c>
      <c r="C620" s="149"/>
      <c r="D620" s="149"/>
      <c r="E620" s="150"/>
      <c r="F620" s="150"/>
      <c r="G620" s="148">
        <f aca="true" t="shared" si="32" ref="G620:G630">G621</f>
        <v>50</v>
      </c>
      <c r="H620" s="35"/>
      <c r="I620" s="35"/>
      <c r="J620" s="96"/>
    </row>
    <row r="621" spans="1:10" s="5" customFormat="1" ht="21.75">
      <c r="A621" s="147" t="s">
        <v>208</v>
      </c>
      <c r="B621" s="145" t="s">
        <v>433</v>
      </c>
      <c r="C621" s="149"/>
      <c r="D621" s="149"/>
      <c r="E621" s="150"/>
      <c r="F621" s="150"/>
      <c r="G621" s="148">
        <f t="shared" si="32"/>
        <v>50</v>
      </c>
      <c r="H621" s="35"/>
      <c r="I621" s="35"/>
      <c r="J621" s="96"/>
    </row>
    <row r="622" spans="1:9" s="5" customFormat="1" ht="12.75">
      <c r="A622" s="147" t="s">
        <v>2</v>
      </c>
      <c r="B622" s="145" t="s">
        <v>433</v>
      </c>
      <c r="C622" s="149" t="s">
        <v>66</v>
      </c>
      <c r="D622" s="149" t="s">
        <v>36</v>
      </c>
      <c r="E622" s="150"/>
      <c r="F622" s="150"/>
      <c r="G622" s="148">
        <f t="shared" si="32"/>
        <v>50</v>
      </c>
      <c r="H622" s="11"/>
      <c r="I622" s="11"/>
    </row>
    <row r="623" spans="1:9" s="5" customFormat="1" ht="12.75">
      <c r="A623" s="151" t="s">
        <v>63</v>
      </c>
      <c r="B623" s="152" t="s">
        <v>433</v>
      </c>
      <c r="C623" s="153" t="s">
        <v>66</v>
      </c>
      <c r="D623" s="153" t="s">
        <v>88</v>
      </c>
      <c r="E623" s="150"/>
      <c r="F623" s="150"/>
      <c r="G623" s="154">
        <f>G628+G624</f>
        <v>50</v>
      </c>
      <c r="H623" s="11"/>
      <c r="I623" s="11"/>
    </row>
    <row r="624" spans="1:9" s="5" customFormat="1" ht="45">
      <c r="A624" s="155" t="s">
        <v>103</v>
      </c>
      <c r="B624" s="152" t="s">
        <v>433</v>
      </c>
      <c r="C624" s="153" t="s">
        <v>66</v>
      </c>
      <c r="D624" s="153" t="s">
        <v>88</v>
      </c>
      <c r="E624" s="150">
        <v>100</v>
      </c>
      <c r="F624" s="150"/>
      <c r="G624" s="154">
        <f>G625</f>
        <v>40</v>
      </c>
      <c r="H624" s="11"/>
      <c r="I624" s="11"/>
    </row>
    <row r="625" spans="1:9" s="5" customFormat="1" ht="22.5">
      <c r="A625" s="155" t="s">
        <v>94</v>
      </c>
      <c r="B625" s="152" t="s">
        <v>433</v>
      </c>
      <c r="C625" s="153" t="s">
        <v>66</v>
      </c>
      <c r="D625" s="153" t="s">
        <v>88</v>
      </c>
      <c r="E625" s="150">
        <v>120</v>
      </c>
      <c r="F625" s="150"/>
      <c r="G625" s="154">
        <f>G626</f>
        <v>40</v>
      </c>
      <c r="H625" s="11"/>
      <c r="I625" s="11"/>
    </row>
    <row r="626" spans="1:9" s="5" customFormat="1" ht="33.75">
      <c r="A626" s="151" t="s">
        <v>673</v>
      </c>
      <c r="B626" s="152" t="s">
        <v>433</v>
      </c>
      <c r="C626" s="153" t="s">
        <v>66</v>
      </c>
      <c r="D626" s="153" t="s">
        <v>88</v>
      </c>
      <c r="E626" s="150">
        <v>123</v>
      </c>
      <c r="F626" s="150"/>
      <c r="G626" s="154">
        <f>G627</f>
        <v>40</v>
      </c>
      <c r="H626" s="11"/>
      <c r="I626" s="11"/>
    </row>
    <row r="627" spans="1:9" s="5" customFormat="1" ht="12.75">
      <c r="A627" s="151" t="s">
        <v>154</v>
      </c>
      <c r="B627" s="152" t="s">
        <v>433</v>
      </c>
      <c r="C627" s="153" t="s">
        <v>66</v>
      </c>
      <c r="D627" s="153" t="s">
        <v>88</v>
      </c>
      <c r="E627" s="150">
        <v>123</v>
      </c>
      <c r="F627" s="150">
        <v>721</v>
      </c>
      <c r="G627" s="154">
        <v>40</v>
      </c>
      <c r="H627" s="11"/>
      <c r="I627" s="11"/>
    </row>
    <row r="628" spans="1:9" s="5" customFormat="1" ht="22.5">
      <c r="A628" s="155" t="s">
        <v>640</v>
      </c>
      <c r="B628" s="152" t="s">
        <v>433</v>
      </c>
      <c r="C628" s="153" t="s">
        <v>66</v>
      </c>
      <c r="D628" s="153" t="s">
        <v>88</v>
      </c>
      <c r="E628" s="156" t="s">
        <v>105</v>
      </c>
      <c r="F628" s="150"/>
      <c r="G628" s="154">
        <f t="shared" si="32"/>
        <v>10</v>
      </c>
      <c r="H628" s="11"/>
      <c r="I628" s="11"/>
    </row>
    <row r="629" spans="1:9" s="5" customFormat="1" ht="21.75" customHeight="1">
      <c r="A629" s="155" t="s">
        <v>99</v>
      </c>
      <c r="B629" s="152" t="s">
        <v>433</v>
      </c>
      <c r="C629" s="153" t="s">
        <v>66</v>
      </c>
      <c r="D629" s="153" t="s">
        <v>88</v>
      </c>
      <c r="E629" s="156" t="s">
        <v>100</v>
      </c>
      <c r="F629" s="150"/>
      <c r="G629" s="154">
        <f t="shared" si="32"/>
        <v>10</v>
      </c>
      <c r="H629" s="11"/>
      <c r="I629" s="11"/>
    </row>
    <row r="630" spans="1:9" s="5" customFormat="1" ht="22.5">
      <c r="A630" s="155" t="s">
        <v>101</v>
      </c>
      <c r="B630" s="152" t="s">
        <v>433</v>
      </c>
      <c r="C630" s="153" t="s">
        <v>66</v>
      </c>
      <c r="D630" s="153" t="s">
        <v>88</v>
      </c>
      <c r="E630" s="156" t="s">
        <v>102</v>
      </c>
      <c r="F630" s="150"/>
      <c r="G630" s="154">
        <f t="shared" si="32"/>
        <v>10</v>
      </c>
      <c r="H630" s="11"/>
      <c r="I630" s="11"/>
    </row>
    <row r="631" spans="1:9" s="5" customFormat="1" ht="12.75">
      <c r="A631" s="151" t="s">
        <v>154</v>
      </c>
      <c r="B631" s="152" t="s">
        <v>433</v>
      </c>
      <c r="C631" s="153" t="s">
        <v>66</v>
      </c>
      <c r="D631" s="153" t="s">
        <v>88</v>
      </c>
      <c r="E631" s="156" t="s">
        <v>102</v>
      </c>
      <c r="F631" s="150">
        <v>721</v>
      </c>
      <c r="G631" s="154">
        <f>50-40</f>
        <v>10</v>
      </c>
      <c r="H631" s="11"/>
      <c r="I631" s="11"/>
    </row>
    <row r="632" spans="1:9" s="5" customFormat="1" ht="21.75" customHeight="1">
      <c r="A632" s="147" t="s">
        <v>263</v>
      </c>
      <c r="B632" s="145" t="s">
        <v>573</v>
      </c>
      <c r="C632" s="153"/>
      <c r="D632" s="153"/>
      <c r="E632" s="156"/>
      <c r="F632" s="150"/>
      <c r="G632" s="148">
        <f>G633+G640</f>
        <v>320</v>
      </c>
      <c r="H632" s="11"/>
      <c r="I632" s="11"/>
    </row>
    <row r="633" spans="1:9" s="5" customFormat="1" ht="12.75">
      <c r="A633" s="147" t="s">
        <v>202</v>
      </c>
      <c r="B633" s="145" t="s">
        <v>574</v>
      </c>
      <c r="C633" s="153"/>
      <c r="D633" s="153"/>
      <c r="E633" s="156"/>
      <c r="F633" s="150"/>
      <c r="G633" s="148">
        <f aca="true" t="shared" si="33" ref="G633:G638">G634</f>
        <v>300</v>
      </c>
      <c r="H633" s="11"/>
      <c r="I633" s="11"/>
    </row>
    <row r="634" spans="1:9" s="5" customFormat="1" ht="12.75">
      <c r="A634" s="147" t="s">
        <v>146</v>
      </c>
      <c r="B634" s="145" t="s">
        <v>574</v>
      </c>
      <c r="C634" s="149" t="s">
        <v>73</v>
      </c>
      <c r="D634" s="149" t="s">
        <v>36</v>
      </c>
      <c r="E634" s="156"/>
      <c r="F634" s="150"/>
      <c r="G634" s="148">
        <f t="shared" si="33"/>
        <v>300</v>
      </c>
      <c r="H634" s="11"/>
      <c r="I634" s="11"/>
    </row>
    <row r="635" spans="1:9" s="5" customFormat="1" ht="12.75">
      <c r="A635" s="151" t="s">
        <v>12</v>
      </c>
      <c r="B635" s="152" t="s">
        <v>574</v>
      </c>
      <c r="C635" s="153" t="s">
        <v>73</v>
      </c>
      <c r="D635" s="153" t="s">
        <v>66</v>
      </c>
      <c r="E635" s="156"/>
      <c r="F635" s="150"/>
      <c r="G635" s="154">
        <f t="shared" si="33"/>
        <v>300</v>
      </c>
      <c r="H635" s="11"/>
      <c r="I635" s="11"/>
    </row>
    <row r="636" spans="1:9" s="5" customFormat="1" ht="22.5">
      <c r="A636" s="155" t="s">
        <v>106</v>
      </c>
      <c r="B636" s="152" t="s">
        <v>574</v>
      </c>
      <c r="C636" s="153" t="s">
        <v>73</v>
      </c>
      <c r="D636" s="153" t="s">
        <v>66</v>
      </c>
      <c r="E636" s="156" t="s">
        <v>107</v>
      </c>
      <c r="F636" s="150"/>
      <c r="G636" s="154">
        <f t="shared" si="33"/>
        <v>300</v>
      </c>
      <c r="H636" s="11"/>
      <c r="I636" s="11"/>
    </row>
    <row r="637" spans="1:9" s="5" customFormat="1" ht="12.75">
      <c r="A637" s="155" t="s">
        <v>112</v>
      </c>
      <c r="B637" s="152" t="s">
        <v>574</v>
      </c>
      <c r="C637" s="153" t="s">
        <v>73</v>
      </c>
      <c r="D637" s="153" t="s">
        <v>66</v>
      </c>
      <c r="E637" s="156" t="s">
        <v>113</v>
      </c>
      <c r="F637" s="150"/>
      <c r="G637" s="154">
        <f t="shared" si="33"/>
        <v>300</v>
      </c>
      <c r="H637" s="11"/>
      <c r="I637" s="11"/>
    </row>
    <row r="638" spans="1:9" s="5" customFormat="1" ht="12.75">
      <c r="A638" s="155" t="s">
        <v>116</v>
      </c>
      <c r="B638" s="152" t="s">
        <v>574</v>
      </c>
      <c r="C638" s="153" t="s">
        <v>73</v>
      </c>
      <c r="D638" s="153" t="s">
        <v>66</v>
      </c>
      <c r="E638" s="156" t="s">
        <v>117</v>
      </c>
      <c r="F638" s="150"/>
      <c r="G638" s="154">
        <f t="shared" si="33"/>
        <v>300</v>
      </c>
      <c r="H638" s="11"/>
      <c r="I638" s="11"/>
    </row>
    <row r="639" spans="1:9" s="5" customFormat="1" ht="22.5">
      <c r="A639" s="151" t="s">
        <v>158</v>
      </c>
      <c r="B639" s="152" t="s">
        <v>574</v>
      </c>
      <c r="C639" s="153" t="s">
        <v>73</v>
      </c>
      <c r="D639" s="153" t="s">
        <v>66</v>
      </c>
      <c r="E639" s="156" t="s">
        <v>117</v>
      </c>
      <c r="F639" s="150">
        <v>726</v>
      </c>
      <c r="G639" s="154">
        <v>300</v>
      </c>
      <c r="H639" s="11"/>
      <c r="I639" s="11"/>
    </row>
    <row r="640" spans="1:9" s="5" customFormat="1" ht="21.75">
      <c r="A640" s="147" t="s">
        <v>797</v>
      </c>
      <c r="B640" s="145" t="s">
        <v>796</v>
      </c>
      <c r="C640" s="149"/>
      <c r="D640" s="149"/>
      <c r="E640" s="158"/>
      <c r="F640" s="144"/>
      <c r="G640" s="148">
        <f aca="true" t="shared" si="34" ref="G640:G645">G641</f>
        <v>20</v>
      </c>
      <c r="H640" s="11"/>
      <c r="I640" s="11"/>
    </row>
    <row r="641" spans="1:9" s="5" customFormat="1" ht="12.75">
      <c r="A641" s="147" t="s">
        <v>2</v>
      </c>
      <c r="B641" s="145" t="s">
        <v>796</v>
      </c>
      <c r="C641" s="149" t="s">
        <v>66</v>
      </c>
      <c r="D641" s="149" t="s">
        <v>36</v>
      </c>
      <c r="E641" s="158"/>
      <c r="F641" s="144"/>
      <c r="G641" s="148">
        <f t="shared" si="34"/>
        <v>20</v>
      </c>
      <c r="H641" s="11"/>
      <c r="I641" s="11"/>
    </row>
    <row r="642" spans="1:9" s="5" customFormat="1" ht="12.75">
      <c r="A642" s="151" t="s">
        <v>63</v>
      </c>
      <c r="B642" s="152" t="s">
        <v>796</v>
      </c>
      <c r="C642" s="153" t="s">
        <v>66</v>
      </c>
      <c r="D642" s="153" t="s">
        <v>88</v>
      </c>
      <c r="E642" s="156"/>
      <c r="F642" s="150"/>
      <c r="G642" s="154">
        <f t="shared" si="34"/>
        <v>20</v>
      </c>
      <c r="H642" s="11"/>
      <c r="I642" s="11"/>
    </row>
    <row r="643" spans="1:9" s="5" customFormat="1" ht="22.5">
      <c r="A643" s="155" t="s">
        <v>640</v>
      </c>
      <c r="B643" s="152" t="s">
        <v>796</v>
      </c>
      <c r="C643" s="153" t="s">
        <v>66</v>
      </c>
      <c r="D643" s="153" t="s">
        <v>88</v>
      </c>
      <c r="E643" s="156" t="s">
        <v>105</v>
      </c>
      <c r="F643" s="150"/>
      <c r="G643" s="154">
        <f t="shared" si="34"/>
        <v>20</v>
      </c>
      <c r="H643" s="11"/>
      <c r="I643" s="11"/>
    </row>
    <row r="644" spans="1:9" s="5" customFormat="1" ht="22.5">
      <c r="A644" s="155" t="s">
        <v>99</v>
      </c>
      <c r="B644" s="152" t="s">
        <v>796</v>
      </c>
      <c r="C644" s="153" t="s">
        <v>66</v>
      </c>
      <c r="D644" s="153" t="s">
        <v>88</v>
      </c>
      <c r="E644" s="156" t="s">
        <v>100</v>
      </c>
      <c r="F644" s="150"/>
      <c r="G644" s="154">
        <f t="shared" si="34"/>
        <v>20</v>
      </c>
      <c r="H644" s="11"/>
      <c r="I644" s="11"/>
    </row>
    <row r="645" spans="1:9" s="5" customFormat="1" ht="22.5">
      <c r="A645" s="155" t="s">
        <v>101</v>
      </c>
      <c r="B645" s="152" t="s">
        <v>796</v>
      </c>
      <c r="C645" s="153" t="s">
        <v>66</v>
      </c>
      <c r="D645" s="153" t="s">
        <v>88</v>
      </c>
      <c r="E645" s="156" t="s">
        <v>102</v>
      </c>
      <c r="F645" s="150"/>
      <c r="G645" s="154">
        <f t="shared" si="34"/>
        <v>20</v>
      </c>
      <c r="H645" s="11"/>
      <c r="I645" s="11"/>
    </row>
    <row r="646" spans="1:9" s="5" customFormat="1" ht="12.75">
      <c r="A646" s="151" t="s">
        <v>154</v>
      </c>
      <c r="B646" s="152" t="s">
        <v>796</v>
      </c>
      <c r="C646" s="153" t="s">
        <v>66</v>
      </c>
      <c r="D646" s="153" t="s">
        <v>88</v>
      </c>
      <c r="E646" s="156" t="s">
        <v>102</v>
      </c>
      <c r="F646" s="150">
        <v>721</v>
      </c>
      <c r="G646" s="154">
        <v>20</v>
      </c>
      <c r="H646" s="11"/>
      <c r="I646" s="11"/>
    </row>
    <row r="647" spans="1:9" s="5" customFormat="1" ht="21.75">
      <c r="A647" s="159" t="s">
        <v>565</v>
      </c>
      <c r="B647" s="145" t="s">
        <v>566</v>
      </c>
      <c r="C647" s="153"/>
      <c r="D647" s="153"/>
      <c r="E647" s="156"/>
      <c r="F647" s="150"/>
      <c r="G647" s="148">
        <f>G648+G655</f>
        <v>186.8</v>
      </c>
      <c r="H647" s="11"/>
      <c r="I647" s="11"/>
    </row>
    <row r="648" spans="1:9" s="5" customFormat="1" ht="21.75">
      <c r="A648" s="147" t="s">
        <v>655</v>
      </c>
      <c r="B648" s="145" t="s">
        <v>656</v>
      </c>
      <c r="C648" s="153"/>
      <c r="D648" s="153"/>
      <c r="E648" s="156"/>
      <c r="F648" s="150"/>
      <c r="G648" s="148">
        <f aca="true" t="shared" si="35" ref="G648:G653">G649</f>
        <v>86.80000000000001</v>
      </c>
      <c r="H648" s="11"/>
      <c r="I648" s="11"/>
    </row>
    <row r="649" spans="1:9" s="5" customFormat="1" ht="12.75">
      <c r="A649" s="147" t="s">
        <v>8</v>
      </c>
      <c r="B649" s="145" t="s">
        <v>656</v>
      </c>
      <c r="C649" s="149" t="s">
        <v>69</v>
      </c>
      <c r="D649" s="149" t="s">
        <v>36</v>
      </c>
      <c r="E649" s="156"/>
      <c r="F649" s="150"/>
      <c r="G649" s="148">
        <f t="shared" si="35"/>
        <v>86.80000000000001</v>
      </c>
      <c r="H649" s="11"/>
      <c r="I649" s="11"/>
    </row>
    <row r="650" spans="1:9" s="5" customFormat="1" ht="12.75">
      <c r="A650" s="151" t="s">
        <v>643</v>
      </c>
      <c r="B650" s="152" t="s">
        <v>656</v>
      </c>
      <c r="C650" s="153" t="s">
        <v>69</v>
      </c>
      <c r="D650" s="153" t="s">
        <v>69</v>
      </c>
      <c r="E650" s="156"/>
      <c r="F650" s="150"/>
      <c r="G650" s="154">
        <f t="shared" si="35"/>
        <v>86.80000000000001</v>
      </c>
      <c r="H650" s="11"/>
      <c r="I650" s="11"/>
    </row>
    <row r="651" spans="1:9" s="5" customFormat="1" ht="22.5">
      <c r="A651" s="155" t="s">
        <v>106</v>
      </c>
      <c r="B651" s="152" t="s">
        <v>656</v>
      </c>
      <c r="C651" s="153" t="s">
        <v>69</v>
      </c>
      <c r="D651" s="153" t="s">
        <v>69</v>
      </c>
      <c r="E651" s="156" t="s">
        <v>107</v>
      </c>
      <c r="F651" s="150"/>
      <c r="G651" s="154">
        <f t="shared" si="35"/>
        <v>86.80000000000001</v>
      </c>
      <c r="H651" s="11"/>
      <c r="I651" s="11"/>
    </row>
    <row r="652" spans="1:9" s="5" customFormat="1" ht="12.75">
      <c r="A652" s="155" t="s">
        <v>112</v>
      </c>
      <c r="B652" s="152" t="s">
        <v>656</v>
      </c>
      <c r="C652" s="153" t="s">
        <v>69</v>
      </c>
      <c r="D652" s="153" t="s">
        <v>69</v>
      </c>
      <c r="E652" s="156" t="s">
        <v>113</v>
      </c>
      <c r="F652" s="150"/>
      <c r="G652" s="154">
        <f t="shared" si="35"/>
        <v>86.80000000000001</v>
      </c>
      <c r="H652" s="11"/>
      <c r="I652" s="11"/>
    </row>
    <row r="653" spans="1:9" s="5" customFormat="1" ht="12.75">
      <c r="A653" s="155" t="s">
        <v>116</v>
      </c>
      <c r="B653" s="152" t="s">
        <v>656</v>
      </c>
      <c r="C653" s="153" t="s">
        <v>69</v>
      </c>
      <c r="D653" s="153" t="s">
        <v>69</v>
      </c>
      <c r="E653" s="156" t="s">
        <v>117</v>
      </c>
      <c r="F653" s="150"/>
      <c r="G653" s="154">
        <f t="shared" si="35"/>
        <v>86.80000000000001</v>
      </c>
      <c r="H653" s="11"/>
      <c r="I653" s="11"/>
    </row>
    <row r="654" spans="1:9" s="5" customFormat="1" ht="13.5" customHeight="1">
      <c r="A654" s="151" t="s">
        <v>157</v>
      </c>
      <c r="B654" s="152" t="s">
        <v>656</v>
      </c>
      <c r="C654" s="153" t="s">
        <v>69</v>
      </c>
      <c r="D654" s="153" t="s">
        <v>69</v>
      </c>
      <c r="E654" s="156" t="s">
        <v>117</v>
      </c>
      <c r="F654" s="150">
        <v>725</v>
      </c>
      <c r="G654" s="154">
        <f>136.4-49.6</f>
        <v>86.80000000000001</v>
      </c>
      <c r="H654" s="11"/>
      <c r="I654" s="11"/>
    </row>
    <row r="655" spans="1:9" s="88" customFormat="1" ht="21.75" customHeight="1">
      <c r="A655" s="147" t="s">
        <v>193</v>
      </c>
      <c r="B655" s="145" t="s">
        <v>567</v>
      </c>
      <c r="C655" s="149"/>
      <c r="D655" s="149"/>
      <c r="E655" s="158"/>
      <c r="F655" s="144"/>
      <c r="G655" s="148">
        <f>G656</f>
        <v>100</v>
      </c>
      <c r="H655" s="70"/>
      <c r="I655" s="70"/>
    </row>
    <row r="656" spans="1:9" s="5" customFormat="1" ht="12.75">
      <c r="A656" s="147" t="s">
        <v>8</v>
      </c>
      <c r="B656" s="145" t="s">
        <v>567</v>
      </c>
      <c r="C656" s="153" t="s">
        <v>69</v>
      </c>
      <c r="D656" s="153" t="s">
        <v>36</v>
      </c>
      <c r="E656" s="156"/>
      <c r="F656" s="150"/>
      <c r="G656" s="154">
        <f>G657</f>
        <v>100</v>
      </c>
      <c r="H656" s="11"/>
      <c r="I656" s="11"/>
    </row>
    <row r="657" spans="1:9" s="5" customFormat="1" ht="12.75">
      <c r="A657" s="151" t="s">
        <v>643</v>
      </c>
      <c r="B657" s="152" t="s">
        <v>567</v>
      </c>
      <c r="C657" s="153" t="s">
        <v>69</v>
      </c>
      <c r="D657" s="153" t="s">
        <v>69</v>
      </c>
      <c r="E657" s="156"/>
      <c r="F657" s="150"/>
      <c r="G657" s="154">
        <f>G658</f>
        <v>100</v>
      </c>
      <c r="H657" s="11"/>
      <c r="I657" s="11"/>
    </row>
    <row r="658" spans="1:9" s="5" customFormat="1" ht="12.75">
      <c r="A658" s="155" t="s">
        <v>118</v>
      </c>
      <c r="B658" s="152" t="s">
        <v>567</v>
      </c>
      <c r="C658" s="153" t="s">
        <v>69</v>
      </c>
      <c r="D658" s="153" t="s">
        <v>69</v>
      </c>
      <c r="E658" s="156" t="s">
        <v>119</v>
      </c>
      <c r="F658" s="150"/>
      <c r="G658" s="154">
        <f>G659</f>
        <v>100</v>
      </c>
      <c r="H658" s="11"/>
      <c r="I658" s="11"/>
    </row>
    <row r="659" spans="1:9" s="5" customFormat="1" ht="22.5">
      <c r="A659" s="155" t="s">
        <v>138</v>
      </c>
      <c r="B659" s="152" t="s">
        <v>567</v>
      </c>
      <c r="C659" s="153" t="s">
        <v>69</v>
      </c>
      <c r="D659" s="153" t="s">
        <v>69</v>
      </c>
      <c r="E659" s="156" t="s">
        <v>137</v>
      </c>
      <c r="F659" s="150"/>
      <c r="G659" s="154">
        <f>G661</f>
        <v>100</v>
      </c>
      <c r="H659" s="11"/>
      <c r="I659" s="11"/>
    </row>
    <row r="660" spans="1:9" s="5" customFormat="1" ht="22.5">
      <c r="A660" s="155" t="s">
        <v>139</v>
      </c>
      <c r="B660" s="152" t="s">
        <v>567</v>
      </c>
      <c r="C660" s="153" t="s">
        <v>69</v>
      </c>
      <c r="D660" s="153" t="s">
        <v>69</v>
      </c>
      <c r="E660" s="156" t="s">
        <v>140</v>
      </c>
      <c r="F660" s="150"/>
      <c r="G660" s="154">
        <f>G661</f>
        <v>100</v>
      </c>
      <c r="H660" s="11"/>
      <c r="I660" s="11"/>
    </row>
    <row r="661" spans="1:9" s="5" customFormat="1" ht="13.5" customHeight="1">
      <c r="A661" s="151" t="s">
        <v>157</v>
      </c>
      <c r="B661" s="152" t="s">
        <v>567</v>
      </c>
      <c r="C661" s="153" t="s">
        <v>69</v>
      </c>
      <c r="D661" s="153" t="s">
        <v>69</v>
      </c>
      <c r="E661" s="156" t="s">
        <v>140</v>
      </c>
      <c r="F661" s="150">
        <v>725</v>
      </c>
      <c r="G661" s="154">
        <v>100</v>
      </c>
      <c r="H661" s="11"/>
      <c r="I661" s="11"/>
    </row>
    <row r="662" spans="1:9" s="5" customFormat="1" ht="32.25">
      <c r="A662" s="147" t="s">
        <v>600</v>
      </c>
      <c r="B662" s="152" t="s">
        <v>601</v>
      </c>
      <c r="C662" s="153"/>
      <c r="D662" s="153"/>
      <c r="E662" s="150"/>
      <c r="F662" s="150"/>
      <c r="G662" s="148">
        <f>G663</f>
        <v>4316.6</v>
      </c>
      <c r="H662" s="11"/>
      <c r="I662" s="11"/>
    </row>
    <row r="663" spans="1:9" s="5" customFormat="1" ht="12.75">
      <c r="A663" s="147" t="s">
        <v>286</v>
      </c>
      <c r="B663" s="152" t="s">
        <v>602</v>
      </c>
      <c r="C663" s="153"/>
      <c r="D663" s="153"/>
      <c r="E663" s="150"/>
      <c r="F663" s="150"/>
      <c r="G663" s="148">
        <f>G664</f>
        <v>4316.6</v>
      </c>
      <c r="H663" s="11"/>
      <c r="I663" s="11"/>
    </row>
    <row r="664" spans="1:9" s="88" customFormat="1" ht="21.75">
      <c r="A664" s="147" t="s">
        <v>603</v>
      </c>
      <c r="B664" s="145" t="s">
        <v>604</v>
      </c>
      <c r="C664" s="149"/>
      <c r="D664" s="149"/>
      <c r="E664" s="144"/>
      <c r="F664" s="144"/>
      <c r="G664" s="148">
        <f>G666</f>
        <v>4316.6</v>
      </c>
      <c r="H664" s="70"/>
      <c r="I664" s="70"/>
    </row>
    <row r="665" spans="1:9" s="5" customFormat="1" ht="12.75">
      <c r="A665" s="151" t="s">
        <v>5</v>
      </c>
      <c r="B665" s="152" t="s">
        <v>604</v>
      </c>
      <c r="C665" s="153" t="s">
        <v>68</v>
      </c>
      <c r="D665" s="153" t="s">
        <v>75</v>
      </c>
      <c r="E665" s="150"/>
      <c r="F665" s="150"/>
      <c r="G665" s="154">
        <f>G666</f>
        <v>4316.6</v>
      </c>
      <c r="H665" s="11"/>
      <c r="I665" s="11"/>
    </row>
    <row r="666" spans="1:9" s="5" customFormat="1" ht="12.75">
      <c r="A666" s="151" t="s">
        <v>83</v>
      </c>
      <c r="B666" s="152" t="s">
        <v>604</v>
      </c>
      <c r="C666" s="153" t="s">
        <v>68</v>
      </c>
      <c r="D666" s="153" t="s">
        <v>75</v>
      </c>
      <c r="E666" s="150"/>
      <c r="F666" s="150"/>
      <c r="G666" s="154">
        <f>G667</f>
        <v>4316.6</v>
      </c>
      <c r="H666" s="11"/>
      <c r="I666" s="11"/>
    </row>
    <row r="667" spans="1:9" s="5" customFormat="1" ht="22.5">
      <c r="A667" s="155" t="s">
        <v>640</v>
      </c>
      <c r="B667" s="152" t="s">
        <v>604</v>
      </c>
      <c r="C667" s="153" t="s">
        <v>68</v>
      </c>
      <c r="D667" s="153" t="s">
        <v>75</v>
      </c>
      <c r="E667" s="156" t="s">
        <v>105</v>
      </c>
      <c r="F667" s="150"/>
      <c r="G667" s="154">
        <f>G668</f>
        <v>4316.6</v>
      </c>
      <c r="H667" s="11"/>
      <c r="I667" s="11"/>
    </row>
    <row r="668" spans="1:9" s="5" customFormat="1" ht="22.5">
      <c r="A668" s="155" t="s">
        <v>99</v>
      </c>
      <c r="B668" s="152" t="s">
        <v>604</v>
      </c>
      <c r="C668" s="153" t="s">
        <v>68</v>
      </c>
      <c r="D668" s="153" t="s">
        <v>75</v>
      </c>
      <c r="E668" s="156" t="s">
        <v>100</v>
      </c>
      <c r="F668" s="150"/>
      <c r="G668" s="154">
        <f>G669</f>
        <v>4316.6</v>
      </c>
      <c r="H668" s="11"/>
      <c r="I668" s="11"/>
    </row>
    <row r="669" spans="1:9" s="5" customFormat="1" ht="22.5">
      <c r="A669" s="155" t="s">
        <v>101</v>
      </c>
      <c r="B669" s="152" t="s">
        <v>604</v>
      </c>
      <c r="C669" s="153" t="s">
        <v>68</v>
      </c>
      <c r="D669" s="153" t="s">
        <v>75</v>
      </c>
      <c r="E669" s="156" t="s">
        <v>102</v>
      </c>
      <c r="F669" s="150"/>
      <c r="G669" s="154">
        <f>G670</f>
        <v>4316.6</v>
      </c>
      <c r="H669" s="11"/>
      <c r="I669" s="11"/>
    </row>
    <row r="670" spans="1:9" s="5" customFormat="1" ht="22.5">
      <c r="A670" s="157" t="s">
        <v>592</v>
      </c>
      <c r="B670" s="152" t="s">
        <v>604</v>
      </c>
      <c r="C670" s="153" t="s">
        <v>68</v>
      </c>
      <c r="D670" s="153" t="s">
        <v>75</v>
      </c>
      <c r="E670" s="156" t="s">
        <v>102</v>
      </c>
      <c r="F670" s="150">
        <v>727</v>
      </c>
      <c r="G670" s="154">
        <v>4316.6</v>
      </c>
      <c r="H670" s="11"/>
      <c r="I670" s="11"/>
    </row>
    <row r="671" spans="1:9" s="5" customFormat="1" ht="21.75" customHeight="1">
      <c r="A671" s="147" t="s">
        <v>575</v>
      </c>
      <c r="B671" s="145" t="s">
        <v>204</v>
      </c>
      <c r="C671" s="153"/>
      <c r="D671" s="153"/>
      <c r="E671" s="156"/>
      <c r="F671" s="150"/>
      <c r="G671" s="148">
        <f>G694+G672+G720+G728</f>
        <v>2443.7</v>
      </c>
      <c r="H671" s="11"/>
      <c r="I671" s="11"/>
    </row>
    <row r="672" spans="1:7" s="70" customFormat="1" ht="21" customHeight="1">
      <c r="A672" s="147" t="s">
        <v>576</v>
      </c>
      <c r="B672" s="145" t="s">
        <v>358</v>
      </c>
      <c r="C672" s="149"/>
      <c r="D672" s="149"/>
      <c r="E672" s="158"/>
      <c r="F672" s="144"/>
      <c r="G672" s="148">
        <f>G687+G680+G673</f>
        <v>116.19999999999999</v>
      </c>
    </row>
    <row r="673" spans="1:7" s="70" customFormat="1" ht="30.75" customHeight="1">
      <c r="A673" s="159" t="s">
        <v>708</v>
      </c>
      <c r="B673" s="146" t="s">
        <v>709</v>
      </c>
      <c r="C673" s="149"/>
      <c r="D673" s="149"/>
      <c r="E673" s="158"/>
      <c r="F673" s="144"/>
      <c r="G673" s="148">
        <f aca="true" t="shared" si="36" ref="G673:G678">G674</f>
        <v>2.6</v>
      </c>
    </row>
    <row r="674" spans="1:7" s="70" customFormat="1" ht="13.5" customHeight="1">
      <c r="A674" s="159" t="s">
        <v>146</v>
      </c>
      <c r="B674" s="161" t="s">
        <v>709</v>
      </c>
      <c r="C674" s="149" t="s">
        <v>73</v>
      </c>
      <c r="D674" s="149" t="s">
        <v>36</v>
      </c>
      <c r="E674" s="158"/>
      <c r="F674" s="144"/>
      <c r="G674" s="148">
        <f t="shared" si="36"/>
        <v>2.6</v>
      </c>
    </row>
    <row r="675" spans="1:7" s="11" customFormat="1" ht="12" customHeight="1">
      <c r="A675" s="155" t="s">
        <v>12</v>
      </c>
      <c r="B675" s="161" t="s">
        <v>709</v>
      </c>
      <c r="C675" s="153" t="s">
        <v>73</v>
      </c>
      <c r="D675" s="153" t="s">
        <v>66</v>
      </c>
      <c r="E675" s="156"/>
      <c r="F675" s="150"/>
      <c r="G675" s="154">
        <f t="shared" si="36"/>
        <v>2.6</v>
      </c>
    </row>
    <row r="676" spans="1:7" s="11" customFormat="1" ht="22.5" customHeight="1">
      <c r="A676" s="155" t="s">
        <v>106</v>
      </c>
      <c r="B676" s="161" t="s">
        <v>709</v>
      </c>
      <c r="C676" s="156" t="s">
        <v>73</v>
      </c>
      <c r="D676" s="156" t="s">
        <v>66</v>
      </c>
      <c r="E676" s="156" t="s">
        <v>107</v>
      </c>
      <c r="F676" s="150"/>
      <c r="G676" s="154">
        <f t="shared" si="36"/>
        <v>2.6</v>
      </c>
    </row>
    <row r="677" spans="1:7" s="11" customFormat="1" ht="12.75" customHeight="1">
      <c r="A677" s="155" t="s">
        <v>112</v>
      </c>
      <c r="B677" s="161" t="s">
        <v>709</v>
      </c>
      <c r="C677" s="156" t="s">
        <v>73</v>
      </c>
      <c r="D677" s="156" t="s">
        <v>66</v>
      </c>
      <c r="E677" s="156" t="s">
        <v>113</v>
      </c>
      <c r="F677" s="150"/>
      <c r="G677" s="154">
        <f t="shared" si="36"/>
        <v>2.6</v>
      </c>
    </row>
    <row r="678" spans="1:7" s="11" customFormat="1" ht="15" customHeight="1">
      <c r="A678" s="155" t="s">
        <v>116</v>
      </c>
      <c r="B678" s="161" t="s">
        <v>709</v>
      </c>
      <c r="C678" s="156" t="s">
        <v>73</v>
      </c>
      <c r="D678" s="156" t="s">
        <v>66</v>
      </c>
      <c r="E678" s="156" t="s">
        <v>117</v>
      </c>
      <c r="F678" s="150"/>
      <c r="G678" s="154">
        <f t="shared" si="36"/>
        <v>2.6</v>
      </c>
    </row>
    <row r="679" spans="1:7" s="11" customFormat="1" ht="24.75" customHeight="1">
      <c r="A679" s="151" t="s">
        <v>158</v>
      </c>
      <c r="B679" s="161" t="s">
        <v>709</v>
      </c>
      <c r="C679" s="156" t="s">
        <v>73</v>
      </c>
      <c r="D679" s="156" t="s">
        <v>66</v>
      </c>
      <c r="E679" s="156" t="s">
        <v>117</v>
      </c>
      <c r="F679" s="150">
        <v>726</v>
      </c>
      <c r="G679" s="154">
        <v>2.6</v>
      </c>
    </row>
    <row r="680" spans="1:7" s="89" customFormat="1" ht="35.25" customHeight="1">
      <c r="A680" s="159" t="s">
        <v>659</v>
      </c>
      <c r="B680" s="158" t="s">
        <v>577</v>
      </c>
      <c r="C680" s="158"/>
      <c r="D680" s="158"/>
      <c r="E680" s="158"/>
      <c r="F680" s="144"/>
      <c r="G680" s="148">
        <f aca="true" t="shared" si="37" ref="G680:G685">G681</f>
        <v>103.6</v>
      </c>
    </row>
    <row r="681" spans="1:7" s="89" customFormat="1" ht="12.75" customHeight="1">
      <c r="A681" s="159" t="s">
        <v>146</v>
      </c>
      <c r="B681" s="158" t="s">
        <v>577</v>
      </c>
      <c r="C681" s="158" t="s">
        <v>73</v>
      </c>
      <c r="D681" s="158" t="s">
        <v>36</v>
      </c>
      <c r="E681" s="158"/>
      <c r="F681" s="144"/>
      <c r="G681" s="148">
        <f t="shared" si="37"/>
        <v>103.6</v>
      </c>
    </row>
    <row r="682" spans="1:7" s="94" customFormat="1" ht="12.75" customHeight="1">
      <c r="A682" s="155" t="s">
        <v>12</v>
      </c>
      <c r="B682" s="156" t="s">
        <v>577</v>
      </c>
      <c r="C682" s="156" t="s">
        <v>73</v>
      </c>
      <c r="D682" s="156" t="s">
        <v>66</v>
      </c>
      <c r="E682" s="156"/>
      <c r="F682" s="150"/>
      <c r="G682" s="154">
        <f t="shared" si="37"/>
        <v>103.6</v>
      </c>
    </row>
    <row r="683" spans="1:7" s="94" customFormat="1" ht="24.75" customHeight="1">
      <c r="A683" s="155" t="s">
        <v>106</v>
      </c>
      <c r="B683" s="156" t="s">
        <v>577</v>
      </c>
      <c r="C683" s="156" t="s">
        <v>73</v>
      </c>
      <c r="D683" s="156" t="s">
        <v>66</v>
      </c>
      <c r="E683" s="156" t="s">
        <v>107</v>
      </c>
      <c r="F683" s="150"/>
      <c r="G683" s="154">
        <f t="shared" si="37"/>
        <v>103.6</v>
      </c>
    </row>
    <row r="684" spans="1:7" s="94" customFormat="1" ht="12.75" customHeight="1">
      <c r="A684" s="155" t="s">
        <v>112</v>
      </c>
      <c r="B684" s="156" t="s">
        <v>577</v>
      </c>
      <c r="C684" s="156" t="s">
        <v>73</v>
      </c>
      <c r="D684" s="156" t="s">
        <v>66</v>
      </c>
      <c r="E684" s="156" t="s">
        <v>113</v>
      </c>
      <c r="F684" s="150"/>
      <c r="G684" s="154">
        <f t="shared" si="37"/>
        <v>103.6</v>
      </c>
    </row>
    <row r="685" spans="1:7" s="94" customFormat="1" ht="12" customHeight="1">
      <c r="A685" s="155" t="s">
        <v>116</v>
      </c>
      <c r="B685" s="156" t="s">
        <v>577</v>
      </c>
      <c r="C685" s="156" t="s">
        <v>73</v>
      </c>
      <c r="D685" s="156" t="s">
        <v>66</v>
      </c>
      <c r="E685" s="156" t="s">
        <v>117</v>
      </c>
      <c r="F685" s="150"/>
      <c r="G685" s="154">
        <f t="shared" si="37"/>
        <v>103.6</v>
      </c>
    </row>
    <row r="686" spans="1:7" s="94" customFormat="1" ht="23.25" customHeight="1">
      <c r="A686" s="151" t="s">
        <v>158</v>
      </c>
      <c r="B686" s="156" t="s">
        <v>577</v>
      </c>
      <c r="C686" s="156" t="s">
        <v>73</v>
      </c>
      <c r="D686" s="156" t="s">
        <v>66</v>
      </c>
      <c r="E686" s="156" t="s">
        <v>117</v>
      </c>
      <c r="F686" s="150">
        <v>726</v>
      </c>
      <c r="G686" s="154">
        <v>103.6</v>
      </c>
    </row>
    <row r="687" spans="1:7" s="11" customFormat="1" ht="22.5" customHeight="1">
      <c r="A687" s="155" t="s">
        <v>578</v>
      </c>
      <c r="B687" s="156" t="s">
        <v>579</v>
      </c>
      <c r="C687" s="153"/>
      <c r="D687" s="153"/>
      <c r="E687" s="156"/>
      <c r="F687" s="150"/>
      <c r="G687" s="148">
        <f aca="true" t="shared" si="38" ref="G687:G692">G688</f>
        <v>10</v>
      </c>
    </row>
    <row r="688" spans="1:7" s="11" customFormat="1" ht="15.75" customHeight="1">
      <c r="A688" s="147" t="s">
        <v>146</v>
      </c>
      <c r="B688" s="156" t="s">
        <v>579</v>
      </c>
      <c r="C688" s="153" t="s">
        <v>73</v>
      </c>
      <c r="D688" s="153" t="s">
        <v>36</v>
      </c>
      <c r="E688" s="156"/>
      <c r="F688" s="150"/>
      <c r="G688" s="148">
        <f t="shared" si="38"/>
        <v>10</v>
      </c>
    </row>
    <row r="689" spans="1:7" s="11" customFormat="1" ht="13.5" customHeight="1">
      <c r="A689" s="151" t="s">
        <v>12</v>
      </c>
      <c r="B689" s="156" t="s">
        <v>579</v>
      </c>
      <c r="C689" s="153" t="s">
        <v>73</v>
      </c>
      <c r="D689" s="153" t="s">
        <v>66</v>
      </c>
      <c r="E689" s="156"/>
      <c r="F689" s="150"/>
      <c r="G689" s="154">
        <f t="shared" si="38"/>
        <v>10</v>
      </c>
    </row>
    <row r="690" spans="1:7" s="11" customFormat="1" ht="24" customHeight="1">
      <c r="A690" s="155" t="s">
        <v>106</v>
      </c>
      <c r="B690" s="156" t="s">
        <v>579</v>
      </c>
      <c r="C690" s="153" t="s">
        <v>73</v>
      </c>
      <c r="D690" s="153" t="s">
        <v>66</v>
      </c>
      <c r="E690" s="156" t="s">
        <v>107</v>
      </c>
      <c r="F690" s="150"/>
      <c r="G690" s="154">
        <f t="shared" si="38"/>
        <v>10</v>
      </c>
    </row>
    <row r="691" spans="1:7" s="11" customFormat="1" ht="12.75" customHeight="1">
      <c r="A691" s="155" t="s">
        <v>112</v>
      </c>
      <c r="B691" s="156" t="s">
        <v>579</v>
      </c>
      <c r="C691" s="153" t="s">
        <v>73</v>
      </c>
      <c r="D691" s="153" t="s">
        <v>66</v>
      </c>
      <c r="E691" s="156" t="s">
        <v>113</v>
      </c>
      <c r="F691" s="150"/>
      <c r="G691" s="154">
        <f t="shared" si="38"/>
        <v>10</v>
      </c>
    </row>
    <row r="692" spans="1:7" s="11" customFormat="1" ht="12.75" customHeight="1">
      <c r="A692" s="155" t="s">
        <v>116</v>
      </c>
      <c r="B692" s="156" t="s">
        <v>579</v>
      </c>
      <c r="C692" s="153" t="s">
        <v>73</v>
      </c>
      <c r="D692" s="153" t="s">
        <v>66</v>
      </c>
      <c r="E692" s="156" t="s">
        <v>117</v>
      </c>
      <c r="F692" s="150"/>
      <c r="G692" s="154">
        <f t="shared" si="38"/>
        <v>10</v>
      </c>
    </row>
    <row r="693" spans="1:7" s="11" customFormat="1" ht="24.75" customHeight="1">
      <c r="A693" s="151" t="s">
        <v>158</v>
      </c>
      <c r="B693" s="156" t="s">
        <v>579</v>
      </c>
      <c r="C693" s="153" t="s">
        <v>73</v>
      </c>
      <c r="D693" s="153" t="s">
        <v>66</v>
      </c>
      <c r="E693" s="156" t="s">
        <v>117</v>
      </c>
      <c r="F693" s="150">
        <v>726</v>
      </c>
      <c r="G693" s="154">
        <v>10</v>
      </c>
    </row>
    <row r="694" spans="1:9" s="5" customFormat="1" ht="21.75" customHeight="1">
      <c r="A694" s="147" t="s">
        <v>264</v>
      </c>
      <c r="B694" s="145" t="s">
        <v>582</v>
      </c>
      <c r="C694" s="153"/>
      <c r="D694" s="153"/>
      <c r="E694" s="156"/>
      <c r="F694" s="150"/>
      <c r="G694" s="148">
        <f>G702+G709+G695</f>
        <v>336.1</v>
      </c>
      <c r="H694" s="11"/>
      <c r="I694" s="11"/>
    </row>
    <row r="695" spans="1:9" s="88" customFormat="1" ht="13.5" customHeight="1">
      <c r="A695" s="159" t="s">
        <v>732</v>
      </c>
      <c r="B695" s="145" t="s">
        <v>733</v>
      </c>
      <c r="C695" s="149"/>
      <c r="D695" s="149"/>
      <c r="E695" s="158"/>
      <c r="F695" s="144"/>
      <c r="G695" s="148">
        <f aca="true" t="shared" si="39" ref="G695:G700">G696</f>
        <v>96</v>
      </c>
      <c r="H695" s="70"/>
      <c r="I695" s="70"/>
    </row>
    <row r="696" spans="1:9" s="88" customFormat="1" ht="14.25" customHeight="1">
      <c r="A696" s="159" t="s">
        <v>146</v>
      </c>
      <c r="B696" s="145" t="s">
        <v>733</v>
      </c>
      <c r="C696" s="149" t="s">
        <v>73</v>
      </c>
      <c r="D696" s="149" t="s">
        <v>36</v>
      </c>
      <c r="E696" s="158"/>
      <c r="F696" s="144"/>
      <c r="G696" s="148">
        <f t="shared" si="39"/>
        <v>96</v>
      </c>
      <c r="H696" s="70"/>
      <c r="I696" s="70"/>
    </row>
    <row r="697" spans="1:9" s="5" customFormat="1" ht="10.5" customHeight="1">
      <c r="A697" s="155" t="s">
        <v>12</v>
      </c>
      <c r="B697" s="152" t="s">
        <v>733</v>
      </c>
      <c r="C697" s="153" t="s">
        <v>73</v>
      </c>
      <c r="D697" s="153" t="s">
        <v>66</v>
      </c>
      <c r="E697" s="156"/>
      <c r="F697" s="150"/>
      <c r="G697" s="154">
        <f t="shared" si="39"/>
        <v>96</v>
      </c>
      <c r="H697" s="11"/>
      <c r="I697" s="11"/>
    </row>
    <row r="698" spans="1:9" s="5" customFormat="1" ht="23.25" customHeight="1">
      <c r="A698" s="155" t="s">
        <v>106</v>
      </c>
      <c r="B698" s="152" t="s">
        <v>733</v>
      </c>
      <c r="C698" s="153" t="s">
        <v>73</v>
      </c>
      <c r="D698" s="153" t="s">
        <v>66</v>
      </c>
      <c r="E698" s="156" t="s">
        <v>107</v>
      </c>
      <c r="F698" s="150"/>
      <c r="G698" s="154">
        <f t="shared" si="39"/>
        <v>96</v>
      </c>
      <c r="H698" s="11"/>
      <c r="I698" s="11"/>
    </row>
    <row r="699" spans="1:9" s="5" customFormat="1" ht="12.75" customHeight="1">
      <c r="A699" s="155" t="s">
        <v>112</v>
      </c>
      <c r="B699" s="152" t="s">
        <v>733</v>
      </c>
      <c r="C699" s="153" t="s">
        <v>73</v>
      </c>
      <c r="D699" s="153" t="s">
        <v>66</v>
      </c>
      <c r="E699" s="156" t="s">
        <v>113</v>
      </c>
      <c r="F699" s="150"/>
      <c r="G699" s="154">
        <f t="shared" si="39"/>
        <v>96</v>
      </c>
      <c r="H699" s="11"/>
      <c r="I699" s="11"/>
    </row>
    <row r="700" spans="1:9" s="5" customFormat="1" ht="13.5" customHeight="1">
      <c r="A700" s="155" t="s">
        <v>116</v>
      </c>
      <c r="B700" s="152" t="s">
        <v>733</v>
      </c>
      <c r="C700" s="153" t="s">
        <v>73</v>
      </c>
      <c r="D700" s="153" t="s">
        <v>66</v>
      </c>
      <c r="E700" s="156" t="s">
        <v>117</v>
      </c>
      <c r="F700" s="150"/>
      <c r="G700" s="154">
        <f t="shared" si="39"/>
        <v>96</v>
      </c>
      <c r="H700" s="11"/>
      <c r="I700" s="11"/>
    </row>
    <row r="701" spans="1:9" s="5" customFormat="1" ht="23.25" customHeight="1">
      <c r="A701" s="151" t="s">
        <v>158</v>
      </c>
      <c r="B701" s="152" t="s">
        <v>733</v>
      </c>
      <c r="C701" s="153" t="s">
        <v>73</v>
      </c>
      <c r="D701" s="153" t="s">
        <v>66</v>
      </c>
      <c r="E701" s="156" t="s">
        <v>117</v>
      </c>
      <c r="F701" s="150">
        <v>726</v>
      </c>
      <c r="G701" s="154">
        <v>96</v>
      </c>
      <c r="H701" s="11"/>
      <c r="I701" s="11"/>
    </row>
    <row r="702" spans="1:9" s="5" customFormat="1" ht="10.5" customHeight="1">
      <c r="A702" s="147" t="s">
        <v>203</v>
      </c>
      <c r="B702" s="145" t="s">
        <v>583</v>
      </c>
      <c r="C702" s="153"/>
      <c r="D702" s="153"/>
      <c r="E702" s="156"/>
      <c r="F702" s="150"/>
      <c r="G702" s="148">
        <f aca="true" t="shared" si="40" ref="G702:G707">G703</f>
        <v>0</v>
      </c>
      <c r="H702" s="11"/>
      <c r="I702" s="11"/>
    </row>
    <row r="703" spans="1:9" s="5" customFormat="1" ht="12.75">
      <c r="A703" s="159" t="s">
        <v>685</v>
      </c>
      <c r="B703" s="145" t="s">
        <v>583</v>
      </c>
      <c r="C703" s="149" t="s">
        <v>73</v>
      </c>
      <c r="D703" s="149" t="s">
        <v>36</v>
      </c>
      <c r="E703" s="156"/>
      <c r="F703" s="150"/>
      <c r="G703" s="154">
        <f t="shared" si="40"/>
        <v>0</v>
      </c>
      <c r="H703" s="11"/>
      <c r="I703" s="11"/>
    </row>
    <row r="704" spans="1:9" s="5" customFormat="1" ht="12.75">
      <c r="A704" s="155" t="s">
        <v>87</v>
      </c>
      <c r="B704" s="152" t="s">
        <v>583</v>
      </c>
      <c r="C704" s="153" t="s">
        <v>73</v>
      </c>
      <c r="D704" s="153" t="s">
        <v>68</v>
      </c>
      <c r="E704" s="156"/>
      <c r="F704" s="150"/>
      <c r="G704" s="154">
        <f t="shared" si="40"/>
        <v>0</v>
      </c>
      <c r="H704" s="11"/>
      <c r="I704" s="11"/>
    </row>
    <row r="705" spans="1:9" s="5" customFormat="1" ht="20.25" customHeight="1">
      <c r="A705" s="155" t="s">
        <v>640</v>
      </c>
      <c r="B705" s="152" t="s">
        <v>583</v>
      </c>
      <c r="C705" s="153" t="s">
        <v>73</v>
      </c>
      <c r="D705" s="153" t="s">
        <v>68</v>
      </c>
      <c r="E705" s="156" t="s">
        <v>105</v>
      </c>
      <c r="F705" s="150"/>
      <c r="G705" s="154">
        <f t="shared" si="40"/>
        <v>0</v>
      </c>
      <c r="H705" s="11"/>
      <c r="I705" s="11"/>
    </row>
    <row r="706" spans="1:9" s="5" customFormat="1" ht="26.25" customHeight="1">
      <c r="A706" s="155" t="s">
        <v>99</v>
      </c>
      <c r="B706" s="152" t="s">
        <v>583</v>
      </c>
      <c r="C706" s="153" t="s">
        <v>73</v>
      </c>
      <c r="D706" s="153" t="s">
        <v>68</v>
      </c>
      <c r="E706" s="156" t="s">
        <v>100</v>
      </c>
      <c r="F706" s="150"/>
      <c r="G706" s="154">
        <f t="shared" si="40"/>
        <v>0</v>
      </c>
      <c r="H706" s="11"/>
      <c r="I706" s="11"/>
    </row>
    <row r="707" spans="1:9" s="5" customFormat="1" ht="22.5">
      <c r="A707" s="155" t="s">
        <v>101</v>
      </c>
      <c r="B707" s="152" t="s">
        <v>583</v>
      </c>
      <c r="C707" s="153" t="s">
        <v>73</v>
      </c>
      <c r="D707" s="153" t="s">
        <v>68</v>
      </c>
      <c r="E707" s="156" t="s">
        <v>102</v>
      </c>
      <c r="F707" s="150"/>
      <c r="G707" s="154">
        <f t="shared" si="40"/>
        <v>0</v>
      </c>
      <c r="H707" s="11"/>
      <c r="I707" s="11"/>
    </row>
    <row r="708" spans="1:9" s="5" customFormat="1" ht="22.5">
      <c r="A708" s="151" t="s">
        <v>158</v>
      </c>
      <c r="B708" s="152" t="s">
        <v>583</v>
      </c>
      <c r="C708" s="153" t="s">
        <v>73</v>
      </c>
      <c r="D708" s="153" t="s">
        <v>68</v>
      </c>
      <c r="E708" s="156" t="s">
        <v>102</v>
      </c>
      <c r="F708" s="150">
        <v>726</v>
      </c>
      <c r="G708" s="154">
        <f>74.5-74.5</f>
        <v>0</v>
      </c>
      <c r="H708" s="11"/>
      <c r="I708" s="11"/>
    </row>
    <row r="709" spans="1:9" s="5" customFormat="1" ht="21.75">
      <c r="A709" s="159" t="s">
        <v>657</v>
      </c>
      <c r="B709" s="145" t="s">
        <v>658</v>
      </c>
      <c r="C709" s="149"/>
      <c r="D709" s="149"/>
      <c r="E709" s="158"/>
      <c r="F709" s="144"/>
      <c r="G709" s="148">
        <f>G710</f>
        <v>240.1</v>
      </c>
      <c r="H709" s="11"/>
      <c r="I709" s="11"/>
    </row>
    <row r="710" spans="1:9" s="5" customFormat="1" ht="12.75">
      <c r="A710" s="159" t="s">
        <v>685</v>
      </c>
      <c r="B710" s="145" t="s">
        <v>658</v>
      </c>
      <c r="C710" s="149" t="s">
        <v>73</v>
      </c>
      <c r="D710" s="149" t="s">
        <v>36</v>
      </c>
      <c r="E710" s="158"/>
      <c r="F710" s="144"/>
      <c r="G710" s="148">
        <f>G711</f>
        <v>240.1</v>
      </c>
      <c r="H710" s="11"/>
      <c r="I710" s="11"/>
    </row>
    <row r="711" spans="1:9" s="5" customFormat="1" ht="12.75">
      <c r="A711" s="155" t="s">
        <v>87</v>
      </c>
      <c r="B711" s="152" t="s">
        <v>658</v>
      </c>
      <c r="C711" s="153" t="s">
        <v>73</v>
      </c>
      <c r="D711" s="153" t="s">
        <v>68</v>
      </c>
      <c r="E711" s="156"/>
      <c r="F711" s="150"/>
      <c r="G711" s="154">
        <f>G712+G716</f>
        <v>240.1</v>
      </c>
      <c r="H711" s="11"/>
      <c r="I711" s="11"/>
    </row>
    <row r="712" spans="1:9" s="5" customFormat="1" ht="45">
      <c r="A712" s="155" t="s">
        <v>103</v>
      </c>
      <c r="B712" s="152" t="s">
        <v>658</v>
      </c>
      <c r="C712" s="153" t="s">
        <v>73</v>
      </c>
      <c r="D712" s="153" t="s">
        <v>68</v>
      </c>
      <c r="E712" s="156" t="s">
        <v>104</v>
      </c>
      <c r="F712" s="150"/>
      <c r="G712" s="154">
        <f>G713</f>
        <v>84</v>
      </c>
      <c r="H712" s="11"/>
      <c r="I712" s="11"/>
    </row>
    <row r="713" spans="1:9" s="5" customFormat="1" ht="12.75">
      <c r="A713" s="155" t="s">
        <v>300</v>
      </c>
      <c r="B713" s="152" t="s">
        <v>658</v>
      </c>
      <c r="C713" s="153" t="s">
        <v>73</v>
      </c>
      <c r="D713" s="153" t="s">
        <v>68</v>
      </c>
      <c r="E713" s="156" t="s">
        <v>302</v>
      </c>
      <c r="F713" s="150"/>
      <c r="G713" s="154">
        <f>G714</f>
        <v>84</v>
      </c>
      <c r="H713" s="11"/>
      <c r="I713" s="11"/>
    </row>
    <row r="714" spans="1:9" s="5" customFormat="1" ht="33.75">
      <c r="A714" s="155" t="s">
        <v>571</v>
      </c>
      <c r="B714" s="152" t="s">
        <v>658</v>
      </c>
      <c r="C714" s="153" t="s">
        <v>73</v>
      </c>
      <c r="D714" s="153" t="s">
        <v>68</v>
      </c>
      <c r="E714" s="156" t="s">
        <v>572</v>
      </c>
      <c r="F714" s="150"/>
      <c r="G714" s="154">
        <f>G715</f>
        <v>84</v>
      </c>
      <c r="H714" s="11"/>
      <c r="I714" s="11"/>
    </row>
    <row r="715" spans="1:9" s="5" customFormat="1" ht="22.5">
      <c r="A715" s="151" t="s">
        <v>158</v>
      </c>
      <c r="B715" s="152" t="s">
        <v>658</v>
      </c>
      <c r="C715" s="153" t="s">
        <v>73</v>
      </c>
      <c r="D715" s="153" t="s">
        <v>68</v>
      </c>
      <c r="E715" s="156" t="s">
        <v>572</v>
      </c>
      <c r="F715" s="150">
        <v>726</v>
      </c>
      <c r="G715" s="154">
        <f>90-6</f>
        <v>84</v>
      </c>
      <c r="H715" s="11"/>
      <c r="I715" s="11"/>
    </row>
    <row r="716" spans="1:9" s="5" customFormat="1" ht="22.5">
      <c r="A716" s="155" t="s">
        <v>640</v>
      </c>
      <c r="B716" s="152" t="s">
        <v>658</v>
      </c>
      <c r="C716" s="153" t="s">
        <v>73</v>
      </c>
      <c r="D716" s="153" t="s">
        <v>68</v>
      </c>
      <c r="E716" s="156" t="s">
        <v>105</v>
      </c>
      <c r="F716" s="150"/>
      <c r="G716" s="154">
        <f>G717</f>
        <v>156.1</v>
      </c>
      <c r="H716" s="11"/>
      <c r="I716" s="11"/>
    </row>
    <row r="717" spans="1:9" s="5" customFormat="1" ht="12.75" customHeight="1">
      <c r="A717" s="155" t="s">
        <v>99</v>
      </c>
      <c r="B717" s="152" t="s">
        <v>658</v>
      </c>
      <c r="C717" s="153" t="s">
        <v>73</v>
      </c>
      <c r="D717" s="153" t="s">
        <v>68</v>
      </c>
      <c r="E717" s="156" t="s">
        <v>100</v>
      </c>
      <c r="F717" s="150"/>
      <c r="G717" s="154">
        <f>G718</f>
        <v>156.1</v>
      </c>
      <c r="H717" s="11"/>
      <c r="I717" s="11"/>
    </row>
    <row r="718" spans="1:9" s="5" customFormat="1" ht="22.5">
      <c r="A718" s="155" t="s">
        <v>101</v>
      </c>
      <c r="B718" s="152" t="s">
        <v>658</v>
      </c>
      <c r="C718" s="153" t="s">
        <v>73</v>
      </c>
      <c r="D718" s="153" t="s">
        <v>68</v>
      </c>
      <c r="E718" s="156" t="s">
        <v>102</v>
      </c>
      <c r="F718" s="150"/>
      <c r="G718" s="154">
        <f>G719</f>
        <v>156.1</v>
      </c>
      <c r="H718" s="11"/>
      <c r="I718" s="11"/>
    </row>
    <row r="719" spans="1:9" s="5" customFormat="1" ht="22.5">
      <c r="A719" s="151" t="s">
        <v>158</v>
      </c>
      <c r="B719" s="152" t="s">
        <v>658</v>
      </c>
      <c r="C719" s="153" t="s">
        <v>73</v>
      </c>
      <c r="D719" s="153" t="s">
        <v>68</v>
      </c>
      <c r="E719" s="156" t="s">
        <v>102</v>
      </c>
      <c r="F719" s="150">
        <v>726</v>
      </c>
      <c r="G719" s="154">
        <f>171.6-15.5</f>
        <v>156.1</v>
      </c>
      <c r="H719" s="11"/>
      <c r="I719" s="11"/>
    </row>
    <row r="720" spans="1:9" s="88" customFormat="1" ht="31.5" customHeight="1">
      <c r="A720" s="159" t="s">
        <v>492</v>
      </c>
      <c r="B720" s="145" t="s">
        <v>580</v>
      </c>
      <c r="C720" s="158"/>
      <c r="D720" s="158"/>
      <c r="E720" s="158"/>
      <c r="F720" s="144"/>
      <c r="G720" s="148">
        <f>G721</f>
        <v>841.4</v>
      </c>
      <c r="H720" s="70"/>
      <c r="I720" s="70"/>
    </row>
    <row r="721" spans="1:9" s="90" customFormat="1" ht="41.25" customHeight="1">
      <c r="A721" s="159" t="s">
        <v>529</v>
      </c>
      <c r="B721" s="145" t="s">
        <v>581</v>
      </c>
      <c r="C721" s="158"/>
      <c r="D721" s="158"/>
      <c r="E721" s="158"/>
      <c r="F721" s="144"/>
      <c r="G721" s="148">
        <f aca="true" t="shared" si="41" ref="G721:G726">G722</f>
        <v>841.4</v>
      </c>
      <c r="H721" s="89"/>
      <c r="I721" s="89"/>
    </row>
    <row r="722" spans="1:9" s="90" customFormat="1" ht="12.75">
      <c r="A722" s="159" t="s">
        <v>146</v>
      </c>
      <c r="B722" s="145" t="s">
        <v>581</v>
      </c>
      <c r="C722" s="158" t="s">
        <v>73</v>
      </c>
      <c r="D722" s="158" t="s">
        <v>36</v>
      </c>
      <c r="E722" s="158"/>
      <c r="F722" s="144"/>
      <c r="G722" s="148">
        <f t="shared" si="41"/>
        <v>841.4</v>
      </c>
      <c r="H722" s="89"/>
      <c r="I722" s="89"/>
    </row>
    <row r="723" spans="1:9" s="95" customFormat="1" ht="12.75">
      <c r="A723" s="155" t="s">
        <v>12</v>
      </c>
      <c r="B723" s="152" t="s">
        <v>581</v>
      </c>
      <c r="C723" s="156" t="s">
        <v>73</v>
      </c>
      <c r="D723" s="156" t="s">
        <v>66</v>
      </c>
      <c r="E723" s="156"/>
      <c r="F723" s="150"/>
      <c r="G723" s="154">
        <f t="shared" si="41"/>
        <v>841.4</v>
      </c>
      <c r="H723" s="94"/>
      <c r="I723" s="94"/>
    </row>
    <row r="724" spans="1:9" s="95" customFormat="1" ht="22.5">
      <c r="A724" s="155" t="s">
        <v>106</v>
      </c>
      <c r="B724" s="152" t="s">
        <v>581</v>
      </c>
      <c r="C724" s="156" t="s">
        <v>73</v>
      </c>
      <c r="D724" s="156" t="s">
        <v>66</v>
      </c>
      <c r="E724" s="156" t="s">
        <v>107</v>
      </c>
      <c r="F724" s="150"/>
      <c r="G724" s="154">
        <f t="shared" si="41"/>
        <v>841.4</v>
      </c>
      <c r="H724" s="94"/>
      <c r="I724" s="94"/>
    </row>
    <row r="725" spans="1:9" s="95" customFormat="1" ht="12.75">
      <c r="A725" s="155" t="s">
        <v>112</v>
      </c>
      <c r="B725" s="152" t="s">
        <v>581</v>
      </c>
      <c r="C725" s="156" t="s">
        <v>73</v>
      </c>
      <c r="D725" s="156" t="s">
        <v>66</v>
      </c>
      <c r="E725" s="156" t="s">
        <v>113</v>
      </c>
      <c r="F725" s="150"/>
      <c r="G725" s="154">
        <f t="shared" si="41"/>
        <v>841.4</v>
      </c>
      <c r="H725" s="94"/>
      <c r="I725" s="94"/>
    </row>
    <row r="726" spans="1:9" s="95" customFormat="1" ht="12.75">
      <c r="A726" s="155" t="s">
        <v>116</v>
      </c>
      <c r="B726" s="152" t="s">
        <v>581</v>
      </c>
      <c r="C726" s="156" t="s">
        <v>73</v>
      </c>
      <c r="D726" s="156" t="s">
        <v>66</v>
      </c>
      <c r="E726" s="156" t="s">
        <v>117</v>
      </c>
      <c r="F726" s="150"/>
      <c r="G726" s="154">
        <f t="shared" si="41"/>
        <v>841.4</v>
      </c>
      <c r="H726" s="94"/>
      <c r="I726" s="94"/>
    </row>
    <row r="727" spans="1:9" s="95" customFormat="1" ht="22.5">
      <c r="A727" s="151" t="s">
        <v>158</v>
      </c>
      <c r="B727" s="152" t="s">
        <v>581</v>
      </c>
      <c r="C727" s="156" t="s">
        <v>73</v>
      </c>
      <c r="D727" s="156" t="s">
        <v>66</v>
      </c>
      <c r="E727" s="156" t="s">
        <v>117</v>
      </c>
      <c r="F727" s="150">
        <v>726</v>
      </c>
      <c r="G727" s="154">
        <v>841.4</v>
      </c>
      <c r="H727" s="94"/>
      <c r="I727" s="94"/>
    </row>
    <row r="728" spans="1:9" s="90" customFormat="1" ht="21.75">
      <c r="A728" s="159" t="s">
        <v>710</v>
      </c>
      <c r="B728" s="145" t="s">
        <v>713</v>
      </c>
      <c r="C728" s="158"/>
      <c r="D728" s="158"/>
      <c r="E728" s="158"/>
      <c r="F728" s="144"/>
      <c r="G728" s="148">
        <f>G729+G736</f>
        <v>1150</v>
      </c>
      <c r="H728" s="89"/>
      <c r="I728" s="89"/>
    </row>
    <row r="729" spans="1:9" s="90" customFormat="1" ht="33.75" customHeight="1">
      <c r="A729" s="159" t="s">
        <v>711</v>
      </c>
      <c r="B729" s="145" t="s">
        <v>714</v>
      </c>
      <c r="C729" s="158"/>
      <c r="D729" s="158"/>
      <c r="E729" s="158"/>
      <c r="F729" s="144"/>
      <c r="G729" s="148">
        <f>G732</f>
        <v>1000</v>
      </c>
      <c r="H729" s="89"/>
      <c r="I729" s="89"/>
    </row>
    <row r="730" spans="1:9" s="90" customFormat="1" ht="12.75">
      <c r="A730" s="159" t="s">
        <v>146</v>
      </c>
      <c r="B730" s="145" t="s">
        <v>714</v>
      </c>
      <c r="C730" s="158" t="s">
        <v>73</v>
      </c>
      <c r="D730" s="158" t="s">
        <v>36</v>
      </c>
      <c r="E730" s="158"/>
      <c r="F730" s="144"/>
      <c r="G730" s="148">
        <f>G731</f>
        <v>1000</v>
      </c>
      <c r="H730" s="89"/>
      <c r="I730" s="89"/>
    </row>
    <row r="731" spans="1:9" s="90" customFormat="1" ht="12.75">
      <c r="A731" s="155" t="s">
        <v>12</v>
      </c>
      <c r="B731" s="152" t="s">
        <v>714</v>
      </c>
      <c r="C731" s="156" t="s">
        <v>73</v>
      </c>
      <c r="D731" s="156" t="s">
        <v>66</v>
      </c>
      <c r="E731" s="158"/>
      <c r="F731" s="144"/>
      <c r="G731" s="154">
        <f>G732</f>
        <v>1000</v>
      </c>
      <c r="H731" s="89"/>
      <c r="I731" s="89"/>
    </row>
    <row r="732" spans="1:9" s="95" customFormat="1" ht="22.5">
      <c r="A732" s="155" t="s">
        <v>106</v>
      </c>
      <c r="B732" s="152" t="s">
        <v>714</v>
      </c>
      <c r="C732" s="156" t="s">
        <v>73</v>
      </c>
      <c r="D732" s="156" t="s">
        <v>66</v>
      </c>
      <c r="E732" s="156" t="s">
        <v>107</v>
      </c>
      <c r="F732" s="150"/>
      <c r="G732" s="154">
        <f>G733</f>
        <v>1000</v>
      </c>
      <c r="H732" s="94"/>
      <c r="I732" s="94"/>
    </row>
    <row r="733" spans="1:9" s="95" customFormat="1" ht="12.75">
      <c r="A733" s="155" t="s">
        <v>112</v>
      </c>
      <c r="B733" s="152" t="s">
        <v>714</v>
      </c>
      <c r="C733" s="156" t="s">
        <v>73</v>
      </c>
      <c r="D733" s="156" t="s">
        <v>66</v>
      </c>
      <c r="E733" s="156" t="s">
        <v>113</v>
      </c>
      <c r="F733" s="150"/>
      <c r="G733" s="154">
        <f>G734</f>
        <v>1000</v>
      </c>
      <c r="H733" s="94"/>
      <c r="I733" s="94"/>
    </row>
    <row r="734" spans="1:9" s="95" customFormat="1" ht="12.75">
      <c r="A734" s="155" t="s">
        <v>116</v>
      </c>
      <c r="B734" s="152" t="s">
        <v>714</v>
      </c>
      <c r="C734" s="156" t="s">
        <v>73</v>
      </c>
      <c r="D734" s="156" t="s">
        <v>66</v>
      </c>
      <c r="E734" s="156" t="s">
        <v>117</v>
      </c>
      <c r="F734" s="150"/>
      <c r="G734" s="154">
        <f>G735</f>
        <v>1000</v>
      </c>
      <c r="H734" s="94"/>
      <c r="I734" s="94"/>
    </row>
    <row r="735" spans="1:9" s="95" customFormat="1" ht="22.5">
      <c r="A735" s="151" t="s">
        <v>158</v>
      </c>
      <c r="B735" s="152" t="s">
        <v>714</v>
      </c>
      <c r="C735" s="156" t="s">
        <v>73</v>
      </c>
      <c r="D735" s="156" t="s">
        <v>66</v>
      </c>
      <c r="E735" s="156" t="s">
        <v>117</v>
      </c>
      <c r="F735" s="150">
        <v>726</v>
      </c>
      <c r="G735" s="154">
        <v>1000</v>
      </c>
      <c r="H735" s="94"/>
      <c r="I735" s="94"/>
    </row>
    <row r="736" spans="1:9" s="90" customFormat="1" ht="32.25">
      <c r="A736" s="159" t="s">
        <v>712</v>
      </c>
      <c r="B736" s="145" t="s">
        <v>715</v>
      </c>
      <c r="C736" s="158"/>
      <c r="D736" s="158"/>
      <c r="E736" s="158"/>
      <c r="F736" s="144"/>
      <c r="G736" s="148">
        <f aca="true" t="shared" si="42" ref="G736:G741">G737</f>
        <v>150</v>
      </c>
      <c r="H736" s="89"/>
      <c r="I736" s="89"/>
    </row>
    <row r="737" spans="1:9" s="90" customFormat="1" ht="12.75">
      <c r="A737" s="159" t="s">
        <v>146</v>
      </c>
      <c r="B737" s="145" t="s">
        <v>715</v>
      </c>
      <c r="C737" s="158" t="s">
        <v>73</v>
      </c>
      <c r="D737" s="158" t="s">
        <v>36</v>
      </c>
      <c r="E737" s="158"/>
      <c r="F737" s="144"/>
      <c r="G737" s="148">
        <f t="shared" si="42"/>
        <v>150</v>
      </c>
      <c r="H737" s="89"/>
      <c r="I737" s="89"/>
    </row>
    <row r="738" spans="1:9" s="90" customFormat="1" ht="12.75">
      <c r="A738" s="155" t="s">
        <v>12</v>
      </c>
      <c r="B738" s="152" t="s">
        <v>715</v>
      </c>
      <c r="C738" s="156" t="s">
        <v>73</v>
      </c>
      <c r="D738" s="156" t="s">
        <v>66</v>
      </c>
      <c r="E738" s="158"/>
      <c r="F738" s="144"/>
      <c r="G738" s="154">
        <f t="shared" si="42"/>
        <v>150</v>
      </c>
      <c r="H738" s="89"/>
      <c r="I738" s="89"/>
    </row>
    <row r="739" spans="1:9" s="95" customFormat="1" ht="22.5">
      <c r="A739" s="155" t="s">
        <v>106</v>
      </c>
      <c r="B739" s="152" t="s">
        <v>715</v>
      </c>
      <c r="C739" s="156" t="s">
        <v>73</v>
      </c>
      <c r="D739" s="156" t="s">
        <v>66</v>
      </c>
      <c r="E739" s="156" t="s">
        <v>107</v>
      </c>
      <c r="F739" s="150"/>
      <c r="G739" s="154">
        <f t="shared" si="42"/>
        <v>150</v>
      </c>
      <c r="H739" s="94"/>
      <c r="I739" s="94"/>
    </row>
    <row r="740" spans="1:9" s="95" customFormat="1" ht="12.75">
      <c r="A740" s="155" t="s">
        <v>112</v>
      </c>
      <c r="B740" s="152" t="s">
        <v>715</v>
      </c>
      <c r="C740" s="156" t="s">
        <v>73</v>
      </c>
      <c r="D740" s="156" t="s">
        <v>66</v>
      </c>
      <c r="E740" s="156" t="s">
        <v>113</v>
      </c>
      <c r="F740" s="150"/>
      <c r="G740" s="154">
        <f t="shared" si="42"/>
        <v>150</v>
      </c>
      <c r="H740" s="94"/>
      <c r="I740" s="94"/>
    </row>
    <row r="741" spans="1:9" s="95" customFormat="1" ht="12.75">
      <c r="A741" s="155" t="s">
        <v>116</v>
      </c>
      <c r="B741" s="152" t="s">
        <v>715</v>
      </c>
      <c r="C741" s="156" t="s">
        <v>73</v>
      </c>
      <c r="D741" s="156" t="s">
        <v>66</v>
      </c>
      <c r="E741" s="156" t="s">
        <v>117</v>
      </c>
      <c r="F741" s="150"/>
      <c r="G741" s="154">
        <f t="shared" si="42"/>
        <v>150</v>
      </c>
      <c r="H741" s="94"/>
      <c r="I741" s="94"/>
    </row>
    <row r="742" spans="1:9" s="95" customFormat="1" ht="22.5">
      <c r="A742" s="151" t="s">
        <v>158</v>
      </c>
      <c r="B742" s="152" t="s">
        <v>715</v>
      </c>
      <c r="C742" s="156" t="s">
        <v>73</v>
      </c>
      <c r="D742" s="156" t="s">
        <v>66</v>
      </c>
      <c r="E742" s="156" t="s">
        <v>117</v>
      </c>
      <c r="F742" s="150">
        <v>726</v>
      </c>
      <c r="G742" s="154">
        <v>150</v>
      </c>
      <c r="H742" s="94"/>
      <c r="I742" s="94"/>
    </row>
    <row r="743" spans="1:9" s="5" customFormat="1" ht="21.75">
      <c r="A743" s="159" t="s">
        <v>455</v>
      </c>
      <c r="B743" s="145" t="s">
        <v>177</v>
      </c>
      <c r="C743" s="153"/>
      <c r="D743" s="153"/>
      <c r="E743" s="156"/>
      <c r="F743" s="150"/>
      <c r="G743" s="148">
        <f>G744</f>
        <v>454</v>
      </c>
      <c r="H743" s="11"/>
      <c r="I743" s="11"/>
    </row>
    <row r="744" spans="1:9" s="5" customFormat="1" ht="42.75">
      <c r="A744" s="159" t="s">
        <v>253</v>
      </c>
      <c r="B744" s="145" t="s">
        <v>330</v>
      </c>
      <c r="C744" s="153"/>
      <c r="D744" s="153"/>
      <c r="E744" s="156"/>
      <c r="F744" s="150"/>
      <c r="G744" s="148">
        <f>G759+G752+G745</f>
        <v>454</v>
      </c>
      <c r="H744" s="11"/>
      <c r="I744" s="11"/>
    </row>
    <row r="745" spans="1:9" s="90" customFormat="1" ht="32.25">
      <c r="A745" s="147" t="s">
        <v>456</v>
      </c>
      <c r="B745" s="145" t="s">
        <v>457</v>
      </c>
      <c r="C745" s="149"/>
      <c r="D745" s="149"/>
      <c r="E745" s="158"/>
      <c r="F745" s="144"/>
      <c r="G745" s="148">
        <f aca="true" t="shared" si="43" ref="G745:G750">G746</f>
        <v>404</v>
      </c>
      <c r="H745" s="89"/>
      <c r="I745" s="89"/>
    </row>
    <row r="746" spans="1:9" s="90" customFormat="1" ht="12.75">
      <c r="A746" s="147" t="s">
        <v>5</v>
      </c>
      <c r="B746" s="152" t="s">
        <v>457</v>
      </c>
      <c r="C746" s="149" t="s">
        <v>68</v>
      </c>
      <c r="D746" s="149" t="s">
        <v>36</v>
      </c>
      <c r="E746" s="158"/>
      <c r="F746" s="144"/>
      <c r="G746" s="148">
        <f t="shared" si="43"/>
        <v>404</v>
      </c>
      <c r="H746" s="89"/>
      <c r="I746" s="89"/>
    </row>
    <row r="747" spans="1:9" s="95" customFormat="1" ht="12.75">
      <c r="A747" s="155" t="s">
        <v>7</v>
      </c>
      <c r="B747" s="152" t="s">
        <v>457</v>
      </c>
      <c r="C747" s="153" t="s">
        <v>68</v>
      </c>
      <c r="D747" s="153" t="s">
        <v>78</v>
      </c>
      <c r="E747" s="156"/>
      <c r="F747" s="150"/>
      <c r="G747" s="154">
        <f t="shared" si="43"/>
        <v>404</v>
      </c>
      <c r="H747" s="94"/>
      <c r="I747" s="94"/>
    </row>
    <row r="748" spans="1:9" s="95" customFormat="1" ht="22.5">
      <c r="A748" s="155" t="s">
        <v>640</v>
      </c>
      <c r="B748" s="152" t="s">
        <v>457</v>
      </c>
      <c r="C748" s="153" t="s">
        <v>68</v>
      </c>
      <c r="D748" s="153" t="s">
        <v>78</v>
      </c>
      <c r="E748" s="156" t="s">
        <v>105</v>
      </c>
      <c r="F748" s="150"/>
      <c r="G748" s="154">
        <f t="shared" si="43"/>
        <v>404</v>
      </c>
      <c r="H748" s="94"/>
      <c r="I748" s="94"/>
    </row>
    <row r="749" spans="1:9" s="95" customFormat="1" ht="22.5">
      <c r="A749" s="155" t="s">
        <v>99</v>
      </c>
      <c r="B749" s="152" t="s">
        <v>457</v>
      </c>
      <c r="C749" s="153" t="s">
        <v>68</v>
      </c>
      <c r="D749" s="153" t="s">
        <v>78</v>
      </c>
      <c r="E749" s="156" t="s">
        <v>100</v>
      </c>
      <c r="F749" s="150"/>
      <c r="G749" s="154">
        <f t="shared" si="43"/>
        <v>404</v>
      </c>
      <c r="H749" s="94"/>
      <c r="I749" s="94"/>
    </row>
    <row r="750" spans="1:9" s="95" customFormat="1" ht="22.5">
      <c r="A750" s="155" t="s">
        <v>101</v>
      </c>
      <c r="B750" s="152" t="s">
        <v>457</v>
      </c>
      <c r="C750" s="153" t="s">
        <v>68</v>
      </c>
      <c r="D750" s="153" t="s">
        <v>78</v>
      </c>
      <c r="E750" s="156" t="s">
        <v>102</v>
      </c>
      <c r="F750" s="150"/>
      <c r="G750" s="154">
        <f t="shared" si="43"/>
        <v>404</v>
      </c>
      <c r="H750" s="94"/>
      <c r="I750" s="94"/>
    </row>
    <row r="751" spans="1:9" s="95" customFormat="1" ht="12.75">
      <c r="A751" s="151" t="s">
        <v>154</v>
      </c>
      <c r="B751" s="152" t="s">
        <v>457</v>
      </c>
      <c r="C751" s="153" t="s">
        <v>68</v>
      </c>
      <c r="D751" s="153" t="s">
        <v>78</v>
      </c>
      <c r="E751" s="156" t="s">
        <v>102</v>
      </c>
      <c r="F751" s="150">
        <v>721</v>
      </c>
      <c r="G751" s="154">
        <v>404</v>
      </c>
      <c r="H751" s="94"/>
      <c r="I751" s="94"/>
    </row>
    <row r="752" spans="1:9" s="88" customFormat="1" ht="21.75">
      <c r="A752" s="147" t="s">
        <v>458</v>
      </c>
      <c r="B752" s="145" t="s">
        <v>459</v>
      </c>
      <c r="C752" s="149"/>
      <c r="D752" s="149"/>
      <c r="E752" s="158"/>
      <c r="F752" s="144"/>
      <c r="G752" s="148">
        <f aca="true" t="shared" si="44" ref="G752:G757">G753</f>
        <v>20</v>
      </c>
      <c r="H752" s="70"/>
      <c r="I752" s="70"/>
    </row>
    <row r="753" spans="1:9" s="88" customFormat="1" ht="12.75">
      <c r="A753" s="147" t="s">
        <v>5</v>
      </c>
      <c r="B753" s="145" t="s">
        <v>459</v>
      </c>
      <c r="C753" s="149" t="s">
        <v>68</v>
      </c>
      <c r="D753" s="149" t="s">
        <v>36</v>
      </c>
      <c r="E753" s="158"/>
      <c r="F753" s="144"/>
      <c r="G753" s="148">
        <f t="shared" si="44"/>
        <v>20</v>
      </c>
      <c r="H753" s="70"/>
      <c r="I753" s="70"/>
    </row>
    <row r="754" spans="1:9" s="5" customFormat="1" ht="12.75">
      <c r="A754" s="155" t="s">
        <v>7</v>
      </c>
      <c r="B754" s="152" t="s">
        <v>459</v>
      </c>
      <c r="C754" s="153" t="s">
        <v>68</v>
      </c>
      <c r="D754" s="153" t="s">
        <v>78</v>
      </c>
      <c r="E754" s="156"/>
      <c r="F754" s="150"/>
      <c r="G754" s="154">
        <f t="shared" si="44"/>
        <v>20</v>
      </c>
      <c r="H754" s="11"/>
      <c r="I754" s="11"/>
    </row>
    <row r="755" spans="1:9" s="5" customFormat="1" ht="22.5">
      <c r="A755" s="155" t="s">
        <v>640</v>
      </c>
      <c r="B755" s="152" t="s">
        <v>459</v>
      </c>
      <c r="C755" s="153" t="s">
        <v>68</v>
      </c>
      <c r="D755" s="153" t="s">
        <v>78</v>
      </c>
      <c r="E755" s="153" t="s">
        <v>105</v>
      </c>
      <c r="F755" s="150"/>
      <c r="G755" s="154">
        <f t="shared" si="44"/>
        <v>20</v>
      </c>
      <c r="H755" s="11"/>
      <c r="I755" s="11"/>
    </row>
    <row r="756" spans="1:9" s="5" customFormat="1" ht="23.25" customHeight="1">
      <c r="A756" s="155" t="s">
        <v>99</v>
      </c>
      <c r="B756" s="152" t="s">
        <v>459</v>
      </c>
      <c r="C756" s="153" t="s">
        <v>68</v>
      </c>
      <c r="D756" s="153" t="s">
        <v>78</v>
      </c>
      <c r="E756" s="153" t="s">
        <v>100</v>
      </c>
      <c r="F756" s="150"/>
      <c r="G756" s="154">
        <f t="shared" si="44"/>
        <v>20</v>
      </c>
      <c r="H756" s="11"/>
      <c r="I756" s="11"/>
    </row>
    <row r="757" spans="1:9" s="5" customFormat="1" ht="22.5">
      <c r="A757" s="155" t="s">
        <v>101</v>
      </c>
      <c r="B757" s="152" t="s">
        <v>459</v>
      </c>
      <c r="C757" s="153" t="s">
        <v>68</v>
      </c>
      <c r="D757" s="153" t="s">
        <v>78</v>
      </c>
      <c r="E757" s="153" t="s">
        <v>102</v>
      </c>
      <c r="F757" s="150"/>
      <c r="G757" s="154">
        <f t="shared" si="44"/>
        <v>20</v>
      </c>
      <c r="H757" s="11"/>
      <c r="I757" s="11"/>
    </row>
    <row r="758" spans="1:9" s="5" customFormat="1" ht="12.75">
      <c r="A758" s="151" t="s">
        <v>154</v>
      </c>
      <c r="B758" s="152" t="s">
        <v>459</v>
      </c>
      <c r="C758" s="153" t="s">
        <v>68</v>
      </c>
      <c r="D758" s="153" t="s">
        <v>78</v>
      </c>
      <c r="E758" s="153" t="s">
        <v>102</v>
      </c>
      <c r="F758" s="150">
        <v>721</v>
      </c>
      <c r="G758" s="154">
        <v>20</v>
      </c>
      <c r="H758" s="11"/>
      <c r="I758" s="11"/>
    </row>
    <row r="759" spans="1:9" s="5" customFormat="1" ht="45" customHeight="1">
      <c r="A759" s="159" t="s">
        <v>460</v>
      </c>
      <c r="B759" s="145" t="s">
        <v>331</v>
      </c>
      <c r="C759" s="153"/>
      <c r="D759" s="153"/>
      <c r="E759" s="156"/>
      <c r="F759" s="150"/>
      <c r="G759" s="148">
        <f aca="true" t="shared" si="45" ref="G759:G764">G760</f>
        <v>30</v>
      </c>
      <c r="H759" s="11"/>
      <c r="I759" s="11"/>
    </row>
    <row r="760" spans="1:9" s="5" customFormat="1" ht="12.75">
      <c r="A760" s="159" t="s">
        <v>5</v>
      </c>
      <c r="B760" s="145" t="s">
        <v>331</v>
      </c>
      <c r="C760" s="149" t="s">
        <v>68</v>
      </c>
      <c r="D760" s="149" t="s">
        <v>36</v>
      </c>
      <c r="E760" s="158"/>
      <c r="F760" s="144"/>
      <c r="G760" s="148">
        <f t="shared" si="45"/>
        <v>30</v>
      </c>
      <c r="H760" s="11"/>
      <c r="I760" s="11"/>
    </row>
    <row r="761" spans="1:9" s="5" customFormat="1" ht="12.75">
      <c r="A761" s="155" t="s">
        <v>7</v>
      </c>
      <c r="B761" s="152" t="s">
        <v>331</v>
      </c>
      <c r="C761" s="153" t="s">
        <v>68</v>
      </c>
      <c r="D761" s="153" t="s">
        <v>78</v>
      </c>
      <c r="E761" s="156"/>
      <c r="F761" s="150"/>
      <c r="G761" s="154">
        <f t="shared" si="45"/>
        <v>30</v>
      </c>
      <c r="H761" s="11"/>
      <c r="I761" s="11"/>
    </row>
    <row r="762" spans="1:9" s="5" customFormat="1" ht="12.75">
      <c r="A762" s="155" t="s">
        <v>129</v>
      </c>
      <c r="B762" s="152" t="s">
        <v>331</v>
      </c>
      <c r="C762" s="153" t="s">
        <v>68</v>
      </c>
      <c r="D762" s="153" t="s">
        <v>78</v>
      </c>
      <c r="E762" s="156" t="s">
        <v>130</v>
      </c>
      <c r="F762" s="150"/>
      <c r="G762" s="154">
        <f t="shared" si="45"/>
        <v>30</v>
      </c>
      <c r="H762" s="11"/>
      <c r="I762" s="11"/>
    </row>
    <row r="763" spans="1:9" s="5" customFormat="1" ht="33.75">
      <c r="A763" s="155" t="s">
        <v>165</v>
      </c>
      <c r="B763" s="152" t="s">
        <v>331</v>
      </c>
      <c r="C763" s="153" t="s">
        <v>68</v>
      </c>
      <c r="D763" s="153" t="s">
        <v>78</v>
      </c>
      <c r="E763" s="156" t="s">
        <v>131</v>
      </c>
      <c r="F763" s="150"/>
      <c r="G763" s="154">
        <f t="shared" si="45"/>
        <v>30</v>
      </c>
      <c r="H763" s="11"/>
      <c r="I763" s="11"/>
    </row>
    <row r="764" spans="1:9" s="5" customFormat="1" ht="37.5" customHeight="1">
      <c r="A764" s="155" t="s">
        <v>639</v>
      </c>
      <c r="B764" s="152" t="s">
        <v>331</v>
      </c>
      <c r="C764" s="153" t="s">
        <v>68</v>
      </c>
      <c r="D764" s="153" t="s">
        <v>78</v>
      </c>
      <c r="E764" s="156" t="s">
        <v>638</v>
      </c>
      <c r="F764" s="150"/>
      <c r="G764" s="154">
        <f t="shared" si="45"/>
        <v>30</v>
      </c>
      <c r="H764" s="11"/>
      <c r="I764" s="11"/>
    </row>
    <row r="765" spans="1:9" s="5" customFormat="1" ht="12.75">
      <c r="A765" s="151" t="s">
        <v>154</v>
      </c>
      <c r="B765" s="152" t="s">
        <v>331</v>
      </c>
      <c r="C765" s="153" t="s">
        <v>68</v>
      </c>
      <c r="D765" s="153" t="s">
        <v>78</v>
      </c>
      <c r="E765" s="156" t="s">
        <v>638</v>
      </c>
      <c r="F765" s="150">
        <v>721</v>
      </c>
      <c r="G765" s="154">
        <v>30</v>
      </c>
      <c r="H765" s="11"/>
      <c r="I765" s="11"/>
    </row>
    <row r="766" spans="1:9" s="5" customFormat="1" ht="32.25" customHeight="1">
      <c r="A766" s="159" t="s">
        <v>444</v>
      </c>
      <c r="B766" s="145" t="s">
        <v>172</v>
      </c>
      <c r="C766" s="153"/>
      <c r="D766" s="153"/>
      <c r="E766" s="158"/>
      <c r="F766" s="144"/>
      <c r="G766" s="148">
        <f>G767+G775</f>
        <v>1350</v>
      </c>
      <c r="H766" s="11"/>
      <c r="I766" s="11"/>
    </row>
    <row r="767" spans="1:9" s="5" customFormat="1" ht="33" customHeight="1">
      <c r="A767" s="155" t="s">
        <v>445</v>
      </c>
      <c r="B767" s="145" t="s">
        <v>324</v>
      </c>
      <c r="C767" s="153"/>
      <c r="D767" s="153"/>
      <c r="E767" s="158"/>
      <c r="F767" s="144"/>
      <c r="G767" s="148">
        <f aca="true" t="shared" si="46" ref="G767:G773">G768</f>
        <v>300</v>
      </c>
      <c r="H767" s="11"/>
      <c r="I767" s="11"/>
    </row>
    <row r="768" spans="1:9" s="5" customFormat="1" ht="21.75" customHeight="1">
      <c r="A768" s="159" t="s">
        <v>171</v>
      </c>
      <c r="B768" s="145" t="s">
        <v>325</v>
      </c>
      <c r="C768" s="153"/>
      <c r="D768" s="153"/>
      <c r="E768" s="158"/>
      <c r="F768" s="144"/>
      <c r="G768" s="148">
        <f t="shared" si="46"/>
        <v>300</v>
      </c>
      <c r="H768" s="11"/>
      <c r="I768" s="11"/>
    </row>
    <row r="769" spans="1:9" s="5" customFormat="1" ht="21.75">
      <c r="A769" s="159" t="s">
        <v>4</v>
      </c>
      <c r="B769" s="145" t="s">
        <v>325</v>
      </c>
      <c r="C769" s="149" t="s">
        <v>70</v>
      </c>
      <c r="D769" s="149" t="s">
        <v>36</v>
      </c>
      <c r="E769" s="158"/>
      <c r="F769" s="144"/>
      <c r="G769" s="148">
        <f t="shared" si="46"/>
        <v>300</v>
      </c>
      <c r="H769" s="11"/>
      <c r="I769" s="11"/>
    </row>
    <row r="770" spans="1:9" s="5" customFormat="1" ht="22.5">
      <c r="A770" s="155" t="s">
        <v>81</v>
      </c>
      <c r="B770" s="152" t="s">
        <v>325</v>
      </c>
      <c r="C770" s="153" t="s">
        <v>70</v>
      </c>
      <c r="D770" s="153" t="s">
        <v>75</v>
      </c>
      <c r="E770" s="156"/>
      <c r="F770" s="150"/>
      <c r="G770" s="154">
        <f t="shared" si="46"/>
        <v>300</v>
      </c>
      <c r="H770" s="11"/>
      <c r="I770" s="11"/>
    </row>
    <row r="771" spans="1:9" s="5" customFormat="1" ht="22.5">
      <c r="A771" s="155" t="s">
        <v>640</v>
      </c>
      <c r="B771" s="152" t="s">
        <v>325</v>
      </c>
      <c r="C771" s="153" t="s">
        <v>70</v>
      </c>
      <c r="D771" s="153" t="s">
        <v>75</v>
      </c>
      <c r="E771" s="162" t="s">
        <v>105</v>
      </c>
      <c r="F771" s="150"/>
      <c r="G771" s="154">
        <f t="shared" si="46"/>
        <v>300</v>
      </c>
      <c r="H771" s="11"/>
      <c r="I771" s="11"/>
    </row>
    <row r="772" spans="1:9" s="5" customFormat="1" ht="27" customHeight="1">
      <c r="A772" s="155" t="s">
        <v>99</v>
      </c>
      <c r="B772" s="152" t="s">
        <v>325</v>
      </c>
      <c r="C772" s="153" t="s">
        <v>70</v>
      </c>
      <c r="D772" s="153" t="s">
        <v>75</v>
      </c>
      <c r="E772" s="162" t="s">
        <v>100</v>
      </c>
      <c r="F772" s="150"/>
      <c r="G772" s="154">
        <f t="shared" si="46"/>
        <v>300</v>
      </c>
      <c r="H772" s="11"/>
      <c r="I772" s="11"/>
    </row>
    <row r="773" spans="1:9" s="5" customFormat="1" ht="22.5">
      <c r="A773" s="155" t="s">
        <v>101</v>
      </c>
      <c r="B773" s="152" t="s">
        <v>325</v>
      </c>
      <c r="C773" s="153" t="s">
        <v>70</v>
      </c>
      <c r="D773" s="153" t="s">
        <v>75</v>
      </c>
      <c r="E773" s="162" t="s">
        <v>102</v>
      </c>
      <c r="F773" s="150"/>
      <c r="G773" s="154">
        <f t="shared" si="46"/>
        <v>300</v>
      </c>
      <c r="H773" s="11"/>
      <c r="I773" s="11"/>
    </row>
    <row r="774" spans="1:9" s="5" customFormat="1" ht="12.75">
      <c r="A774" s="151" t="s">
        <v>154</v>
      </c>
      <c r="B774" s="152" t="s">
        <v>325</v>
      </c>
      <c r="C774" s="153" t="s">
        <v>70</v>
      </c>
      <c r="D774" s="153" t="s">
        <v>75</v>
      </c>
      <c r="E774" s="156" t="s">
        <v>102</v>
      </c>
      <c r="F774" s="150">
        <v>721</v>
      </c>
      <c r="G774" s="154">
        <v>300</v>
      </c>
      <c r="H774" s="11"/>
      <c r="I774" s="11"/>
    </row>
    <row r="775" spans="1:9" s="5" customFormat="1" ht="33.75">
      <c r="A775" s="155" t="s">
        <v>594</v>
      </c>
      <c r="B775" s="152" t="s">
        <v>595</v>
      </c>
      <c r="C775" s="156"/>
      <c r="D775" s="156"/>
      <c r="E775" s="156"/>
      <c r="F775" s="150"/>
      <c r="G775" s="154">
        <f>G776+G783</f>
        <v>1050</v>
      </c>
      <c r="H775" s="11"/>
      <c r="I775" s="11"/>
    </row>
    <row r="776" spans="1:9" s="90" customFormat="1" ht="44.25" customHeight="1">
      <c r="A776" s="159" t="s">
        <v>596</v>
      </c>
      <c r="B776" s="145" t="s">
        <v>597</v>
      </c>
      <c r="C776" s="158"/>
      <c r="D776" s="158"/>
      <c r="E776" s="158"/>
      <c r="F776" s="144"/>
      <c r="G776" s="148">
        <f aca="true" t="shared" si="47" ref="G776:G781">G777</f>
        <v>1000</v>
      </c>
      <c r="H776" s="89"/>
      <c r="I776" s="89"/>
    </row>
    <row r="777" spans="1:9" s="90" customFormat="1" ht="12.75">
      <c r="A777" s="159" t="s">
        <v>5</v>
      </c>
      <c r="B777" s="145" t="s">
        <v>694</v>
      </c>
      <c r="C777" s="158" t="s">
        <v>68</v>
      </c>
      <c r="D777" s="158" t="s">
        <v>36</v>
      </c>
      <c r="E777" s="158"/>
      <c r="F777" s="144"/>
      <c r="G777" s="148">
        <f t="shared" si="47"/>
        <v>1000</v>
      </c>
      <c r="H777" s="89"/>
      <c r="I777" s="89"/>
    </row>
    <row r="778" spans="1:9" s="90" customFormat="1" ht="12.75">
      <c r="A778" s="155" t="s">
        <v>593</v>
      </c>
      <c r="B778" s="152" t="s">
        <v>694</v>
      </c>
      <c r="C778" s="156" t="s">
        <v>68</v>
      </c>
      <c r="D778" s="156" t="s">
        <v>76</v>
      </c>
      <c r="E778" s="156"/>
      <c r="F778" s="150"/>
      <c r="G778" s="154">
        <f t="shared" si="47"/>
        <v>1000</v>
      </c>
      <c r="H778" s="89"/>
      <c r="I778" s="89"/>
    </row>
    <row r="779" spans="1:9" s="95" customFormat="1" ht="22.5">
      <c r="A779" s="155" t="s">
        <v>640</v>
      </c>
      <c r="B779" s="152" t="s">
        <v>695</v>
      </c>
      <c r="C779" s="156" t="s">
        <v>68</v>
      </c>
      <c r="D779" s="156" t="s">
        <v>76</v>
      </c>
      <c r="E779" s="156" t="s">
        <v>105</v>
      </c>
      <c r="F779" s="150"/>
      <c r="G779" s="154">
        <f t="shared" si="47"/>
        <v>1000</v>
      </c>
      <c r="H779" s="94"/>
      <c r="I779" s="94"/>
    </row>
    <row r="780" spans="1:9" s="95" customFormat="1" ht="21" customHeight="1">
      <c r="A780" s="155" t="s">
        <v>99</v>
      </c>
      <c r="B780" s="152" t="s">
        <v>694</v>
      </c>
      <c r="C780" s="156" t="s">
        <v>68</v>
      </c>
      <c r="D780" s="156" t="s">
        <v>76</v>
      </c>
      <c r="E780" s="156" t="s">
        <v>100</v>
      </c>
      <c r="F780" s="150"/>
      <c r="G780" s="154">
        <f t="shared" si="47"/>
        <v>1000</v>
      </c>
      <c r="H780" s="94"/>
      <c r="I780" s="94"/>
    </row>
    <row r="781" spans="1:9" s="95" customFormat="1" ht="22.5">
      <c r="A781" s="155" t="s">
        <v>101</v>
      </c>
      <c r="B781" s="152" t="s">
        <v>694</v>
      </c>
      <c r="C781" s="156" t="s">
        <v>68</v>
      </c>
      <c r="D781" s="156" t="s">
        <v>76</v>
      </c>
      <c r="E781" s="156" t="s">
        <v>102</v>
      </c>
      <c r="F781" s="150"/>
      <c r="G781" s="154">
        <f t="shared" si="47"/>
        <v>1000</v>
      </c>
      <c r="H781" s="94"/>
      <c r="I781" s="94"/>
    </row>
    <row r="782" spans="1:9" s="95" customFormat="1" ht="22.5">
      <c r="A782" s="155" t="s">
        <v>592</v>
      </c>
      <c r="B782" s="152" t="s">
        <v>694</v>
      </c>
      <c r="C782" s="156" t="s">
        <v>68</v>
      </c>
      <c r="D782" s="156" t="s">
        <v>76</v>
      </c>
      <c r="E782" s="156" t="s">
        <v>102</v>
      </c>
      <c r="F782" s="150">
        <v>727</v>
      </c>
      <c r="G782" s="154">
        <v>1000</v>
      </c>
      <c r="H782" s="94"/>
      <c r="I782" s="94"/>
    </row>
    <row r="783" spans="1:9" s="88" customFormat="1" ht="42.75">
      <c r="A783" s="159" t="s">
        <v>598</v>
      </c>
      <c r="B783" s="145" t="s">
        <v>599</v>
      </c>
      <c r="C783" s="158"/>
      <c r="D783" s="158"/>
      <c r="E783" s="158"/>
      <c r="F783" s="144"/>
      <c r="G783" s="148">
        <f aca="true" t="shared" si="48" ref="G783:G788">G784</f>
        <v>50</v>
      </c>
      <c r="H783" s="70"/>
      <c r="I783" s="70"/>
    </row>
    <row r="784" spans="1:9" s="88" customFormat="1" ht="12.75">
      <c r="A784" s="159" t="s">
        <v>5</v>
      </c>
      <c r="B784" s="145" t="s">
        <v>599</v>
      </c>
      <c r="C784" s="158" t="s">
        <v>68</v>
      </c>
      <c r="D784" s="158" t="s">
        <v>36</v>
      </c>
      <c r="E784" s="158"/>
      <c r="F784" s="144"/>
      <c r="G784" s="148">
        <f t="shared" si="48"/>
        <v>50</v>
      </c>
      <c r="H784" s="70"/>
      <c r="I784" s="70"/>
    </row>
    <row r="785" spans="1:9" s="5" customFormat="1" ht="12.75">
      <c r="A785" s="155" t="s">
        <v>593</v>
      </c>
      <c r="B785" s="152" t="s">
        <v>599</v>
      </c>
      <c r="C785" s="156" t="s">
        <v>68</v>
      </c>
      <c r="D785" s="156" t="s">
        <v>76</v>
      </c>
      <c r="E785" s="156"/>
      <c r="F785" s="150"/>
      <c r="G785" s="154">
        <f t="shared" si="48"/>
        <v>50</v>
      </c>
      <c r="H785" s="11"/>
      <c r="I785" s="11"/>
    </row>
    <row r="786" spans="1:9" s="5" customFormat="1" ht="22.5">
      <c r="A786" s="155" t="s">
        <v>640</v>
      </c>
      <c r="B786" s="152" t="s">
        <v>599</v>
      </c>
      <c r="C786" s="156" t="s">
        <v>68</v>
      </c>
      <c r="D786" s="156" t="s">
        <v>76</v>
      </c>
      <c r="E786" s="156" t="s">
        <v>105</v>
      </c>
      <c r="F786" s="150"/>
      <c r="G786" s="154">
        <f t="shared" si="48"/>
        <v>50</v>
      </c>
      <c r="H786" s="11"/>
      <c r="I786" s="11"/>
    </row>
    <row r="787" spans="1:9" s="5" customFormat="1" ht="22.5">
      <c r="A787" s="155" t="s">
        <v>99</v>
      </c>
      <c r="B787" s="152" t="s">
        <v>599</v>
      </c>
      <c r="C787" s="156" t="s">
        <v>68</v>
      </c>
      <c r="D787" s="156" t="s">
        <v>76</v>
      </c>
      <c r="E787" s="156" t="s">
        <v>100</v>
      </c>
      <c r="F787" s="150"/>
      <c r="G787" s="154">
        <f t="shared" si="48"/>
        <v>50</v>
      </c>
      <c r="H787" s="11"/>
      <c r="I787" s="11"/>
    </row>
    <row r="788" spans="1:9" s="5" customFormat="1" ht="22.5">
      <c r="A788" s="155" t="s">
        <v>101</v>
      </c>
      <c r="B788" s="152" t="s">
        <v>599</v>
      </c>
      <c r="C788" s="156" t="s">
        <v>68</v>
      </c>
      <c r="D788" s="156" t="s">
        <v>76</v>
      </c>
      <c r="E788" s="156" t="s">
        <v>102</v>
      </c>
      <c r="F788" s="150"/>
      <c r="G788" s="154">
        <f t="shared" si="48"/>
        <v>50</v>
      </c>
      <c r="H788" s="11"/>
      <c r="I788" s="11"/>
    </row>
    <row r="789" spans="1:9" s="5" customFormat="1" ht="22.5">
      <c r="A789" s="155" t="s">
        <v>592</v>
      </c>
      <c r="B789" s="152" t="s">
        <v>599</v>
      </c>
      <c r="C789" s="156" t="s">
        <v>68</v>
      </c>
      <c r="D789" s="156" t="s">
        <v>76</v>
      </c>
      <c r="E789" s="156" t="s">
        <v>102</v>
      </c>
      <c r="F789" s="150">
        <v>727</v>
      </c>
      <c r="G789" s="154">
        <f>50</f>
        <v>50</v>
      </c>
      <c r="H789" s="11"/>
      <c r="I789" s="11"/>
    </row>
    <row r="790" spans="1:9" s="5" customFormat="1" ht="21.75">
      <c r="A790" s="159" t="s">
        <v>616</v>
      </c>
      <c r="B790" s="145" t="s">
        <v>617</v>
      </c>
      <c r="C790" s="153"/>
      <c r="D790" s="153"/>
      <c r="E790" s="156"/>
      <c r="F790" s="150"/>
      <c r="G790" s="148">
        <f>G791</f>
        <v>8705.5</v>
      </c>
      <c r="H790" s="11"/>
      <c r="I790" s="11"/>
    </row>
    <row r="791" spans="1:9" s="5" customFormat="1" ht="12.75">
      <c r="A791" s="160" t="s">
        <v>286</v>
      </c>
      <c r="B791" s="145" t="s">
        <v>618</v>
      </c>
      <c r="C791" s="149"/>
      <c r="D791" s="149"/>
      <c r="E791" s="158"/>
      <c r="F791" s="144"/>
      <c r="G791" s="148">
        <f>G806+G813+G820+G792+G799</f>
        <v>8705.5</v>
      </c>
      <c r="H791" s="11"/>
      <c r="I791" s="11"/>
    </row>
    <row r="792" spans="1:9" s="5" customFormat="1" ht="23.25" customHeight="1">
      <c r="A792" s="159" t="s">
        <v>696</v>
      </c>
      <c r="B792" s="145" t="s">
        <v>620</v>
      </c>
      <c r="C792" s="149"/>
      <c r="D792" s="149"/>
      <c r="E792" s="158"/>
      <c r="F792" s="144"/>
      <c r="G792" s="148">
        <f aca="true" t="shared" si="49" ref="G792:G797">G793</f>
        <v>4602.9</v>
      </c>
      <c r="H792" s="11"/>
      <c r="I792" s="11"/>
    </row>
    <row r="793" spans="1:9" s="5" customFormat="1" ht="12.75">
      <c r="A793" s="160" t="s">
        <v>152</v>
      </c>
      <c r="B793" s="145" t="s">
        <v>620</v>
      </c>
      <c r="C793" s="149" t="s">
        <v>72</v>
      </c>
      <c r="D793" s="149" t="s">
        <v>36</v>
      </c>
      <c r="E793" s="158"/>
      <c r="F793" s="144"/>
      <c r="G793" s="148">
        <f t="shared" si="49"/>
        <v>4602.9</v>
      </c>
      <c r="H793" s="11"/>
      <c r="I793" s="11"/>
    </row>
    <row r="794" spans="1:9" s="5" customFormat="1" ht="12.75">
      <c r="A794" s="157" t="s">
        <v>214</v>
      </c>
      <c r="B794" s="145" t="s">
        <v>620</v>
      </c>
      <c r="C794" s="149" t="s">
        <v>72</v>
      </c>
      <c r="D794" s="149" t="s">
        <v>70</v>
      </c>
      <c r="E794" s="158"/>
      <c r="F794" s="144"/>
      <c r="G794" s="148">
        <f t="shared" si="49"/>
        <v>4602.9</v>
      </c>
      <c r="H794" s="11"/>
      <c r="I794" s="11"/>
    </row>
    <row r="795" spans="1:9" s="5" customFormat="1" ht="22.5">
      <c r="A795" s="155" t="s">
        <v>640</v>
      </c>
      <c r="B795" s="145" t="s">
        <v>620</v>
      </c>
      <c r="C795" s="153" t="s">
        <v>72</v>
      </c>
      <c r="D795" s="153" t="s">
        <v>70</v>
      </c>
      <c r="E795" s="156" t="s">
        <v>105</v>
      </c>
      <c r="F795" s="150"/>
      <c r="G795" s="154">
        <f t="shared" si="49"/>
        <v>4602.9</v>
      </c>
      <c r="H795" s="11"/>
      <c r="I795" s="11"/>
    </row>
    <row r="796" spans="1:9" s="5" customFormat="1" ht="22.5">
      <c r="A796" s="155" t="s">
        <v>99</v>
      </c>
      <c r="B796" s="145" t="s">
        <v>620</v>
      </c>
      <c r="C796" s="153" t="s">
        <v>72</v>
      </c>
      <c r="D796" s="153" t="s">
        <v>70</v>
      </c>
      <c r="E796" s="156" t="s">
        <v>100</v>
      </c>
      <c r="F796" s="150"/>
      <c r="G796" s="154">
        <f t="shared" si="49"/>
        <v>4602.9</v>
      </c>
      <c r="H796" s="11"/>
      <c r="I796" s="11"/>
    </row>
    <row r="797" spans="1:9" s="5" customFormat="1" ht="22.5">
      <c r="A797" s="155" t="s">
        <v>101</v>
      </c>
      <c r="B797" s="145" t="s">
        <v>620</v>
      </c>
      <c r="C797" s="153" t="s">
        <v>72</v>
      </c>
      <c r="D797" s="153" t="s">
        <v>70</v>
      </c>
      <c r="E797" s="156" t="s">
        <v>102</v>
      </c>
      <c r="F797" s="150"/>
      <c r="G797" s="154">
        <f t="shared" si="49"/>
        <v>4602.9</v>
      </c>
      <c r="H797" s="11"/>
      <c r="I797" s="11"/>
    </row>
    <row r="798" spans="1:9" s="5" customFormat="1" ht="22.5">
      <c r="A798" s="155" t="s">
        <v>592</v>
      </c>
      <c r="B798" s="145" t="s">
        <v>620</v>
      </c>
      <c r="C798" s="153" t="s">
        <v>72</v>
      </c>
      <c r="D798" s="153" t="s">
        <v>70</v>
      </c>
      <c r="E798" s="156" t="s">
        <v>102</v>
      </c>
      <c r="F798" s="150">
        <v>727</v>
      </c>
      <c r="G798" s="154">
        <f>5815.7-1212.8</f>
        <v>4602.9</v>
      </c>
      <c r="H798" s="11"/>
      <c r="I798" s="11"/>
    </row>
    <row r="799" spans="1:9" s="5" customFormat="1" ht="21.75">
      <c r="A799" s="159" t="s">
        <v>621</v>
      </c>
      <c r="B799" s="145" t="s">
        <v>622</v>
      </c>
      <c r="C799" s="149"/>
      <c r="D799" s="149"/>
      <c r="E799" s="158"/>
      <c r="F799" s="144"/>
      <c r="G799" s="148">
        <f aca="true" t="shared" si="50" ref="G799:G804">G800</f>
        <v>100</v>
      </c>
      <c r="H799" s="11"/>
      <c r="I799" s="11"/>
    </row>
    <row r="800" spans="1:9" s="5" customFormat="1" ht="12.75">
      <c r="A800" s="160" t="s">
        <v>152</v>
      </c>
      <c r="B800" s="145" t="s">
        <v>622</v>
      </c>
      <c r="C800" s="149" t="s">
        <v>72</v>
      </c>
      <c r="D800" s="149" t="s">
        <v>36</v>
      </c>
      <c r="E800" s="158"/>
      <c r="F800" s="144"/>
      <c r="G800" s="148">
        <f t="shared" si="50"/>
        <v>100</v>
      </c>
      <c r="H800" s="11"/>
      <c r="I800" s="11"/>
    </row>
    <row r="801" spans="1:9" s="5" customFormat="1" ht="12.75">
      <c r="A801" s="157" t="s">
        <v>214</v>
      </c>
      <c r="B801" s="152" t="s">
        <v>622</v>
      </c>
      <c r="C801" s="153" t="s">
        <v>72</v>
      </c>
      <c r="D801" s="153" t="s">
        <v>70</v>
      </c>
      <c r="E801" s="156"/>
      <c r="F801" s="150"/>
      <c r="G801" s="154">
        <f t="shared" si="50"/>
        <v>100</v>
      </c>
      <c r="H801" s="11"/>
      <c r="I801" s="11"/>
    </row>
    <row r="802" spans="1:9" s="5" customFormat="1" ht="22.5">
      <c r="A802" s="155" t="s">
        <v>640</v>
      </c>
      <c r="B802" s="152" t="s">
        <v>622</v>
      </c>
      <c r="C802" s="153" t="s">
        <v>72</v>
      </c>
      <c r="D802" s="153" t="s">
        <v>70</v>
      </c>
      <c r="E802" s="156" t="s">
        <v>105</v>
      </c>
      <c r="F802" s="150"/>
      <c r="G802" s="154">
        <f t="shared" si="50"/>
        <v>100</v>
      </c>
      <c r="H802" s="11"/>
      <c r="I802" s="11"/>
    </row>
    <row r="803" spans="1:9" s="5" customFormat="1" ht="24.75" customHeight="1">
      <c r="A803" s="155" t="s">
        <v>99</v>
      </c>
      <c r="B803" s="152" t="s">
        <v>622</v>
      </c>
      <c r="C803" s="153" t="s">
        <v>72</v>
      </c>
      <c r="D803" s="153" t="s">
        <v>70</v>
      </c>
      <c r="E803" s="156" t="s">
        <v>100</v>
      </c>
      <c r="F803" s="150"/>
      <c r="G803" s="154">
        <f t="shared" si="50"/>
        <v>100</v>
      </c>
      <c r="H803" s="11"/>
      <c r="I803" s="11"/>
    </row>
    <row r="804" spans="1:9" s="5" customFormat="1" ht="22.5">
      <c r="A804" s="155" t="s">
        <v>101</v>
      </c>
      <c r="B804" s="152" t="s">
        <v>622</v>
      </c>
      <c r="C804" s="153" t="s">
        <v>72</v>
      </c>
      <c r="D804" s="153" t="s">
        <v>70</v>
      </c>
      <c r="E804" s="156" t="s">
        <v>102</v>
      </c>
      <c r="F804" s="150"/>
      <c r="G804" s="154">
        <f t="shared" si="50"/>
        <v>100</v>
      </c>
      <c r="H804" s="11"/>
      <c r="I804" s="11"/>
    </row>
    <row r="805" spans="1:9" s="5" customFormat="1" ht="22.5">
      <c r="A805" s="155" t="s">
        <v>592</v>
      </c>
      <c r="B805" s="152" t="s">
        <v>622</v>
      </c>
      <c r="C805" s="153" t="s">
        <v>72</v>
      </c>
      <c r="D805" s="153" t="s">
        <v>70</v>
      </c>
      <c r="E805" s="156" t="s">
        <v>102</v>
      </c>
      <c r="F805" s="150">
        <v>727</v>
      </c>
      <c r="G805" s="154">
        <v>100</v>
      </c>
      <c r="H805" s="11"/>
      <c r="I805" s="11"/>
    </row>
    <row r="806" spans="1:9" s="5" customFormat="1" ht="12.75">
      <c r="A806" s="159" t="s">
        <v>623</v>
      </c>
      <c r="B806" s="145" t="s">
        <v>624</v>
      </c>
      <c r="C806" s="149"/>
      <c r="D806" s="149"/>
      <c r="E806" s="158"/>
      <c r="F806" s="144"/>
      <c r="G806" s="148">
        <f aca="true" t="shared" si="51" ref="G806:G811">G807</f>
        <v>2706</v>
      </c>
      <c r="H806" s="11"/>
      <c r="I806" s="11"/>
    </row>
    <row r="807" spans="1:9" s="88" customFormat="1" ht="12.75">
      <c r="A807" s="160" t="s">
        <v>152</v>
      </c>
      <c r="B807" s="145" t="s">
        <v>624</v>
      </c>
      <c r="C807" s="149" t="s">
        <v>72</v>
      </c>
      <c r="D807" s="149" t="s">
        <v>36</v>
      </c>
      <c r="E807" s="158"/>
      <c r="F807" s="144"/>
      <c r="G807" s="148">
        <f t="shared" si="51"/>
        <v>2706</v>
      </c>
      <c r="H807" s="70"/>
      <c r="I807" s="70"/>
    </row>
    <row r="808" spans="1:9" s="5" customFormat="1" ht="12.75">
      <c r="A808" s="157" t="s">
        <v>214</v>
      </c>
      <c r="B808" s="152" t="s">
        <v>624</v>
      </c>
      <c r="C808" s="153" t="s">
        <v>72</v>
      </c>
      <c r="D808" s="153" t="s">
        <v>70</v>
      </c>
      <c r="E808" s="156"/>
      <c r="F808" s="150"/>
      <c r="G808" s="154">
        <f t="shared" si="51"/>
        <v>2706</v>
      </c>
      <c r="H808" s="11"/>
      <c r="I808" s="11"/>
    </row>
    <row r="809" spans="1:9" s="5" customFormat="1" ht="22.5">
      <c r="A809" s="155" t="s">
        <v>640</v>
      </c>
      <c r="B809" s="152" t="s">
        <v>624</v>
      </c>
      <c r="C809" s="153" t="s">
        <v>72</v>
      </c>
      <c r="D809" s="153" t="s">
        <v>70</v>
      </c>
      <c r="E809" s="156" t="s">
        <v>105</v>
      </c>
      <c r="F809" s="150"/>
      <c r="G809" s="154">
        <f t="shared" si="51"/>
        <v>2706</v>
      </c>
      <c r="H809" s="11"/>
      <c r="I809" s="11"/>
    </row>
    <row r="810" spans="1:9" s="5" customFormat="1" ht="21.75" customHeight="1">
      <c r="A810" s="155" t="s">
        <v>99</v>
      </c>
      <c r="B810" s="152" t="s">
        <v>624</v>
      </c>
      <c r="C810" s="153" t="s">
        <v>72</v>
      </c>
      <c r="D810" s="153" t="s">
        <v>70</v>
      </c>
      <c r="E810" s="156" t="s">
        <v>100</v>
      </c>
      <c r="F810" s="150"/>
      <c r="G810" s="154">
        <f t="shared" si="51"/>
        <v>2706</v>
      </c>
      <c r="H810" s="11"/>
      <c r="I810" s="11"/>
    </row>
    <row r="811" spans="1:9" s="5" customFormat="1" ht="22.5">
      <c r="A811" s="155" t="s">
        <v>101</v>
      </c>
      <c r="B811" s="152" t="s">
        <v>624</v>
      </c>
      <c r="C811" s="153" t="s">
        <v>72</v>
      </c>
      <c r="D811" s="153" t="s">
        <v>70</v>
      </c>
      <c r="E811" s="156" t="s">
        <v>102</v>
      </c>
      <c r="F811" s="150"/>
      <c r="G811" s="154">
        <f t="shared" si="51"/>
        <v>2706</v>
      </c>
      <c r="H811" s="11"/>
      <c r="I811" s="11"/>
    </row>
    <row r="812" spans="1:9" s="5" customFormat="1" ht="22.5">
      <c r="A812" s="155" t="s">
        <v>592</v>
      </c>
      <c r="B812" s="152" t="s">
        <v>624</v>
      </c>
      <c r="C812" s="153" t="s">
        <v>72</v>
      </c>
      <c r="D812" s="153" t="s">
        <v>70</v>
      </c>
      <c r="E812" s="156" t="s">
        <v>102</v>
      </c>
      <c r="F812" s="150">
        <v>727</v>
      </c>
      <c r="G812" s="154">
        <v>2706</v>
      </c>
      <c r="H812" s="11"/>
      <c r="I812" s="11"/>
    </row>
    <row r="813" spans="1:9" s="88" customFormat="1" ht="14.25" customHeight="1">
      <c r="A813" s="159" t="s">
        <v>625</v>
      </c>
      <c r="B813" s="145" t="s">
        <v>626</v>
      </c>
      <c r="C813" s="149"/>
      <c r="D813" s="149"/>
      <c r="E813" s="158"/>
      <c r="F813" s="144"/>
      <c r="G813" s="148">
        <f>G814</f>
        <v>996.6</v>
      </c>
      <c r="H813" s="70"/>
      <c r="I813" s="70"/>
    </row>
    <row r="814" spans="1:9" s="88" customFormat="1" ht="12.75">
      <c r="A814" s="160" t="s">
        <v>152</v>
      </c>
      <c r="B814" s="145" t="s">
        <v>626</v>
      </c>
      <c r="C814" s="149" t="s">
        <v>72</v>
      </c>
      <c r="D814" s="149" t="s">
        <v>36</v>
      </c>
      <c r="E814" s="158"/>
      <c r="F814" s="144"/>
      <c r="G814" s="148">
        <f>G815</f>
        <v>996.6</v>
      </c>
      <c r="H814" s="70"/>
      <c r="I814" s="70"/>
    </row>
    <row r="815" spans="1:9" s="5" customFormat="1" ht="12.75">
      <c r="A815" s="157" t="s">
        <v>214</v>
      </c>
      <c r="B815" s="152" t="s">
        <v>626</v>
      </c>
      <c r="C815" s="153" t="s">
        <v>72</v>
      </c>
      <c r="D815" s="153" t="s">
        <v>70</v>
      </c>
      <c r="E815" s="158"/>
      <c r="F815" s="144"/>
      <c r="G815" s="154">
        <f>G816</f>
        <v>996.6</v>
      </c>
      <c r="H815" s="11"/>
      <c r="I815" s="11"/>
    </row>
    <row r="816" spans="1:9" s="5" customFormat="1" ht="22.5">
      <c r="A816" s="155" t="s">
        <v>640</v>
      </c>
      <c r="B816" s="152" t="s">
        <v>626</v>
      </c>
      <c r="C816" s="153" t="s">
        <v>72</v>
      </c>
      <c r="D816" s="153" t="s">
        <v>70</v>
      </c>
      <c r="E816" s="156" t="s">
        <v>105</v>
      </c>
      <c r="F816" s="150"/>
      <c r="G816" s="154">
        <f>G817</f>
        <v>996.6</v>
      </c>
      <c r="H816" s="11"/>
      <c r="I816" s="11"/>
    </row>
    <row r="817" spans="1:9" s="5" customFormat="1" ht="23.25" customHeight="1">
      <c r="A817" s="155" t="s">
        <v>99</v>
      </c>
      <c r="B817" s="152" t="s">
        <v>626</v>
      </c>
      <c r="C817" s="153" t="s">
        <v>72</v>
      </c>
      <c r="D817" s="153" t="s">
        <v>70</v>
      </c>
      <c r="E817" s="156" t="s">
        <v>100</v>
      </c>
      <c r="F817" s="150"/>
      <c r="G817" s="154">
        <f>G819</f>
        <v>996.6</v>
      </c>
      <c r="H817" s="11"/>
      <c r="I817" s="11"/>
    </row>
    <row r="818" spans="1:9" s="5" customFormat="1" ht="22.5">
      <c r="A818" s="155" t="s">
        <v>101</v>
      </c>
      <c r="B818" s="152" t="s">
        <v>626</v>
      </c>
      <c r="C818" s="153" t="s">
        <v>72</v>
      </c>
      <c r="D818" s="153" t="s">
        <v>70</v>
      </c>
      <c r="E818" s="156" t="s">
        <v>102</v>
      </c>
      <c r="F818" s="150"/>
      <c r="G818" s="154">
        <f>G819</f>
        <v>996.6</v>
      </c>
      <c r="H818" s="11"/>
      <c r="I818" s="11"/>
    </row>
    <row r="819" spans="1:9" s="5" customFormat="1" ht="22.5">
      <c r="A819" s="155" t="s">
        <v>592</v>
      </c>
      <c r="B819" s="152" t="s">
        <v>626</v>
      </c>
      <c r="C819" s="153" t="s">
        <v>72</v>
      </c>
      <c r="D819" s="153" t="s">
        <v>70</v>
      </c>
      <c r="E819" s="156" t="s">
        <v>102</v>
      </c>
      <c r="F819" s="150">
        <v>727</v>
      </c>
      <c r="G819" s="154">
        <v>996.6</v>
      </c>
      <c r="H819" s="11"/>
      <c r="I819" s="11"/>
    </row>
    <row r="820" spans="1:9" s="88" customFormat="1" ht="12.75">
      <c r="A820" s="155" t="s">
        <v>627</v>
      </c>
      <c r="B820" s="145" t="s">
        <v>628</v>
      </c>
      <c r="C820" s="149" t="s">
        <v>72</v>
      </c>
      <c r="D820" s="149" t="s">
        <v>70</v>
      </c>
      <c r="E820" s="158"/>
      <c r="F820" s="144"/>
      <c r="G820" s="148">
        <f>G821</f>
        <v>300</v>
      </c>
      <c r="H820" s="70"/>
      <c r="I820" s="70"/>
    </row>
    <row r="821" spans="1:9" s="88" customFormat="1" ht="12.75">
      <c r="A821" s="160" t="s">
        <v>152</v>
      </c>
      <c r="B821" s="145" t="s">
        <v>628</v>
      </c>
      <c r="C821" s="149" t="s">
        <v>72</v>
      </c>
      <c r="D821" s="149" t="s">
        <v>36</v>
      </c>
      <c r="E821" s="158"/>
      <c r="F821" s="144"/>
      <c r="G821" s="148">
        <f>G822</f>
        <v>300</v>
      </c>
      <c r="H821" s="70"/>
      <c r="I821" s="70"/>
    </row>
    <row r="822" spans="1:9" s="5" customFormat="1" ht="12.75">
      <c r="A822" s="157" t="s">
        <v>214</v>
      </c>
      <c r="B822" s="152" t="s">
        <v>628</v>
      </c>
      <c r="C822" s="153" t="s">
        <v>72</v>
      </c>
      <c r="D822" s="153" t="s">
        <v>70</v>
      </c>
      <c r="E822" s="156"/>
      <c r="F822" s="150"/>
      <c r="G822" s="154">
        <f>G823</f>
        <v>300</v>
      </c>
      <c r="H822" s="11"/>
      <c r="I822" s="11"/>
    </row>
    <row r="823" spans="1:9" s="5" customFormat="1" ht="22.5">
      <c r="A823" s="155" t="s">
        <v>640</v>
      </c>
      <c r="B823" s="152" t="s">
        <v>628</v>
      </c>
      <c r="C823" s="153" t="s">
        <v>72</v>
      </c>
      <c r="D823" s="153" t="s">
        <v>70</v>
      </c>
      <c r="E823" s="156" t="s">
        <v>105</v>
      </c>
      <c r="F823" s="150"/>
      <c r="G823" s="154">
        <f>G824</f>
        <v>300</v>
      </c>
      <c r="H823" s="11"/>
      <c r="I823" s="11"/>
    </row>
    <row r="824" spans="1:9" s="5" customFormat="1" ht="22.5" customHeight="1">
      <c r="A824" s="155" t="s">
        <v>99</v>
      </c>
      <c r="B824" s="152" t="s">
        <v>628</v>
      </c>
      <c r="C824" s="153" t="s">
        <v>72</v>
      </c>
      <c r="D824" s="153" t="s">
        <v>70</v>
      </c>
      <c r="E824" s="156" t="s">
        <v>100</v>
      </c>
      <c r="F824" s="150"/>
      <c r="G824" s="154">
        <f>G826</f>
        <v>300</v>
      </c>
      <c r="H824" s="11"/>
      <c r="I824" s="11"/>
    </row>
    <row r="825" spans="1:9" s="5" customFormat="1" ht="22.5">
      <c r="A825" s="155" t="s">
        <v>101</v>
      </c>
      <c r="B825" s="152" t="s">
        <v>628</v>
      </c>
      <c r="C825" s="153" t="s">
        <v>72</v>
      </c>
      <c r="D825" s="153" t="s">
        <v>70</v>
      </c>
      <c r="E825" s="156" t="s">
        <v>102</v>
      </c>
      <c r="F825" s="150"/>
      <c r="G825" s="154">
        <f>G826</f>
        <v>300</v>
      </c>
      <c r="H825" s="11"/>
      <c r="I825" s="11"/>
    </row>
    <row r="826" spans="1:9" s="5" customFormat="1" ht="22.5">
      <c r="A826" s="155" t="s">
        <v>592</v>
      </c>
      <c r="B826" s="152" t="s">
        <v>628</v>
      </c>
      <c r="C826" s="153" t="s">
        <v>72</v>
      </c>
      <c r="D826" s="153" t="s">
        <v>70</v>
      </c>
      <c r="E826" s="156" t="s">
        <v>102</v>
      </c>
      <c r="F826" s="150">
        <v>727</v>
      </c>
      <c r="G826" s="154">
        <v>300</v>
      </c>
      <c r="H826" s="11"/>
      <c r="I826" s="11"/>
    </row>
    <row r="827" spans="1:9" s="5" customFormat="1" ht="32.25">
      <c r="A827" s="159" t="s">
        <v>697</v>
      </c>
      <c r="B827" s="145" t="s">
        <v>289</v>
      </c>
      <c r="C827" s="149"/>
      <c r="D827" s="149"/>
      <c r="E827" s="158"/>
      <c r="F827" s="144"/>
      <c r="G827" s="148">
        <f aca="true" t="shared" si="52" ref="G827:G832">G828</f>
        <v>2700</v>
      </c>
      <c r="H827" s="11"/>
      <c r="I827" s="11"/>
    </row>
    <row r="828" spans="1:9" s="5" customFormat="1" ht="12.75">
      <c r="A828" s="160" t="s">
        <v>286</v>
      </c>
      <c r="B828" s="145" t="s">
        <v>364</v>
      </c>
      <c r="C828" s="153"/>
      <c r="D828" s="153"/>
      <c r="E828" s="156"/>
      <c r="F828" s="150"/>
      <c r="G828" s="148">
        <f>G829+G836</f>
        <v>2700</v>
      </c>
      <c r="H828" s="11"/>
      <c r="I828" s="11"/>
    </row>
    <row r="829" spans="1:9" s="88" customFormat="1" ht="26.25" customHeight="1">
      <c r="A829" s="159" t="s">
        <v>613</v>
      </c>
      <c r="B829" s="145" t="s">
        <v>365</v>
      </c>
      <c r="C829" s="149"/>
      <c r="D829" s="149"/>
      <c r="E829" s="158"/>
      <c r="F829" s="144"/>
      <c r="G829" s="148">
        <f t="shared" si="52"/>
        <v>1700</v>
      </c>
      <c r="H829" s="70"/>
      <c r="I829" s="70"/>
    </row>
    <row r="830" spans="1:9" s="88" customFormat="1" ht="12.75">
      <c r="A830" s="160" t="s">
        <v>152</v>
      </c>
      <c r="B830" s="145" t="s">
        <v>365</v>
      </c>
      <c r="C830" s="149" t="s">
        <v>72</v>
      </c>
      <c r="D830" s="149" t="s">
        <v>36</v>
      </c>
      <c r="E830" s="158"/>
      <c r="F830" s="144"/>
      <c r="G830" s="148">
        <f t="shared" si="52"/>
        <v>1700</v>
      </c>
      <c r="H830" s="70"/>
      <c r="I830" s="70"/>
    </row>
    <row r="831" spans="1:9" s="5" customFormat="1" ht="12.75">
      <c r="A831" s="157" t="s">
        <v>212</v>
      </c>
      <c r="B831" s="152" t="s">
        <v>365</v>
      </c>
      <c r="C831" s="153" t="s">
        <v>72</v>
      </c>
      <c r="D831" s="153" t="s">
        <v>67</v>
      </c>
      <c r="E831" s="156"/>
      <c r="F831" s="150"/>
      <c r="G831" s="154">
        <f t="shared" si="52"/>
        <v>1700</v>
      </c>
      <c r="H831" s="11"/>
      <c r="I831" s="11"/>
    </row>
    <row r="832" spans="1:9" s="5" customFormat="1" ht="12.75">
      <c r="A832" s="155" t="s">
        <v>129</v>
      </c>
      <c r="B832" s="152" t="s">
        <v>365</v>
      </c>
      <c r="C832" s="153" t="s">
        <v>72</v>
      </c>
      <c r="D832" s="153" t="s">
        <v>67</v>
      </c>
      <c r="E832" s="156" t="s">
        <v>130</v>
      </c>
      <c r="F832" s="150"/>
      <c r="G832" s="154">
        <f t="shared" si="52"/>
        <v>1700</v>
      </c>
      <c r="H832" s="11"/>
      <c r="I832" s="11"/>
    </row>
    <row r="833" spans="1:9" s="5" customFormat="1" ht="33.75">
      <c r="A833" s="155" t="s">
        <v>165</v>
      </c>
      <c r="B833" s="152" t="s">
        <v>365</v>
      </c>
      <c r="C833" s="153" t="s">
        <v>72</v>
      </c>
      <c r="D833" s="153" t="s">
        <v>67</v>
      </c>
      <c r="E833" s="156" t="s">
        <v>131</v>
      </c>
      <c r="F833" s="150"/>
      <c r="G833" s="154">
        <f>G834</f>
        <v>1700</v>
      </c>
      <c r="H833" s="11"/>
      <c r="I833" s="11"/>
    </row>
    <row r="834" spans="1:9" s="96" customFormat="1" ht="35.25" customHeight="1">
      <c r="A834" s="155" t="s">
        <v>639</v>
      </c>
      <c r="B834" s="152" t="s">
        <v>365</v>
      </c>
      <c r="C834" s="153" t="s">
        <v>72</v>
      </c>
      <c r="D834" s="153" t="s">
        <v>67</v>
      </c>
      <c r="E834" s="156" t="s">
        <v>638</v>
      </c>
      <c r="F834" s="150"/>
      <c r="G834" s="154">
        <f>G835</f>
        <v>1700</v>
      </c>
      <c r="H834" s="35"/>
      <c r="I834" s="35"/>
    </row>
    <row r="835" spans="1:9" s="5" customFormat="1" ht="22.5">
      <c r="A835" s="155" t="s">
        <v>592</v>
      </c>
      <c r="B835" s="152" t="s">
        <v>365</v>
      </c>
      <c r="C835" s="153" t="s">
        <v>72</v>
      </c>
      <c r="D835" s="153" t="s">
        <v>67</v>
      </c>
      <c r="E835" s="156" t="s">
        <v>638</v>
      </c>
      <c r="F835" s="150">
        <v>727</v>
      </c>
      <c r="G835" s="154">
        <v>1700</v>
      </c>
      <c r="H835" s="11"/>
      <c r="I835" s="11"/>
    </row>
    <row r="836" spans="1:9" s="88" customFormat="1" ht="21.75">
      <c r="A836" s="159" t="s">
        <v>614</v>
      </c>
      <c r="B836" s="145" t="s">
        <v>615</v>
      </c>
      <c r="C836" s="149" t="s">
        <v>72</v>
      </c>
      <c r="D836" s="149" t="s">
        <v>67</v>
      </c>
      <c r="E836" s="158"/>
      <c r="F836" s="144"/>
      <c r="G836" s="148">
        <f>G839</f>
        <v>1000</v>
      </c>
      <c r="H836" s="70"/>
      <c r="I836" s="70"/>
    </row>
    <row r="837" spans="1:9" s="88" customFormat="1" ht="12.75">
      <c r="A837" s="160" t="s">
        <v>152</v>
      </c>
      <c r="B837" s="145" t="s">
        <v>615</v>
      </c>
      <c r="C837" s="149" t="s">
        <v>72</v>
      </c>
      <c r="D837" s="149" t="s">
        <v>67</v>
      </c>
      <c r="E837" s="158"/>
      <c r="F837" s="144"/>
      <c r="G837" s="148">
        <f>G838</f>
        <v>1000</v>
      </c>
      <c r="H837" s="70"/>
      <c r="I837" s="70"/>
    </row>
    <row r="838" spans="1:9" s="5" customFormat="1" ht="12.75">
      <c r="A838" s="157" t="s">
        <v>212</v>
      </c>
      <c r="B838" s="152" t="s">
        <v>615</v>
      </c>
      <c r="C838" s="153" t="s">
        <v>72</v>
      </c>
      <c r="D838" s="153" t="s">
        <v>67</v>
      </c>
      <c r="E838" s="156"/>
      <c r="F838" s="150"/>
      <c r="G838" s="154">
        <f>G839</f>
        <v>1000</v>
      </c>
      <c r="H838" s="11"/>
      <c r="I838" s="11"/>
    </row>
    <row r="839" spans="1:9" s="5" customFormat="1" ht="12.75">
      <c r="A839" s="155" t="s">
        <v>129</v>
      </c>
      <c r="B839" s="152" t="s">
        <v>615</v>
      </c>
      <c r="C839" s="153" t="s">
        <v>72</v>
      </c>
      <c r="D839" s="153" t="s">
        <v>67</v>
      </c>
      <c r="E839" s="156" t="s">
        <v>130</v>
      </c>
      <c r="F839" s="150"/>
      <c r="G839" s="154">
        <f>G840</f>
        <v>1000</v>
      </c>
      <c r="H839" s="11"/>
      <c r="I839" s="11"/>
    </row>
    <row r="840" spans="1:9" s="5" customFormat="1" ht="33.75">
      <c r="A840" s="155" t="s">
        <v>165</v>
      </c>
      <c r="B840" s="152" t="s">
        <v>615</v>
      </c>
      <c r="C840" s="153" t="s">
        <v>72</v>
      </c>
      <c r="D840" s="153" t="s">
        <v>67</v>
      </c>
      <c r="E840" s="156" t="s">
        <v>131</v>
      </c>
      <c r="F840" s="150"/>
      <c r="G840" s="154">
        <f>G841</f>
        <v>1000</v>
      </c>
      <c r="H840" s="11"/>
      <c r="I840" s="11"/>
    </row>
    <row r="841" spans="1:9" s="96" customFormat="1" ht="33" customHeight="1">
      <c r="A841" s="155" t="s">
        <v>639</v>
      </c>
      <c r="B841" s="152" t="s">
        <v>615</v>
      </c>
      <c r="C841" s="153" t="s">
        <v>72</v>
      </c>
      <c r="D841" s="153" t="s">
        <v>67</v>
      </c>
      <c r="E841" s="156" t="s">
        <v>638</v>
      </c>
      <c r="F841" s="150"/>
      <c r="G841" s="154">
        <f>G842</f>
        <v>1000</v>
      </c>
      <c r="H841" s="35"/>
      <c r="I841" s="35"/>
    </row>
    <row r="842" spans="1:9" s="5" customFormat="1" ht="22.5">
      <c r="A842" s="155" t="s">
        <v>592</v>
      </c>
      <c r="B842" s="152" t="s">
        <v>615</v>
      </c>
      <c r="C842" s="153" t="s">
        <v>72</v>
      </c>
      <c r="D842" s="153" t="s">
        <v>67</v>
      </c>
      <c r="E842" s="156" t="s">
        <v>638</v>
      </c>
      <c r="F842" s="150">
        <v>727</v>
      </c>
      <c r="G842" s="154">
        <v>1000</v>
      </c>
      <c r="H842" s="11"/>
      <c r="I842" s="11"/>
    </row>
    <row r="843" spans="1:9" s="5" customFormat="1" ht="32.25">
      <c r="A843" s="159" t="s">
        <v>698</v>
      </c>
      <c r="B843" s="145" t="s">
        <v>435</v>
      </c>
      <c r="C843" s="162"/>
      <c r="D843" s="149"/>
      <c r="E843" s="158"/>
      <c r="F843" s="144"/>
      <c r="G843" s="148">
        <f>G844</f>
        <v>48</v>
      </c>
      <c r="H843" s="11"/>
      <c r="I843" s="11"/>
    </row>
    <row r="844" spans="1:9" s="88" customFormat="1" ht="32.25">
      <c r="A844" s="159" t="s">
        <v>699</v>
      </c>
      <c r="B844" s="145" t="s">
        <v>437</v>
      </c>
      <c r="C844" s="163"/>
      <c r="D844" s="149"/>
      <c r="E844" s="158"/>
      <c r="F844" s="144"/>
      <c r="G844" s="148">
        <f>G852+G845+G859</f>
        <v>48</v>
      </c>
      <c r="H844" s="70"/>
      <c r="I844" s="70"/>
    </row>
    <row r="845" spans="1:9" s="95" customFormat="1" ht="32.25" customHeight="1">
      <c r="A845" s="159" t="s">
        <v>438</v>
      </c>
      <c r="B845" s="145" t="s">
        <v>439</v>
      </c>
      <c r="C845" s="163"/>
      <c r="D845" s="149"/>
      <c r="E845" s="158"/>
      <c r="F845" s="144"/>
      <c r="G845" s="148">
        <f aca="true" t="shared" si="53" ref="G845:G850">G846</f>
        <v>0</v>
      </c>
      <c r="H845" s="94"/>
      <c r="I845" s="94"/>
    </row>
    <row r="846" spans="1:9" s="95" customFormat="1" ht="12.75">
      <c r="A846" s="147" t="s">
        <v>2</v>
      </c>
      <c r="B846" s="152" t="s">
        <v>439</v>
      </c>
      <c r="C846" s="162" t="s">
        <v>66</v>
      </c>
      <c r="D846" s="153" t="s">
        <v>36</v>
      </c>
      <c r="E846" s="156"/>
      <c r="F846" s="150"/>
      <c r="G846" s="154">
        <f t="shared" si="53"/>
        <v>0</v>
      </c>
      <c r="H846" s="94"/>
      <c r="I846" s="94"/>
    </row>
    <row r="847" spans="1:9" s="95" customFormat="1" ht="12.75">
      <c r="A847" s="155" t="s">
        <v>63</v>
      </c>
      <c r="B847" s="152" t="s">
        <v>439</v>
      </c>
      <c r="C847" s="162" t="s">
        <v>66</v>
      </c>
      <c r="D847" s="153" t="s">
        <v>88</v>
      </c>
      <c r="E847" s="156"/>
      <c r="F847" s="150"/>
      <c r="G847" s="154">
        <f t="shared" si="53"/>
        <v>0</v>
      </c>
      <c r="H847" s="94"/>
      <c r="I847" s="94"/>
    </row>
    <row r="848" spans="1:9" s="95" customFormat="1" ht="22.5">
      <c r="A848" s="155" t="s">
        <v>640</v>
      </c>
      <c r="B848" s="152" t="s">
        <v>439</v>
      </c>
      <c r="C848" s="162" t="s">
        <v>66</v>
      </c>
      <c r="D848" s="153" t="s">
        <v>88</v>
      </c>
      <c r="E848" s="156" t="s">
        <v>105</v>
      </c>
      <c r="F848" s="150"/>
      <c r="G848" s="154">
        <f t="shared" si="53"/>
        <v>0</v>
      </c>
      <c r="H848" s="94"/>
      <c r="I848" s="94"/>
    </row>
    <row r="849" spans="1:9" s="95" customFormat="1" ht="24" customHeight="1">
      <c r="A849" s="155" t="s">
        <v>99</v>
      </c>
      <c r="B849" s="152" t="s">
        <v>439</v>
      </c>
      <c r="C849" s="162" t="s">
        <v>66</v>
      </c>
      <c r="D849" s="153" t="s">
        <v>88</v>
      </c>
      <c r="E849" s="156" t="s">
        <v>100</v>
      </c>
      <c r="F849" s="150"/>
      <c r="G849" s="154">
        <f t="shared" si="53"/>
        <v>0</v>
      </c>
      <c r="H849" s="94"/>
      <c r="I849" s="94"/>
    </row>
    <row r="850" spans="1:9" s="95" customFormat="1" ht="22.5">
      <c r="A850" s="155" t="s">
        <v>101</v>
      </c>
      <c r="B850" s="152" t="s">
        <v>439</v>
      </c>
      <c r="C850" s="156" t="s">
        <v>66</v>
      </c>
      <c r="D850" s="153" t="s">
        <v>88</v>
      </c>
      <c r="E850" s="156" t="s">
        <v>102</v>
      </c>
      <c r="F850" s="150"/>
      <c r="G850" s="154">
        <f t="shared" si="53"/>
        <v>0</v>
      </c>
      <c r="H850" s="94"/>
      <c r="I850" s="94"/>
    </row>
    <row r="851" spans="1:9" s="95" customFormat="1" ht="12.75">
      <c r="A851" s="151" t="s">
        <v>154</v>
      </c>
      <c r="B851" s="152" t="s">
        <v>439</v>
      </c>
      <c r="C851" s="162" t="s">
        <v>66</v>
      </c>
      <c r="D851" s="153" t="s">
        <v>88</v>
      </c>
      <c r="E851" s="156" t="s">
        <v>102</v>
      </c>
      <c r="F851" s="150">
        <v>721</v>
      </c>
      <c r="G851" s="154">
        <f>35-35</f>
        <v>0</v>
      </c>
      <c r="H851" s="94"/>
      <c r="I851" s="94"/>
    </row>
    <row r="852" spans="1:9" s="5" customFormat="1" ht="32.25">
      <c r="A852" s="159" t="s">
        <v>440</v>
      </c>
      <c r="B852" s="145" t="s">
        <v>441</v>
      </c>
      <c r="C852" s="163"/>
      <c r="D852" s="149"/>
      <c r="E852" s="158"/>
      <c r="F852" s="144"/>
      <c r="G852" s="148">
        <f aca="true" t="shared" si="54" ref="G852:G857">G853</f>
        <v>0</v>
      </c>
      <c r="H852" s="11"/>
      <c r="I852" s="11"/>
    </row>
    <row r="853" spans="1:9" s="5" customFormat="1" ht="12.75">
      <c r="A853" s="147" t="s">
        <v>2</v>
      </c>
      <c r="B853" s="152" t="s">
        <v>441</v>
      </c>
      <c r="C853" s="162" t="s">
        <v>66</v>
      </c>
      <c r="D853" s="153" t="s">
        <v>36</v>
      </c>
      <c r="E853" s="156"/>
      <c r="F853" s="150"/>
      <c r="G853" s="154">
        <f t="shared" si="54"/>
        <v>0</v>
      </c>
      <c r="H853" s="11"/>
      <c r="I853" s="11"/>
    </row>
    <row r="854" spans="1:9" s="5" customFormat="1" ht="12.75">
      <c r="A854" s="155" t="s">
        <v>63</v>
      </c>
      <c r="B854" s="152" t="s">
        <v>441</v>
      </c>
      <c r="C854" s="162" t="s">
        <v>66</v>
      </c>
      <c r="D854" s="153" t="s">
        <v>88</v>
      </c>
      <c r="E854" s="156"/>
      <c r="F854" s="150"/>
      <c r="G854" s="154">
        <f t="shared" si="54"/>
        <v>0</v>
      </c>
      <c r="H854" s="11"/>
      <c r="I854" s="11"/>
    </row>
    <row r="855" spans="1:9" s="5" customFormat="1" ht="22.5">
      <c r="A855" s="155" t="s">
        <v>640</v>
      </c>
      <c r="B855" s="152" t="s">
        <v>441</v>
      </c>
      <c r="C855" s="162" t="s">
        <v>66</v>
      </c>
      <c r="D855" s="153" t="s">
        <v>88</v>
      </c>
      <c r="E855" s="162" t="s">
        <v>105</v>
      </c>
      <c r="F855" s="150"/>
      <c r="G855" s="154">
        <f t="shared" si="54"/>
        <v>0</v>
      </c>
      <c r="H855" s="11"/>
      <c r="I855" s="11"/>
    </row>
    <row r="856" spans="1:9" s="5" customFormat="1" ht="27" customHeight="1">
      <c r="A856" s="155" t="s">
        <v>99</v>
      </c>
      <c r="B856" s="152" t="s">
        <v>441</v>
      </c>
      <c r="C856" s="162" t="s">
        <v>66</v>
      </c>
      <c r="D856" s="153" t="s">
        <v>88</v>
      </c>
      <c r="E856" s="162" t="s">
        <v>100</v>
      </c>
      <c r="F856" s="150"/>
      <c r="G856" s="154">
        <f t="shared" si="54"/>
        <v>0</v>
      </c>
      <c r="H856" s="11"/>
      <c r="I856" s="11"/>
    </row>
    <row r="857" spans="1:9" s="5" customFormat="1" ht="22.5">
      <c r="A857" s="155" t="s">
        <v>101</v>
      </c>
      <c r="B857" s="152" t="s">
        <v>441</v>
      </c>
      <c r="C857" s="153" t="s">
        <v>66</v>
      </c>
      <c r="D857" s="153" t="s">
        <v>88</v>
      </c>
      <c r="E857" s="153" t="s">
        <v>102</v>
      </c>
      <c r="F857" s="150"/>
      <c r="G857" s="154">
        <f t="shared" si="54"/>
        <v>0</v>
      </c>
      <c r="H857" s="11"/>
      <c r="I857" s="11"/>
    </row>
    <row r="858" spans="1:9" s="5" customFormat="1" ht="12.75">
      <c r="A858" s="151" t="s">
        <v>154</v>
      </c>
      <c r="B858" s="152" t="s">
        <v>441</v>
      </c>
      <c r="C858" s="153" t="s">
        <v>66</v>
      </c>
      <c r="D858" s="153" t="s">
        <v>88</v>
      </c>
      <c r="E858" s="153" t="s">
        <v>102</v>
      </c>
      <c r="F858" s="150">
        <v>721</v>
      </c>
      <c r="G858" s="154">
        <f>10-10</f>
        <v>0</v>
      </c>
      <c r="H858" s="11"/>
      <c r="I858" s="11"/>
    </row>
    <row r="859" spans="1:9" s="5" customFormat="1" ht="12" customHeight="1">
      <c r="A859" s="159" t="s">
        <v>442</v>
      </c>
      <c r="B859" s="145" t="s">
        <v>443</v>
      </c>
      <c r="C859" s="149"/>
      <c r="D859" s="149"/>
      <c r="E859" s="149"/>
      <c r="F859" s="144"/>
      <c r="G859" s="148">
        <f aca="true" t="shared" si="55" ref="G859:G864">G860</f>
        <v>48</v>
      </c>
      <c r="H859" s="11"/>
      <c r="I859" s="11"/>
    </row>
    <row r="860" spans="1:9" s="5" customFormat="1" ht="12.75">
      <c r="A860" s="147" t="s">
        <v>2</v>
      </c>
      <c r="B860" s="152" t="s">
        <v>443</v>
      </c>
      <c r="C860" s="162" t="s">
        <v>66</v>
      </c>
      <c r="D860" s="153" t="s">
        <v>36</v>
      </c>
      <c r="E860" s="149"/>
      <c r="F860" s="144"/>
      <c r="G860" s="154">
        <f t="shared" si="55"/>
        <v>48</v>
      </c>
      <c r="H860" s="11"/>
      <c r="I860" s="11"/>
    </row>
    <row r="861" spans="1:9" s="5" customFormat="1" ht="12.75">
      <c r="A861" s="155" t="s">
        <v>63</v>
      </c>
      <c r="B861" s="152" t="s">
        <v>443</v>
      </c>
      <c r="C861" s="162" t="s">
        <v>66</v>
      </c>
      <c r="D861" s="153" t="s">
        <v>88</v>
      </c>
      <c r="E861" s="149"/>
      <c r="F861" s="144"/>
      <c r="G861" s="154">
        <f t="shared" si="55"/>
        <v>48</v>
      </c>
      <c r="H861" s="11"/>
      <c r="I861" s="11"/>
    </row>
    <row r="862" spans="1:9" s="5" customFormat="1" ht="22.5">
      <c r="A862" s="155" t="s">
        <v>640</v>
      </c>
      <c r="B862" s="152" t="s">
        <v>443</v>
      </c>
      <c r="C862" s="162" t="s">
        <v>66</v>
      </c>
      <c r="D862" s="153" t="s">
        <v>88</v>
      </c>
      <c r="E862" s="153" t="s">
        <v>105</v>
      </c>
      <c r="F862" s="150"/>
      <c r="G862" s="154">
        <f t="shared" si="55"/>
        <v>48</v>
      </c>
      <c r="H862" s="11"/>
      <c r="I862" s="11"/>
    </row>
    <row r="863" spans="1:9" s="5" customFormat="1" ht="23.25" customHeight="1">
      <c r="A863" s="155" t="s">
        <v>99</v>
      </c>
      <c r="B863" s="152" t="s">
        <v>443</v>
      </c>
      <c r="C863" s="156" t="s">
        <v>66</v>
      </c>
      <c r="D863" s="153" t="s">
        <v>88</v>
      </c>
      <c r="E863" s="153" t="s">
        <v>100</v>
      </c>
      <c r="F863" s="150"/>
      <c r="G863" s="154">
        <f t="shared" si="55"/>
        <v>48</v>
      </c>
      <c r="H863" s="11"/>
      <c r="I863" s="11"/>
    </row>
    <row r="864" spans="1:9" s="5" customFormat="1" ht="22.5">
      <c r="A864" s="155" t="s">
        <v>101</v>
      </c>
      <c r="B864" s="152" t="s">
        <v>443</v>
      </c>
      <c r="C864" s="156" t="s">
        <v>66</v>
      </c>
      <c r="D864" s="153" t="s">
        <v>88</v>
      </c>
      <c r="E864" s="153" t="s">
        <v>102</v>
      </c>
      <c r="F864" s="150"/>
      <c r="G864" s="154">
        <f t="shared" si="55"/>
        <v>48</v>
      </c>
      <c r="H864" s="11"/>
      <c r="I864" s="11"/>
    </row>
    <row r="865" spans="1:9" s="5" customFormat="1" ht="12.75">
      <c r="A865" s="151" t="s">
        <v>154</v>
      </c>
      <c r="B865" s="152" t="s">
        <v>443</v>
      </c>
      <c r="C865" s="156" t="s">
        <v>66</v>
      </c>
      <c r="D865" s="153" t="s">
        <v>88</v>
      </c>
      <c r="E865" s="153" t="s">
        <v>102</v>
      </c>
      <c r="F865" s="150">
        <v>721</v>
      </c>
      <c r="G865" s="154">
        <f>38+10</f>
        <v>48</v>
      </c>
      <c r="H865" s="11"/>
      <c r="I865" s="11"/>
    </row>
    <row r="866" spans="1:9" s="5" customFormat="1" ht="32.25">
      <c r="A866" s="159" t="s">
        <v>605</v>
      </c>
      <c r="B866" s="145" t="s">
        <v>606</v>
      </c>
      <c r="C866" s="158"/>
      <c r="D866" s="149"/>
      <c r="E866" s="149"/>
      <c r="F866" s="144"/>
      <c r="G866" s="148">
        <f aca="true" t="shared" si="56" ref="G866:G873">G867</f>
        <v>500</v>
      </c>
      <c r="H866" s="11"/>
      <c r="I866" s="11"/>
    </row>
    <row r="867" spans="1:7" s="70" customFormat="1" ht="12.75">
      <c r="A867" s="147" t="s">
        <v>286</v>
      </c>
      <c r="B867" s="145" t="s">
        <v>607</v>
      </c>
      <c r="C867" s="158"/>
      <c r="D867" s="149"/>
      <c r="E867" s="149"/>
      <c r="F867" s="144"/>
      <c r="G867" s="148">
        <f t="shared" si="56"/>
        <v>500</v>
      </c>
    </row>
    <row r="868" spans="1:7" s="70" customFormat="1" ht="21.75">
      <c r="A868" s="159" t="s">
        <v>608</v>
      </c>
      <c r="B868" s="145" t="s">
        <v>609</v>
      </c>
      <c r="C868" s="158"/>
      <c r="D868" s="149"/>
      <c r="E868" s="149"/>
      <c r="F868" s="144"/>
      <c r="G868" s="148">
        <f t="shared" si="56"/>
        <v>500</v>
      </c>
    </row>
    <row r="869" spans="1:7" s="70" customFormat="1" ht="12.75">
      <c r="A869" s="159" t="s">
        <v>5</v>
      </c>
      <c r="B869" s="145" t="s">
        <v>609</v>
      </c>
      <c r="C869" s="158" t="s">
        <v>68</v>
      </c>
      <c r="D869" s="149" t="s">
        <v>36</v>
      </c>
      <c r="E869" s="149"/>
      <c r="F869" s="144"/>
      <c r="G869" s="148">
        <f t="shared" si="56"/>
        <v>500</v>
      </c>
    </row>
    <row r="870" spans="1:7" s="11" customFormat="1" ht="12.75">
      <c r="A870" s="155" t="s">
        <v>83</v>
      </c>
      <c r="B870" s="152" t="s">
        <v>609</v>
      </c>
      <c r="C870" s="156" t="s">
        <v>68</v>
      </c>
      <c r="D870" s="153" t="s">
        <v>75</v>
      </c>
      <c r="E870" s="153"/>
      <c r="F870" s="150"/>
      <c r="G870" s="154">
        <f t="shared" si="56"/>
        <v>500</v>
      </c>
    </row>
    <row r="871" spans="1:7" s="11" customFormat="1" ht="22.5">
      <c r="A871" s="155" t="s">
        <v>640</v>
      </c>
      <c r="B871" s="152" t="s">
        <v>609</v>
      </c>
      <c r="C871" s="156" t="s">
        <v>68</v>
      </c>
      <c r="D871" s="153" t="s">
        <v>75</v>
      </c>
      <c r="E871" s="153" t="s">
        <v>105</v>
      </c>
      <c r="F871" s="150"/>
      <c r="G871" s="154">
        <f t="shared" si="56"/>
        <v>500</v>
      </c>
    </row>
    <row r="872" spans="1:7" s="11" customFormat="1" ht="21.75" customHeight="1">
      <c r="A872" s="155" t="s">
        <v>99</v>
      </c>
      <c r="B872" s="152" t="s">
        <v>609</v>
      </c>
      <c r="C872" s="156" t="s">
        <v>68</v>
      </c>
      <c r="D872" s="153" t="s">
        <v>75</v>
      </c>
      <c r="E872" s="153" t="s">
        <v>100</v>
      </c>
      <c r="F872" s="150"/>
      <c r="G872" s="154">
        <f t="shared" si="56"/>
        <v>500</v>
      </c>
    </row>
    <row r="873" spans="1:7" s="11" customFormat="1" ht="22.5">
      <c r="A873" s="155" t="s">
        <v>101</v>
      </c>
      <c r="B873" s="152" t="s">
        <v>609</v>
      </c>
      <c r="C873" s="156" t="s">
        <v>68</v>
      </c>
      <c r="D873" s="153" t="s">
        <v>75</v>
      </c>
      <c r="E873" s="153" t="s">
        <v>102</v>
      </c>
      <c r="F873" s="150"/>
      <c r="G873" s="154">
        <f t="shared" si="56"/>
        <v>500</v>
      </c>
    </row>
    <row r="874" spans="1:9" s="5" customFormat="1" ht="22.5">
      <c r="A874" s="155" t="s">
        <v>592</v>
      </c>
      <c r="B874" s="152" t="s">
        <v>609</v>
      </c>
      <c r="C874" s="156" t="s">
        <v>68</v>
      </c>
      <c r="D874" s="153" t="s">
        <v>75</v>
      </c>
      <c r="E874" s="153" t="s">
        <v>102</v>
      </c>
      <c r="F874" s="150">
        <v>727</v>
      </c>
      <c r="G874" s="154">
        <v>500</v>
      </c>
      <c r="H874" s="11"/>
      <c r="I874" s="11"/>
    </row>
    <row r="875" spans="1:9" s="5" customFormat="1" ht="42.75">
      <c r="A875" s="159" t="s">
        <v>504</v>
      </c>
      <c r="B875" s="145" t="s">
        <v>505</v>
      </c>
      <c r="C875" s="158"/>
      <c r="D875" s="149"/>
      <c r="E875" s="149"/>
      <c r="F875" s="144"/>
      <c r="G875" s="148">
        <f>G876+G891</f>
        <v>2650</v>
      </c>
      <c r="H875" s="11"/>
      <c r="I875" s="11"/>
    </row>
    <row r="876" spans="1:9" s="5" customFormat="1" ht="33.75" customHeight="1">
      <c r="A876" s="159" t="s">
        <v>506</v>
      </c>
      <c r="B876" s="145" t="s">
        <v>507</v>
      </c>
      <c r="C876" s="158"/>
      <c r="D876" s="149"/>
      <c r="E876" s="149"/>
      <c r="F876" s="144"/>
      <c r="G876" s="148">
        <f>G877+G884</f>
        <v>2100</v>
      </c>
      <c r="H876" s="11"/>
      <c r="I876" s="11"/>
    </row>
    <row r="877" spans="1:9" s="90" customFormat="1" ht="49.5" customHeight="1">
      <c r="A877" s="159" t="s">
        <v>512</v>
      </c>
      <c r="B877" s="145" t="s">
        <v>508</v>
      </c>
      <c r="C877" s="153"/>
      <c r="D877" s="153"/>
      <c r="E877" s="149"/>
      <c r="F877" s="144"/>
      <c r="G877" s="148">
        <f aca="true" t="shared" si="57" ref="G877:G882">G878</f>
        <v>1900</v>
      </c>
      <c r="H877" s="89"/>
      <c r="I877" s="89"/>
    </row>
    <row r="878" spans="1:9" s="90" customFormat="1" ht="12.75">
      <c r="A878" s="159" t="s">
        <v>700</v>
      </c>
      <c r="B878" s="145" t="s">
        <v>508</v>
      </c>
      <c r="C878" s="153" t="s">
        <v>76</v>
      </c>
      <c r="D878" s="153" t="s">
        <v>36</v>
      </c>
      <c r="E878" s="149"/>
      <c r="F878" s="144"/>
      <c r="G878" s="148">
        <f t="shared" si="57"/>
        <v>1900</v>
      </c>
      <c r="H878" s="89"/>
      <c r="I878" s="89"/>
    </row>
    <row r="879" spans="1:9" s="95" customFormat="1" ht="12.75">
      <c r="A879" s="155" t="s">
        <v>503</v>
      </c>
      <c r="B879" s="152" t="s">
        <v>508</v>
      </c>
      <c r="C879" s="153" t="s">
        <v>76</v>
      </c>
      <c r="D879" s="153" t="s">
        <v>72</v>
      </c>
      <c r="E879" s="153"/>
      <c r="F879" s="150"/>
      <c r="G879" s="154">
        <f t="shared" si="57"/>
        <v>1900</v>
      </c>
      <c r="H879" s="94"/>
      <c r="I879" s="94"/>
    </row>
    <row r="880" spans="1:9" s="95" customFormat="1" ht="22.5">
      <c r="A880" s="155" t="s">
        <v>640</v>
      </c>
      <c r="B880" s="152" t="s">
        <v>508</v>
      </c>
      <c r="C880" s="153" t="s">
        <v>76</v>
      </c>
      <c r="D880" s="153" t="s">
        <v>72</v>
      </c>
      <c r="E880" s="153" t="s">
        <v>105</v>
      </c>
      <c r="F880" s="150"/>
      <c r="G880" s="154">
        <f t="shared" si="57"/>
        <v>1900</v>
      </c>
      <c r="H880" s="94"/>
      <c r="I880" s="94"/>
    </row>
    <row r="881" spans="1:9" s="95" customFormat="1" ht="21.75" customHeight="1">
      <c r="A881" s="155" t="s">
        <v>99</v>
      </c>
      <c r="B881" s="152" t="s">
        <v>508</v>
      </c>
      <c r="C881" s="153" t="s">
        <v>76</v>
      </c>
      <c r="D881" s="153" t="s">
        <v>72</v>
      </c>
      <c r="E881" s="153" t="s">
        <v>100</v>
      </c>
      <c r="F881" s="150"/>
      <c r="G881" s="154">
        <f t="shared" si="57"/>
        <v>1900</v>
      </c>
      <c r="H881" s="94"/>
      <c r="I881" s="94"/>
    </row>
    <row r="882" spans="1:9" s="95" customFormat="1" ht="22.5">
      <c r="A882" s="155" t="s">
        <v>101</v>
      </c>
      <c r="B882" s="152" t="s">
        <v>508</v>
      </c>
      <c r="C882" s="153" t="s">
        <v>76</v>
      </c>
      <c r="D882" s="153" t="s">
        <v>72</v>
      </c>
      <c r="E882" s="153" t="s">
        <v>102</v>
      </c>
      <c r="F882" s="150"/>
      <c r="G882" s="154">
        <f t="shared" si="57"/>
        <v>1900</v>
      </c>
      <c r="H882" s="94"/>
      <c r="I882" s="94"/>
    </row>
    <row r="883" spans="1:9" s="95" customFormat="1" ht="24.75" customHeight="1">
      <c r="A883" s="157" t="s">
        <v>168</v>
      </c>
      <c r="B883" s="152" t="s">
        <v>508</v>
      </c>
      <c r="C883" s="153" t="s">
        <v>76</v>
      </c>
      <c r="D883" s="153" t="s">
        <v>72</v>
      </c>
      <c r="E883" s="153" t="s">
        <v>102</v>
      </c>
      <c r="F883" s="150">
        <v>724</v>
      </c>
      <c r="G883" s="154">
        <v>1900</v>
      </c>
      <c r="H883" s="94"/>
      <c r="I883" s="94"/>
    </row>
    <row r="884" spans="1:9" s="88" customFormat="1" ht="32.25">
      <c r="A884" s="159" t="s">
        <v>513</v>
      </c>
      <c r="B884" s="145" t="s">
        <v>509</v>
      </c>
      <c r="C884" s="149"/>
      <c r="D884" s="149"/>
      <c r="E884" s="149"/>
      <c r="F884" s="144"/>
      <c r="G884" s="148">
        <f aca="true" t="shared" si="58" ref="G884:G889">G885</f>
        <v>200</v>
      </c>
      <c r="H884" s="70"/>
      <c r="I884" s="70"/>
    </row>
    <row r="885" spans="1:9" s="88" customFormat="1" ht="12.75">
      <c r="A885" s="159" t="s">
        <v>700</v>
      </c>
      <c r="B885" s="145" t="s">
        <v>509</v>
      </c>
      <c r="C885" s="149" t="s">
        <v>76</v>
      </c>
      <c r="D885" s="149" t="s">
        <v>36</v>
      </c>
      <c r="E885" s="149"/>
      <c r="F885" s="144"/>
      <c r="G885" s="148">
        <f t="shared" si="58"/>
        <v>200</v>
      </c>
      <c r="H885" s="70"/>
      <c r="I885" s="70"/>
    </row>
    <row r="886" spans="1:9" s="5" customFormat="1" ht="12.75">
      <c r="A886" s="155" t="s">
        <v>503</v>
      </c>
      <c r="B886" s="152" t="s">
        <v>509</v>
      </c>
      <c r="C886" s="153" t="s">
        <v>76</v>
      </c>
      <c r="D886" s="153" t="s">
        <v>72</v>
      </c>
      <c r="E886" s="153"/>
      <c r="F886" s="150"/>
      <c r="G886" s="154">
        <f t="shared" si="58"/>
        <v>200</v>
      </c>
      <c r="H886" s="11"/>
      <c r="I886" s="11"/>
    </row>
    <row r="887" spans="1:9" s="5" customFormat="1" ht="22.5">
      <c r="A887" s="155" t="s">
        <v>640</v>
      </c>
      <c r="B887" s="152" t="s">
        <v>509</v>
      </c>
      <c r="C887" s="153" t="s">
        <v>76</v>
      </c>
      <c r="D887" s="153" t="s">
        <v>72</v>
      </c>
      <c r="E887" s="153" t="s">
        <v>105</v>
      </c>
      <c r="F887" s="150"/>
      <c r="G887" s="154">
        <f t="shared" si="58"/>
        <v>200</v>
      </c>
      <c r="H887" s="11"/>
      <c r="I887" s="11"/>
    </row>
    <row r="888" spans="1:9" s="5" customFormat="1" ht="24" customHeight="1">
      <c r="A888" s="155" t="s">
        <v>99</v>
      </c>
      <c r="B888" s="152" t="s">
        <v>509</v>
      </c>
      <c r="C888" s="153" t="s">
        <v>76</v>
      </c>
      <c r="D888" s="153" t="s">
        <v>72</v>
      </c>
      <c r="E888" s="153" t="s">
        <v>100</v>
      </c>
      <c r="F888" s="150"/>
      <c r="G888" s="154">
        <f t="shared" si="58"/>
        <v>200</v>
      </c>
      <c r="H888" s="11"/>
      <c r="I888" s="11"/>
    </row>
    <row r="889" spans="1:9" s="5" customFormat="1" ht="22.5">
      <c r="A889" s="155" t="s">
        <v>101</v>
      </c>
      <c r="B889" s="152" t="s">
        <v>509</v>
      </c>
      <c r="C889" s="153" t="s">
        <v>76</v>
      </c>
      <c r="D889" s="153" t="s">
        <v>72</v>
      </c>
      <c r="E889" s="153" t="s">
        <v>102</v>
      </c>
      <c r="F889" s="150"/>
      <c r="G889" s="154">
        <f t="shared" si="58"/>
        <v>200</v>
      </c>
      <c r="H889" s="11"/>
      <c r="I889" s="11"/>
    </row>
    <row r="890" spans="1:9" s="5" customFormat="1" ht="22.5">
      <c r="A890" s="157" t="s">
        <v>168</v>
      </c>
      <c r="B890" s="152" t="s">
        <v>509</v>
      </c>
      <c r="C890" s="153" t="s">
        <v>76</v>
      </c>
      <c r="D890" s="153" t="s">
        <v>72</v>
      </c>
      <c r="E890" s="153" t="s">
        <v>102</v>
      </c>
      <c r="F890" s="150">
        <v>724</v>
      </c>
      <c r="G890" s="154">
        <f>95+105</f>
        <v>200</v>
      </c>
      <c r="H890" s="11"/>
      <c r="I890" s="11"/>
    </row>
    <row r="891" spans="1:9" s="88" customFormat="1" ht="32.25">
      <c r="A891" s="159" t="s">
        <v>510</v>
      </c>
      <c r="B891" s="145" t="s">
        <v>511</v>
      </c>
      <c r="C891" s="149"/>
      <c r="D891" s="149"/>
      <c r="E891" s="149"/>
      <c r="F891" s="144"/>
      <c r="G891" s="148">
        <f>G892+G900</f>
        <v>550</v>
      </c>
      <c r="H891" s="70"/>
      <c r="I891" s="70"/>
    </row>
    <row r="892" spans="1:9" s="90" customFormat="1" ht="42.75">
      <c r="A892" s="159" t="s">
        <v>512</v>
      </c>
      <c r="B892" s="145" t="s">
        <v>653</v>
      </c>
      <c r="C892" s="149"/>
      <c r="D892" s="149"/>
      <c r="E892" s="149"/>
      <c r="F892" s="144"/>
      <c r="G892" s="148">
        <f aca="true" t="shared" si="59" ref="G892:G898">G893</f>
        <v>495</v>
      </c>
      <c r="H892" s="89"/>
      <c r="I892" s="89"/>
    </row>
    <row r="893" spans="1:9" s="90" customFormat="1" ht="12.75">
      <c r="A893" s="159" t="s">
        <v>700</v>
      </c>
      <c r="B893" s="145" t="s">
        <v>653</v>
      </c>
      <c r="C893" s="149" t="s">
        <v>76</v>
      </c>
      <c r="D893" s="149" t="s">
        <v>36</v>
      </c>
      <c r="E893" s="149"/>
      <c r="F893" s="144"/>
      <c r="G893" s="148">
        <f t="shared" si="59"/>
        <v>495</v>
      </c>
      <c r="H893" s="89"/>
      <c r="I893" s="89"/>
    </row>
    <row r="894" spans="1:9" s="95" customFormat="1" ht="12.75">
      <c r="A894" s="155" t="s">
        <v>503</v>
      </c>
      <c r="B894" s="152" t="s">
        <v>653</v>
      </c>
      <c r="C894" s="153" t="s">
        <v>76</v>
      </c>
      <c r="D894" s="153" t="s">
        <v>72</v>
      </c>
      <c r="E894" s="153"/>
      <c r="F894" s="150"/>
      <c r="G894" s="154">
        <f t="shared" si="59"/>
        <v>495</v>
      </c>
      <c r="H894" s="94"/>
      <c r="I894" s="94"/>
    </row>
    <row r="895" spans="1:9" s="95" customFormat="1" ht="22.5">
      <c r="A895" s="155" t="s">
        <v>640</v>
      </c>
      <c r="B895" s="152" t="s">
        <v>653</v>
      </c>
      <c r="C895" s="153" t="s">
        <v>76</v>
      </c>
      <c r="D895" s="153" t="s">
        <v>72</v>
      </c>
      <c r="E895" s="153" t="s">
        <v>105</v>
      </c>
      <c r="F895" s="150"/>
      <c r="G895" s="154">
        <f t="shared" si="59"/>
        <v>495</v>
      </c>
      <c r="H895" s="94"/>
      <c r="I895" s="94"/>
    </row>
    <row r="896" spans="1:9" s="95" customFormat="1" ht="24.75" customHeight="1">
      <c r="A896" s="155" t="s">
        <v>99</v>
      </c>
      <c r="B896" s="152" t="s">
        <v>653</v>
      </c>
      <c r="C896" s="153" t="s">
        <v>76</v>
      </c>
      <c r="D896" s="153" t="s">
        <v>72</v>
      </c>
      <c r="E896" s="153" t="s">
        <v>100</v>
      </c>
      <c r="F896" s="150"/>
      <c r="G896" s="154">
        <f t="shared" si="59"/>
        <v>495</v>
      </c>
      <c r="H896" s="94"/>
      <c r="I896" s="94"/>
    </row>
    <row r="897" spans="1:9" s="95" customFormat="1" ht="22.5">
      <c r="A897" s="155" t="s">
        <v>101</v>
      </c>
      <c r="B897" s="152" t="s">
        <v>653</v>
      </c>
      <c r="C897" s="153" t="s">
        <v>76</v>
      </c>
      <c r="D897" s="153" t="s">
        <v>72</v>
      </c>
      <c r="E897" s="153" t="s">
        <v>102</v>
      </c>
      <c r="F897" s="150"/>
      <c r="G897" s="154">
        <f t="shared" si="59"/>
        <v>495</v>
      </c>
      <c r="H897" s="94"/>
      <c r="I897" s="94"/>
    </row>
    <row r="898" spans="1:9" s="95" customFormat="1" ht="12.75">
      <c r="A898" s="155" t="s">
        <v>701</v>
      </c>
      <c r="B898" s="152" t="s">
        <v>653</v>
      </c>
      <c r="C898" s="153" t="s">
        <v>76</v>
      </c>
      <c r="D898" s="153" t="s">
        <v>72</v>
      </c>
      <c r="E898" s="153" t="s">
        <v>102</v>
      </c>
      <c r="F898" s="150"/>
      <c r="G898" s="154">
        <f t="shared" si="59"/>
        <v>495</v>
      </c>
      <c r="H898" s="94"/>
      <c r="I898" s="94"/>
    </row>
    <row r="899" spans="1:9" s="95" customFormat="1" ht="22.5">
      <c r="A899" s="157" t="s">
        <v>168</v>
      </c>
      <c r="B899" s="152" t="s">
        <v>653</v>
      </c>
      <c r="C899" s="153" t="s">
        <v>76</v>
      </c>
      <c r="D899" s="153" t="s">
        <v>72</v>
      </c>
      <c r="E899" s="153" t="s">
        <v>102</v>
      </c>
      <c r="F899" s="150">
        <v>724</v>
      </c>
      <c r="G899" s="154">
        <v>495</v>
      </c>
      <c r="H899" s="94"/>
      <c r="I899" s="94"/>
    </row>
    <row r="900" spans="1:9" s="88" customFormat="1" ht="32.25">
      <c r="A900" s="159" t="s">
        <v>513</v>
      </c>
      <c r="B900" s="145" t="s">
        <v>654</v>
      </c>
      <c r="C900" s="149"/>
      <c r="D900" s="149"/>
      <c r="E900" s="149"/>
      <c r="F900" s="144"/>
      <c r="G900" s="148">
        <f aca="true" t="shared" si="60" ref="G900:G905">G901</f>
        <v>55</v>
      </c>
      <c r="H900" s="70"/>
      <c r="I900" s="70"/>
    </row>
    <row r="901" spans="1:9" s="88" customFormat="1" ht="12.75">
      <c r="A901" s="159" t="s">
        <v>700</v>
      </c>
      <c r="B901" s="145" t="s">
        <v>654</v>
      </c>
      <c r="C901" s="149" t="s">
        <v>76</v>
      </c>
      <c r="D901" s="149" t="s">
        <v>36</v>
      </c>
      <c r="E901" s="149"/>
      <c r="F901" s="144"/>
      <c r="G901" s="148">
        <f t="shared" si="60"/>
        <v>55</v>
      </c>
      <c r="H901" s="70"/>
      <c r="I901" s="70"/>
    </row>
    <row r="902" spans="1:9" s="88" customFormat="1" ht="12.75">
      <c r="A902" s="155" t="s">
        <v>503</v>
      </c>
      <c r="B902" s="152" t="s">
        <v>654</v>
      </c>
      <c r="C902" s="149" t="s">
        <v>76</v>
      </c>
      <c r="D902" s="149" t="s">
        <v>72</v>
      </c>
      <c r="E902" s="149"/>
      <c r="F902" s="144"/>
      <c r="G902" s="154">
        <f t="shared" si="60"/>
        <v>55</v>
      </c>
      <c r="H902" s="70"/>
      <c r="I902" s="70"/>
    </row>
    <row r="903" spans="1:9" s="5" customFormat="1" ht="22.5">
      <c r="A903" s="155" t="s">
        <v>640</v>
      </c>
      <c r="B903" s="152" t="s">
        <v>654</v>
      </c>
      <c r="C903" s="153" t="s">
        <v>76</v>
      </c>
      <c r="D903" s="153" t="s">
        <v>72</v>
      </c>
      <c r="E903" s="153" t="s">
        <v>105</v>
      </c>
      <c r="F903" s="150"/>
      <c r="G903" s="154">
        <f t="shared" si="60"/>
        <v>55</v>
      </c>
      <c r="H903" s="11"/>
      <c r="I903" s="11"/>
    </row>
    <row r="904" spans="1:9" s="5" customFormat="1" ht="21" customHeight="1">
      <c r="A904" s="155" t="s">
        <v>99</v>
      </c>
      <c r="B904" s="152" t="s">
        <v>654</v>
      </c>
      <c r="C904" s="153" t="s">
        <v>76</v>
      </c>
      <c r="D904" s="153" t="s">
        <v>72</v>
      </c>
      <c r="E904" s="153" t="s">
        <v>100</v>
      </c>
      <c r="F904" s="150"/>
      <c r="G904" s="154">
        <f t="shared" si="60"/>
        <v>55</v>
      </c>
      <c r="H904" s="11"/>
      <c r="I904" s="11"/>
    </row>
    <row r="905" spans="1:9" s="5" customFormat="1" ht="22.5">
      <c r="A905" s="155" t="s">
        <v>101</v>
      </c>
      <c r="B905" s="152" t="s">
        <v>654</v>
      </c>
      <c r="C905" s="153" t="s">
        <v>76</v>
      </c>
      <c r="D905" s="153" t="s">
        <v>72</v>
      </c>
      <c r="E905" s="153" t="s">
        <v>102</v>
      </c>
      <c r="F905" s="150"/>
      <c r="G905" s="154">
        <f t="shared" si="60"/>
        <v>55</v>
      </c>
      <c r="H905" s="11"/>
      <c r="I905" s="11"/>
    </row>
    <row r="906" spans="1:9" s="5" customFormat="1" ht="22.5">
      <c r="A906" s="157" t="s">
        <v>168</v>
      </c>
      <c r="B906" s="152" t="s">
        <v>654</v>
      </c>
      <c r="C906" s="153" t="s">
        <v>76</v>
      </c>
      <c r="D906" s="153" t="s">
        <v>72</v>
      </c>
      <c r="E906" s="153" t="s">
        <v>102</v>
      </c>
      <c r="F906" s="150">
        <v>724</v>
      </c>
      <c r="G906" s="154">
        <f>25+30</f>
        <v>55</v>
      </c>
      <c r="H906" s="11"/>
      <c r="I906" s="11"/>
    </row>
    <row r="907" spans="1:9" s="5" customFormat="1" ht="33.75">
      <c r="A907" s="155" t="s">
        <v>716</v>
      </c>
      <c r="B907" s="152" t="s">
        <v>719</v>
      </c>
      <c r="C907" s="153"/>
      <c r="D907" s="153"/>
      <c r="E907" s="156"/>
      <c r="F907" s="150"/>
      <c r="G907" s="164">
        <f>G908</f>
        <v>20300</v>
      </c>
      <c r="H907" s="11"/>
      <c r="I907" s="11"/>
    </row>
    <row r="908" spans="1:9" s="88" customFormat="1" ht="21.75" customHeight="1">
      <c r="A908" s="159" t="s">
        <v>723</v>
      </c>
      <c r="B908" s="145" t="s">
        <v>720</v>
      </c>
      <c r="C908" s="149"/>
      <c r="D908" s="149"/>
      <c r="E908" s="158"/>
      <c r="F908" s="144"/>
      <c r="G908" s="165">
        <f>G909+G916</f>
        <v>20300</v>
      </c>
      <c r="H908" s="70"/>
      <c r="I908" s="70"/>
    </row>
    <row r="909" spans="1:9" s="88" customFormat="1" ht="21.75">
      <c r="A909" s="159" t="s">
        <v>717</v>
      </c>
      <c r="B909" s="145" t="s">
        <v>721</v>
      </c>
      <c r="C909" s="149"/>
      <c r="D909" s="149"/>
      <c r="E909" s="158"/>
      <c r="F909" s="144"/>
      <c r="G909" s="165">
        <f>G912</f>
        <v>20000</v>
      </c>
      <c r="H909" s="70"/>
      <c r="I909" s="70"/>
    </row>
    <row r="910" spans="1:9" s="88" customFormat="1" ht="12.75">
      <c r="A910" s="160" t="s">
        <v>152</v>
      </c>
      <c r="B910" s="145" t="s">
        <v>721</v>
      </c>
      <c r="C910" s="149" t="s">
        <v>72</v>
      </c>
      <c r="D910" s="149" t="s">
        <v>36</v>
      </c>
      <c r="E910" s="158"/>
      <c r="F910" s="144"/>
      <c r="G910" s="165">
        <f>G911</f>
        <v>20000</v>
      </c>
      <c r="H910" s="70"/>
      <c r="I910" s="70"/>
    </row>
    <row r="911" spans="1:9" s="5" customFormat="1" ht="12.75">
      <c r="A911" s="157" t="s">
        <v>212</v>
      </c>
      <c r="B911" s="152" t="s">
        <v>721</v>
      </c>
      <c r="C911" s="153" t="s">
        <v>72</v>
      </c>
      <c r="D911" s="153" t="s">
        <v>67</v>
      </c>
      <c r="E911" s="156"/>
      <c r="F911" s="150"/>
      <c r="G911" s="164">
        <f>G912</f>
        <v>20000</v>
      </c>
      <c r="H911" s="11"/>
      <c r="I911" s="11"/>
    </row>
    <row r="912" spans="1:9" s="5" customFormat="1" ht="22.5">
      <c r="A912" s="155" t="s">
        <v>640</v>
      </c>
      <c r="B912" s="152" t="s">
        <v>721</v>
      </c>
      <c r="C912" s="153" t="s">
        <v>72</v>
      </c>
      <c r="D912" s="153" t="s">
        <v>67</v>
      </c>
      <c r="E912" s="156" t="s">
        <v>105</v>
      </c>
      <c r="F912" s="150"/>
      <c r="G912" s="164">
        <f>G913</f>
        <v>20000</v>
      </c>
      <c r="H912" s="11"/>
      <c r="I912" s="11"/>
    </row>
    <row r="913" spans="1:9" s="5" customFormat="1" ht="22.5">
      <c r="A913" s="155" t="s">
        <v>99</v>
      </c>
      <c r="B913" s="152" t="s">
        <v>721</v>
      </c>
      <c r="C913" s="153" t="s">
        <v>72</v>
      </c>
      <c r="D913" s="153" t="s">
        <v>67</v>
      </c>
      <c r="E913" s="156" t="s">
        <v>100</v>
      </c>
      <c r="F913" s="150"/>
      <c r="G913" s="164">
        <f>G914</f>
        <v>20000</v>
      </c>
      <c r="H913" s="11"/>
      <c r="I913" s="11"/>
    </row>
    <row r="914" spans="1:9" s="5" customFormat="1" ht="22.5">
      <c r="A914" s="155" t="s">
        <v>101</v>
      </c>
      <c r="B914" s="152" t="s">
        <v>721</v>
      </c>
      <c r="C914" s="153" t="s">
        <v>72</v>
      </c>
      <c r="D914" s="153" t="s">
        <v>67</v>
      </c>
      <c r="E914" s="156" t="s">
        <v>102</v>
      </c>
      <c r="F914" s="150"/>
      <c r="G914" s="164">
        <f>G915</f>
        <v>20000</v>
      </c>
      <c r="H914" s="11"/>
      <c r="I914" s="11"/>
    </row>
    <row r="915" spans="1:9" s="5" customFormat="1" ht="22.5">
      <c r="A915" s="155" t="s">
        <v>592</v>
      </c>
      <c r="B915" s="152" t="s">
        <v>721</v>
      </c>
      <c r="C915" s="153" t="s">
        <v>72</v>
      </c>
      <c r="D915" s="153" t="s">
        <v>67</v>
      </c>
      <c r="E915" s="156" t="s">
        <v>102</v>
      </c>
      <c r="F915" s="150">
        <v>727</v>
      </c>
      <c r="G915" s="164">
        <v>20000</v>
      </c>
      <c r="H915" s="11"/>
      <c r="I915" s="11"/>
    </row>
    <row r="916" spans="1:9" s="88" customFormat="1" ht="21.75">
      <c r="A916" s="159" t="s">
        <v>718</v>
      </c>
      <c r="B916" s="145" t="s">
        <v>722</v>
      </c>
      <c r="C916" s="149"/>
      <c r="D916" s="149"/>
      <c r="E916" s="158"/>
      <c r="F916" s="144"/>
      <c r="G916" s="165">
        <f aca="true" t="shared" si="61" ref="G916:G921">G917</f>
        <v>300</v>
      </c>
      <c r="H916" s="70"/>
      <c r="I916" s="70"/>
    </row>
    <row r="917" spans="1:9" s="88" customFormat="1" ht="12.75">
      <c r="A917" s="160" t="s">
        <v>152</v>
      </c>
      <c r="B917" s="145" t="s">
        <v>722</v>
      </c>
      <c r="C917" s="149" t="s">
        <v>72</v>
      </c>
      <c r="D917" s="149" t="s">
        <v>36</v>
      </c>
      <c r="E917" s="158"/>
      <c r="F917" s="144"/>
      <c r="G917" s="165">
        <f t="shared" si="61"/>
        <v>300</v>
      </c>
      <c r="H917" s="70"/>
      <c r="I917" s="70"/>
    </row>
    <row r="918" spans="1:9" s="88" customFormat="1" ht="12.75">
      <c r="A918" s="157" t="s">
        <v>212</v>
      </c>
      <c r="B918" s="152" t="s">
        <v>722</v>
      </c>
      <c r="C918" s="153" t="s">
        <v>72</v>
      </c>
      <c r="D918" s="153" t="s">
        <v>67</v>
      </c>
      <c r="E918" s="158"/>
      <c r="F918" s="144"/>
      <c r="G918" s="164">
        <f t="shared" si="61"/>
        <v>300</v>
      </c>
      <c r="H918" s="70"/>
      <c r="I918" s="70"/>
    </row>
    <row r="919" spans="1:9" s="5" customFormat="1" ht="22.5">
      <c r="A919" s="155" t="s">
        <v>640</v>
      </c>
      <c r="B919" s="152" t="s">
        <v>722</v>
      </c>
      <c r="C919" s="153" t="s">
        <v>72</v>
      </c>
      <c r="D919" s="153" t="s">
        <v>67</v>
      </c>
      <c r="E919" s="156" t="s">
        <v>105</v>
      </c>
      <c r="F919" s="150"/>
      <c r="G919" s="164">
        <f t="shared" si="61"/>
        <v>300</v>
      </c>
      <c r="H919" s="11"/>
      <c r="I919" s="11"/>
    </row>
    <row r="920" spans="1:9" s="5" customFormat="1" ht="22.5">
      <c r="A920" s="155" t="s">
        <v>99</v>
      </c>
      <c r="B920" s="152" t="s">
        <v>722</v>
      </c>
      <c r="C920" s="153" t="s">
        <v>72</v>
      </c>
      <c r="D920" s="153" t="s">
        <v>67</v>
      </c>
      <c r="E920" s="156" t="s">
        <v>100</v>
      </c>
      <c r="F920" s="150"/>
      <c r="G920" s="154">
        <f t="shared" si="61"/>
        <v>300</v>
      </c>
      <c r="H920" s="11"/>
      <c r="I920" s="11"/>
    </row>
    <row r="921" spans="1:9" s="5" customFormat="1" ht="22.5">
      <c r="A921" s="155" t="s">
        <v>101</v>
      </c>
      <c r="B921" s="152" t="s">
        <v>722</v>
      </c>
      <c r="C921" s="153" t="s">
        <v>72</v>
      </c>
      <c r="D921" s="153" t="s">
        <v>67</v>
      </c>
      <c r="E921" s="156" t="s">
        <v>102</v>
      </c>
      <c r="F921" s="150"/>
      <c r="G921" s="154">
        <f t="shared" si="61"/>
        <v>300</v>
      </c>
      <c r="H921" s="11"/>
      <c r="I921" s="11"/>
    </row>
    <row r="922" spans="1:9" s="5" customFormat="1" ht="22.5">
      <c r="A922" s="155" t="s">
        <v>592</v>
      </c>
      <c r="B922" s="152" t="s">
        <v>722</v>
      </c>
      <c r="C922" s="153" t="s">
        <v>72</v>
      </c>
      <c r="D922" s="153" t="s">
        <v>67</v>
      </c>
      <c r="E922" s="156" t="s">
        <v>102</v>
      </c>
      <c r="F922" s="150">
        <v>727</v>
      </c>
      <c r="G922" s="154">
        <v>300</v>
      </c>
      <c r="H922" s="11"/>
      <c r="I922" s="11"/>
    </row>
    <row r="923" spans="1:9" s="5" customFormat="1" ht="33.75">
      <c r="A923" s="155" t="s">
        <v>760</v>
      </c>
      <c r="B923" s="152" t="s">
        <v>756</v>
      </c>
      <c r="C923" s="153"/>
      <c r="D923" s="153"/>
      <c r="E923" s="156"/>
      <c r="F923" s="150"/>
      <c r="G923" s="154">
        <f>G924</f>
        <v>175</v>
      </c>
      <c r="H923" s="11"/>
      <c r="I923" s="11"/>
    </row>
    <row r="924" spans="1:9" s="88" customFormat="1" ht="21">
      <c r="A924" s="160" t="s">
        <v>765</v>
      </c>
      <c r="B924" s="145" t="s">
        <v>757</v>
      </c>
      <c r="C924" s="149"/>
      <c r="D924" s="149"/>
      <c r="E924" s="158"/>
      <c r="F924" s="144"/>
      <c r="G924" s="148">
        <f>G925+G932</f>
        <v>175</v>
      </c>
      <c r="H924" s="70"/>
      <c r="I924" s="70"/>
    </row>
    <row r="925" spans="1:9" s="88" customFormat="1" ht="32.25">
      <c r="A925" s="159" t="s">
        <v>766</v>
      </c>
      <c r="B925" s="145" t="s">
        <v>758</v>
      </c>
      <c r="C925" s="149"/>
      <c r="D925" s="149"/>
      <c r="E925" s="158"/>
      <c r="F925" s="144"/>
      <c r="G925" s="148">
        <f aca="true" t="shared" si="62" ref="G925:G930">G926</f>
        <v>166.7</v>
      </c>
      <c r="H925" s="70"/>
      <c r="I925" s="70"/>
    </row>
    <row r="926" spans="1:9" s="88" customFormat="1" ht="12.75">
      <c r="A926" s="160" t="s">
        <v>152</v>
      </c>
      <c r="B926" s="145" t="s">
        <v>758</v>
      </c>
      <c r="C926" s="149" t="s">
        <v>72</v>
      </c>
      <c r="D926" s="149" t="s">
        <v>36</v>
      </c>
      <c r="E926" s="158"/>
      <c r="F926" s="144"/>
      <c r="G926" s="148">
        <f t="shared" si="62"/>
        <v>166.7</v>
      </c>
      <c r="H926" s="70"/>
      <c r="I926" s="70"/>
    </row>
    <row r="927" spans="1:9" s="5" customFormat="1" ht="12.75">
      <c r="A927" s="157" t="s">
        <v>212</v>
      </c>
      <c r="B927" s="152" t="s">
        <v>758</v>
      </c>
      <c r="C927" s="153" t="s">
        <v>72</v>
      </c>
      <c r="D927" s="153" t="s">
        <v>67</v>
      </c>
      <c r="E927" s="156"/>
      <c r="F927" s="150"/>
      <c r="G927" s="154">
        <f t="shared" si="62"/>
        <v>166.7</v>
      </c>
      <c r="H927" s="11"/>
      <c r="I927" s="11"/>
    </row>
    <row r="928" spans="1:9" s="5" customFormat="1" ht="22.5">
      <c r="A928" s="155" t="s">
        <v>640</v>
      </c>
      <c r="B928" s="152" t="s">
        <v>758</v>
      </c>
      <c r="C928" s="153" t="s">
        <v>72</v>
      </c>
      <c r="D928" s="153" t="s">
        <v>67</v>
      </c>
      <c r="E928" s="156" t="s">
        <v>105</v>
      </c>
      <c r="F928" s="150"/>
      <c r="G928" s="154">
        <f t="shared" si="62"/>
        <v>166.7</v>
      </c>
      <c r="H928" s="11"/>
      <c r="I928" s="11"/>
    </row>
    <row r="929" spans="1:9" s="5" customFormat="1" ht="22.5">
      <c r="A929" s="155" t="s">
        <v>99</v>
      </c>
      <c r="B929" s="152" t="s">
        <v>758</v>
      </c>
      <c r="C929" s="153" t="s">
        <v>72</v>
      </c>
      <c r="D929" s="153" t="s">
        <v>67</v>
      </c>
      <c r="E929" s="156" t="s">
        <v>100</v>
      </c>
      <c r="F929" s="150"/>
      <c r="G929" s="154">
        <f t="shared" si="62"/>
        <v>166.7</v>
      </c>
      <c r="H929" s="11"/>
      <c r="I929" s="11"/>
    </row>
    <row r="930" spans="1:9" s="5" customFormat="1" ht="22.5">
      <c r="A930" s="155" t="s">
        <v>101</v>
      </c>
      <c r="B930" s="152" t="s">
        <v>758</v>
      </c>
      <c r="C930" s="153" t="s">
        <v>72</v>
      </c>
      <c r="D930" s="153" t="s">
        <v>67</v>
      </c>
      <c r="E930" s="156" t="s">
        <v>102</v>
      </c>
      <c r="F930" s="150"/>
      <c r="G930" s="154">
        <f t="shared" si="62"/>
        <v>166.7</v>
      </c>
      <c r="H930" s="11"/>
      <c r="I930" s="11"/>
    </row>
    <row r="931" spans="1:9" s="5" customFormat="1" ht="22.5">
      <c r="A931" s="155" t="s">
        <v>592</v>
      </c>
      <c r="B931" s="152" t="s">
        <v>758</v>
      </c>
      <c r="C931" s="153" t="s">
        <v>72</v>
      </c>
      <c r="D931" s="153" t="s">
        <v>67</v>
      </c>
      <c r="E931" s="156" t="s">
        <v>102</v>
      </c>
      <c r="F931" s="150">
        <v>727</v>
      </c>
      <c r="G931" s="154">
        <v>166.7</v>
      </c>
      <c r="H931" s="11"/>
      <c r="I931" s="11"/>
    </row>
    <row r="932" spans="1:9" s="88" customFormat="1" ht="21.75">
      <c r="A932" s="159" t="s">
        <v>767</v>
      </c>
      <c r="B932" s="145" t="s">
        <v>759</v>
      </c>
      <c r="C932" s="149"/>
      <c r="D932" s="149"/>
      <c r="E932" s="158"/>
      <c r="F932" s="144"/>
      <c r="G932" s="148">
        <f aca="true" t="shared" si="63" ref="G932:G937">G933</f>
        <v>8.3</v>
      </c>
      <c r="H932" s="70"/>
      <c r="I932" s="70"/>
    </row>
    <row r="933" spans="1:9" s="88" customFormat="1" ht="12.75">
      <c r="A933" s="160" t="s">
        <v>152</v>
      </c>
      <c r="B933" s="145" t="s">
        <v>759</v>
      </c>
      <c r="C933" s="149" t="s">
        <v>72</v>
      </c>
      <c r="D933" s="149" t="s">
        <v>36</v>
      </c>
      <c r="E933" s="158"/>
      <c r="F933" s="144"/>
      <c r="G933" s="148">
        <f t="shared" si="63"/>
        <v>8.3</v>
      </c>
      <c r="H933" s="70"/>
      <c r="I933" s="70"/>
    </row>
    <row r="934" spans="1:9" s="88" customFormat="1" ht="12.75">
      <c r="A934" s="157" t="s">
        <v>212</v>
      </c>
      <c r="B934" s="152" t="s">
        <v>759</v>
      </c>
      <c r="C934" s="153" t="s">
        <v>72</v>
      </c>
      <c r="D934" s="153" t="s">
        <v>67</v>
      </c>
      <c r="E934" s="158"/>
      <c r="F934" s="144"/>
      <c r="G934" s="148">
        <f t="shared" si="63"/>
        <v>8.3</v>
      </c>
      <c r="H934" s="70"/>
      <c r="I934" s="70"/>
    </row>
    <row r="935" spans="1:9" s="5" customFormat="1" ht="22.5">
      <c r="A935" s="155" t="s">
        <v>640</v>
      </c>
      <c r="B935" s="152" t="s">
        <v>759</v>
      </c>
      <c r="C935" s="153" t="s">
        <v>72</v>
      </c>
      <c r="D935" s="153" t="s">
        <v>67</v>
      </c>
      <c r="E935" s="156" t="s">
        <v>105</v>
      </c>
      <c r="F935" s="150"/>
      <c r="G935" s="154">
        <f t="shared" si="63"/>
        <v>8.3</v>
      </c>
      <c r="H935" s="11"/>
      <c r="I935" s="11"/>
    </row>
    <row r="936" spans="1:9" s="5" customFormat="1" ht="22.5">
      <c r="A936" s="155" t="s">
        <v>99</v>
      </c>
      <c r="B936" s="152" t="s">
        <v>759</v>
      </c>
      <c r="C936" s="153" t="s">
        <v>72</v>
      </c>
      <c r="D936" s="153" t="s">
        <v>67</v>
      </c>
      <c r="E936" s="156" t="s">
        <v>100</v>
      </c>
      <c r="F936" s="150"/>
      <c r="G936" s="154">
        <f t="shared" si="63"/>
        <v>8.3</v>
      </c>
      <c r="H936" s="11"/>
      <c r="I936" s="11"/>
    </row>
    <row r="937" spans="1:9" s="5" customFormat="1" ht="22.5">
      <c r="A937" s="155" t="s">
        <v>101</v>
      </c>
      <c r="B937" s="152" t="s">
        <v>759</v>
      </c>
      <c r="C937" s="153" t="s">
        <v>72</v>
      </c>
      <c r="D937" s="153" t="s">
        <v>67</v>
      </c>
      <c r="E937" s="156" t="s">
        <v>102</v>
      </c>
      <c r="F937" s="150"/>
      <c r="G937" s="154">
        <f t="shared" si="63"/>
        <v>8.3</v>
      </c>
      <c r="H937" s="11"/>
      <c r="I937" s="11"/>
    </row>
    <row r="938" spans="1:9" s="5" customFormat="1" ht="22.5">
      <c r="A938" s="155" t="s">
        <v>592</v>
      </c>
      <c r="B938" s="152" t="s">
        <v>759</v>
      </c>
      <c r="C938" s="153" t="s">
        <v>72</v>
      </c>
      <c r="D938" s="153" t="s">
        <v>67</v>
      </c>
      <c r="E938" s="156" t="s">
        <v>102</v>
      </c>
      <c r="F938" s="150">
        <v>727</v>
      </c>
      <c r="G938" s="154">
        <v>8.3</v>
      </c>
      <c r="H938" s="11"/>
      <c r="I938" s="11"/>
    </row>
    <row r="939" spans="1:9" s="88" customFormat="1" ht="32.25">
      <c r="A939" s="159" t="s">
        <v>768</v>
      </c>
      <c r="B939" s="145" t="s">
        <v>724</v>
      </c>
      <c r="C939" s="149"/>
      <c r="D939" s="149"/>
      <c r="E939" s="158"/>
      <c r="F939" s="144"/>
      <c r="G939" s="148">
        <f>G940</f>
        <v>2372.5</v>
      </c>
      <c r="H939" s="70"/>
      <c r="I939" s="70"/>
    </row>
    <row r="940" spans="1:9" s="88" customFormat="1" ht="31.5">
      <c r="A940" s="160" t="s">
        <v>769</v>
      </c>
      <c r="B940" s="145" t="s">
        <v>725</v>
      </c>
      <c r="C940" s="149"/>
      <c r="D940" s="149"/>
      <c r="E940" s="158"/>
      <c r="F940" s="144"/>
      <c r="G940" s="148">
        <f>G941+G948</f>
        <v>2372.5</v>
      </c>
      <c r="H940" s="70"/>
      <c r="I940" s="70"/>
    </row>
    <row r="941" spans="1:9" s="88" customFormat="1" ht="42.75">
      <c r="A941" s="159" t="s">
        <v>770</v>
      </c>
      <c r="B941" s="145" t="s">
        <v>726</v>
      </c>
      <c r="C941" s="149"/>
      <c r="D941" s="149"/>
      <c r="E941" s="158"/>
      <c r="F941" s="144"/>
      <c r="G941" s="148">
        <f aca="true" t="shared" si="64" ref="G941:G946">G942</f>
        <v>2325.5</v>
      </c>
      <c r="H941" s="70"/>
      <c r="I941" s="70"/>
    </row>
    <row r="942" spans="1:9" s="88" customFormat="1" ht="12.75">
      <c r="A942" s="160" t="s">
        <v>152</v>
      </c>
      <c r="B942" s="145" t="s">
        <v>726</v>
      </c>
      <c r="C942" s="149" t="s">
        <v>72</v>
      </c>
      <c r="D942" s="149" t="s">
        <v>36</v>
      </c>
      <c r="E942" s="158"/>
      <c r="F942" s="144"/>
      <c r="G942" s="148">
        <f t="shared" si="64"/>
        <v>2325.5</v>
      </c>
      <c r="H942" s="70"/>
      <c r="I942" s="70"/>
    </row>
    <row r="943" spans="1:9" s="5" customFormat="1" ht="12.75">
      <c r="A943" s="157" t="s">
        <v>214</v>
      </c>
      <c r="B943" s="152" t="s">
        <v>726</v>
      </c>
      <c r="C943" s="153" t="s">
        <v>72</v>
      </c>
      <c r="D943" s="153" t="s">
        <v>70</v>
      </c>
      <c r="E943" s="156"/>
      <c r="F943" s="150"/>
      <c r="G943" s="154">
        <f t="shared" si="64"/>
        <v>2325.5</v>
      </c>
      <c r="H943" s="11"/>
      <c r="I943" s="11"/>
    </row>
    <row r="944" spans="1:9" s="5" customFormat="1" ht="22.5">
      <c r="A944" s="155" t="s">
        <v>640</v>
      </c>
      <c r="B944" s="152" t="s">
        <v>726</v>
      </c>
      <c r="C944" s="153" t="s">
        <v>72</v>
      </c>
      <c r="D944" s="153" t="s">
        <v>70</v>
      </c>
      <c r="E944" s="156" t="s">
        <v>105</v>
      </c>
      <c r="F944" s="150"/>
      <c r="G944" s="154">
        <f t="shared" si="64"/>
        <v>2325.5</v>
      </c>
      <c r="H944" s="11"/>
      <c r="I944" s="11"/>
    </row>
    <row r="945" spans="1:9" s="5" customFormat="1" ht="22.5">
      <c r="A945" s="155" t="s">
        <v>99</v>
      </c>
      <c r="B945" s="152" t="s">
        <v>726</v>
      </c>
      <c r="C945" s="153" t="s">
        <v>72</v>
      </c>
      <c r="D945" s="153" t="s">
        <v>70</v>
      </c>
      <c r="E945" s="156" t="s">
        <v>100</v>
      </c>
      <c r="F945" s="150"/>
      <c r="G945" s="154">
        <f t="shared" si="64"/>
        <v>2325.5</v>
      </c>
      <c r="H945" s="11"/>
      <c r="I945" s="11"/>
    </row>
    <row r="946" spans="1:9" s="5" customFormat="1" ht="22.5">
      <c r="A946" s="155" t="s">
        <v>101</v>
      </c>
      <c r="B946" s="152" t="s">
        <v>726</v>
      </c>
      <c r="C946" s="153" t="s">
        <v>72</v>
      </c>
      <c r="D946" s="153" t="s">
        <v>70</v>
      </c>
      <c r="E946" s="156" t="s">
        <v>102</v>
      </c>
      <c r="F946" s="150"/>
      <c r="G946" s="154">
        <f t="shared" si="64"/>
        <v>2325.5</v>
      </c>
      <c r="H946" s="11"/>
      <c r="I946" s="11"/>
    </row>
    <row r="947" spans="1:9" s="5" customFormat="1" ht="22.5">
      <c r="A947" s="155" t="s">
        <v>592</v>
      </c>
      <c r="B947" s="152" t="s">
        <v>726</v>
      </c>
      <c r="C947" s="153" t="s">
        <v>72</v>
      </c>
      <c r="D947" s="153" t="s">
        <v>70</v>
      </c>
      <c r="E947" s="156" t="s">
        <v>102</v>
      </c>
      <c r="F947" s="150">
        <v>727</v>
      </c>
      <c r="G947" s="154">
        <v>2325.5</v>
      </c>
      <c r="H947" s="11"/>
      <c r="I947" s="11"/>
    </row>
    <row r="948" spans="1:9" s="88" customFormat="1" ht="31.5" customHeight="1">
      <c r="A948" s="159" t="s">
        <v>771</v>
      </c>
      <c r="B948" s="145" t="s">
        <v>773</v>
      </c>
      <c r="C948" s="149"/>
      <c r="D948" s="149"/>
      <c r="E948" s="158"/>
      <c r="F948" s="144"/>
      <c r="G948" s="148">
        <f aca="true" t="shared" si="65" ref="G948:G953">G949</f>
        <v>47</v>
      </c>
      <c r="H948" s="70"/>
      <c r="I948" s="70"/>
    </row>
    <row r="949" spans="1:9" s="88" customFormat="1" ht="15" customHeight="1">
      <c r="A949" s="160" t="s">
        <v>152</v>
      </c>
      <c r="B949" s="145" t="s">
        <v>773</v>
      </c>
      <c r="C949" s="149" t="s">
        <v>72</v>
      </c>
      <c r="D949" s="149" t="s">
        <v>36</v>
      </c>
      <c r="E949" s="158"/>
      <c r="F949" s="144"/>
      <c r="G949" s="148">
        <f t="shared" si="65"/>
        <v>47</v>
      </c>
      <c r="H949" s="70"/>
      <c r="I949" s="70"/>
    </row>
    <row r="950" spans="1:9" s="88" customFormat="1" ht="11.25" customHeight="1">
      <c r="A950" s="157" t="s">
        <v>214</v>
      </c>
      <c r="B950" s="152" t="s">
        <v>773</v>
      </c>
      <c r="C950" s="153" t="s">
        <v>72</v>
      </c>
      <c r="D950" s="153" t="s">
        <v>70</v>
      </c>
      <c r="E950" s="158"/>
      <c r="F950" s="144"/>
      <c r="G950" s="154">
        <f t="shared" si="65"/>
        <v>47</v>
      </c>
      <c r="H950" s="70"/>
      <c r="I950" s="70"/>
    </row>
    <row r="951" spans="1:9" s="5" customFormat="1" ht="22.5">
      <c r="A951" s="155" t="s">
        <v>640</v>
      </c>
      <c r="B951" s="152" t="s">
        <v>773</v>
      </c>
      <c r="C951" s="153" t="s">
        <v>72</v>
      </c>
      <c r="D951" s="153" t="s">
        <v>70</v>
      </c>
      <c r="E951" s="156" t="s">
        <v>105</v>
      </c>
      <c r="F951" s="150"/>
      <c r="G951" s="154">
        <f t="shared" si="65"/>
        <v>47</v>
      </c>
      <c r="H951" s="11"/>
      <c r="I951" s="11"/>
    </row>
    <row r="952" spans="1:9" s="5" customFormat="1" ht="22.5">
      <c r="A952" s="155" t="s">
        <v>99</v>
      </c>
      <c r="B952" s="152" t="s">
        <v>773</v>
      </c>
      <c r="C952" s="153" t="s">
        <v>72</v>
      </c>
      <c r="D952" s="153" t="s">
        <v>70</v>
      </c>
      <c r="E952" s="156" t="s">
        <v>100</v>
      </c>
      <c r="F952" s="150"/>
      <c r="G952" s="154">
        <f t="shared" si="65"/>
        <v>47</v>
      </c>
      <c r="H952" s="11"/>
      <c r="I952" s="11"/>
    </row>
    <row r="953" spans="1:9" s="5" customFormat="1" ht="22.5">
      <c r="A953" s="155" t="s">
        <v>101</v>
      </c>
      <c r="B953" s="152" t="s">
        <v>773</v>
      </c>
      <c r="C953" s="153" t="s">
        <v>72</v>
      </c>
      <c r="D953" s="153" t="s">
        <v>70</v>
      </c>
      <c r="E953" s="156" t="s">
        <v>102</v>
      </c>
      <c r="F953" s="150"/>
      <c r="G953" s="154">
        <f t="shared" si="65"/>
        <v>47</v>
      </c>
      <c r="H953" s="11"/>
      <c r="I953" s="11"/>
    </row>
    <row r="954" spans="1:9" s="5" customFormat="1" ht="22.5">
      <c r="A954" s="155" t="s">
        <v>592</v>
      </c>
      <c r="B954" s="152" t="s">
        <v>773</v>
      </c>
      <c r="C954" s="153" t="s">
        <v>72</v>
      </c>
      <c r="D954" s="153" t="s">
        <v>70</v>
      </c>
      <c r="E954" s="156" t="s">
        <v>102</v>
      </c>
      <c r="F954" s="150">
        <v>727</v>
      </c>
      <c r="G954" s="154">
        <v>47</v>
      </c>
      <c r="H954" s="11"/>
      <c r="I954" s="11"/>
    </row>
    <row r="955" spans="1:9" s="88" customFormat="1" ht="33.75">
      <c r="A955" s="155" t="s">
        <v>761</v>
      </c>
      <c r="B955" s="156" t="s">
        <v>727</v>
      </c>
      <c r="C955" s="153"/>
      <c r="D955" s="153"/>
      <c r="E955" s="156"/>
      <c r="F955" s="150"/>
      <c r="G955" s="154">
        <f>G956</f>
        <v>332</v>
      </c>
      <c r="H955" s="70"/>
      <c r="I955" s="70"/>
    </row>
    <row r="956" spans="1:9" s="88" customFormat="1" ht="21">
      <c r="A956" s="160" t="s">
        <v>762</v>
      </c>
      <c r="B956" s="158" t="s">
        <v>728</v>
      </c>
      <c r="C956" s="149"/>
      <c r="D956" s="149"/>
      <c r="E956" s="158"/>
      <c r="F956" s="144"/>
      <c r="G956" s="148">
        <f>G957+G964</f>
        <v>332</v>
      </c>
      <c r="H956" s="70"/>
      <c r="I956" s="70"/>
    </row>
    <row r="957" spans="1:9" s="88" customFormat="1" ht="52.5">
      <c r="A957" s="160" t="s">
        <v>763</v>
      </c>
      <c r="B957" s="158" t="s">
        <v>729</v>
      </c>
      <c r="C957" s="149"/>
      <c r="D957" s="149"/>
      <c r="E957" s="158"/>
      <c r="F957" s="144"/>
      <c r="G957" s="148">
        <f aca="true" t="shared" si="66" ref="G957:G962">G958</f>
        <v>316</v>
      </c>
      <c r="H957" s="70"/>
      <c r="I957" s="70"/>
    </row>
    <row r="958" spans="1:9" s="5" customFormat="1" ht="12.75">
      <c r="A958" s="159" t="s">
        <v>731</v>
      </c>
      <c r="B958" s="158" t="s">
        <v>729</v>
      </c>
      <c r="C958" s="149" t="s">
        <v>76</v>
      </c>
      <c r="D958" s="149" t="s">
        <v>36</v>
      </c>
      <c r="E958" s="158"/>
      <c r="F958" s="144"/>
      <c r="G958" s="148">
        <f t="shared" si="66"/>
        <v>316</v>
      </c>
      <c r="H958" s="11"/>
      <c r="I958" s="11"/>
    </row>
    <row r="959" spans="1:9" s="5" customFormat="1" ht="12.75">
      <c r="A959" s="155" t="s">
        <v>503</v>
      </c>
      <c r="B959" s="156" t="s">
        <v>729</v>
      </c>
      <c r="C959" s="153" t="s">
        <v>76</v>
      </c>
      <c r="D959" s="153" t="s">
        <v>72</v>
      </c>
      <c r="E959" s="156"/>
      <c r="F959" s="150"/>
      <c r="G959" s="154">
        <f t="shared" si="66"/>
        <v>316</v>
      </c>
      <c r="H959" s="11"/>
      <c r="I959" s="11"/>
    </row>
    <row r="960" spans="1:9" s="5" customFormat="1" ht="22.5">
      <c r="A960" s="155" t="s">
        <v>640</v>
      </c>
      <c r="B960" s="156" t="s">
        <v>729</v>
      </c>
      <c r="C960" s="153" t="s">
        <v>76</v>
      </c>
      <c r="D960" s="153" t="s">
        <v>72</v>
      </c>
      <c r="E960" s="156" t="s">
        <v>105</v>
      </c>
      <c r="F960" s="150"/>
      <c r="G960" s="154">
        <f t="shared" si="66"/>
        <v>316</v>
      </c>
      <c r="H960" s="11"/>
      <c r="I960" s="11"/>
    </row>
    <row r="961" spans="1:9" s="5" customFormat="1" ht="22.5">
      <c r="A961" s="155" t="s">
        <v>99</v>
      </c>
      <c r="B961" s="156" t="s">
        <v>729</v>
      </c>
      <c r="C961" s="153" t="s">
        <v>76</v>
      </c>
      <c r="D961" s="153" t="s">
        <v>72</v>
      </c>
      <c r="E961" s="156" t="s">
        <v>100</v>
      </c>
      <c r="F961" s="150"/>
      <c r="G961" s="154">
        <f t="shared" si="66"/>
        <v>316</v>
      </c>
      <c r="H961" s="11"/>
      <c r="I961" s="11"/>
    </row>
    <row r="962" spans="1:9" s="5" customFormat="1" ht="22.5">
      <c r="A962" s="155" t="s">
        <v>101</v>
      </c>
      <c r="B962" s="156" t="s">
        <v>729</v>
      </c>
      <c r="C962" s="153" t="s">
        <v>76</v>
      </c>
      <c r="D962" s="153" t="s">
        <v>72</v>
      </c>
      <c r="E962" s="156" t="s">
        <v>102</v>
      </c>
      <c r="F962" s="150"/>
      <c r="G962" s="154">
        <f t="shared" si="66"/>
        <v>316</v>
      </c>
      <c r="H962" s="11"/>
      <c r="I962" s="11"/>
    </row>
    <row r="963" spans="1:9" s="5" customFormat="1" ht="22.5">
      <c r="A963" s="155" t="s">
        <v>592</v>
      </c>
      <c r="B963" s="156" t="s">
        <v>729</v>
      </c>
      <c r="C963" s="153" t="s">
        <v>76</v>
      </c>
      <c r="D963" s="153" t="s">
        <v>72</v>
      </c>
      <c r="E963" s="156" t="s">
        <v>102</v>
      </c>
      <c r="F963" s="150">
        <v>727</v>
      </c>
      <c r="G963" s="154">
        <v>316</v>
      </c>
      <c r="H963" s="11"/>
      <c r="I963" s="11"/>
    </row>
    <row r="964" spans="1:9" s="88" customFormat="1" ht="43.5" customHeight="1">
      <c r="A964" s="160" t="s">
        <v>764</v>
      </c>
      <c r="B964" s="158" t="s">
        <v>730</v>
      </c>
      <c r="C964" s="149"/>
      <c r="D964" s="149"/>
      <c r="E964" s="158"/>
      <c r="F964" s="144"/>
      <c r="G964" s="148">
        <f aca="true" t="shared" si="67" ref="G964:G969">G965</f>
        <v>16</v>
      </c>
      <c r="H964" s="70"/>
      <c r="I964" s="70"/>
    </row>
    <row r="965" spans="1:9" s="88" customFormat="1" ht="12.75">
      <c r="A965" s="159" t="s">
        <v>731</v>
      </c>
      <c r="B965" s="158" t="s">
        <v>730</v>
      </c>
      <c r="C965" s="149" t="s">
        <v>76</v>
      </c>
      <c r="D965" s="149" t="s">
        <v>36</v>
      </c>
      <c r="E965" s="158"/>
      <c r="F965" s="144"/>
      <c r="G965" s="148">
        <f t="shared" si="67"/>
        <v>16</v>
      </c>
      <c r="H965" s="70"/>
      <c r="I965" s="70"/>
    </row>
    <row r="966" spans="1:9" s="5" customFormat="1" ht="12.75">
      <c r="A966" s="155" t="s">
        <v>503</v>
      </c>
      <c r="B966" s="156" t="s">
        <v>730</v>
      </c>
      <c r="C966" s="153" t="s">
        <v>76</v>
      </c>
      <c r="D966" s="153" t="s">
        <v>72</v>
      </c>
      <c r="E966" s="156"/>
      <c r="F966" s="150"/>
      <c r="G966" s="154">
        <f t="shared" si="67"/>
        <v>16</v>
      </c>
      <c r="H966" s="11"/>
      <c r="I966" s="11"/>
    </row>
    <row r="967" spans="1:9" s="5" customFormat="1" ht="22.5">
      <c r="A967" s="155" t="s">
        <v>640</v>
      </c>
      <c r="B967" s="156" t="s">
        <v>730</v>
      </c>
      <c r="C967" s="153" t="s">
        <v>76</v>
      </c>
      <c r="D967" s="153" t="s">
        <v>72</v>
      </c>
      <c r="E967" s="156" t="s">
        <v>105</v>
      </c>
      <c r="F967" s="150"/>
      <c r="G967" s="154">
        <f t="shared" si="67"/>
        <v>16</v>
      </c>
      <c r="H967" s="11"/>
      <c r="I967" s="11"/>
    </row>
    <row r="968" spans="1:9" s="5" customFormat="1" ht="22.5">
      <c r="A968" s="155" t="s">
        <v>99</v>
      </c>
      <c r="B968" s="156" t="s">
        <v>730</v>
      </c>
      <c r="C968" s="153" t="s">
        <v>76</v>
      </c>
      <c r="D968" s="153" t="s">
        <v>72</v>
      </c>
      <c r="E968" s="156" t="s">
        <v>100</v>
      </c>
      <c r="F968" s="150"/>
      <c r="G968" s="154">
        <f t="shared" si="67"/>
        <v>16</v>
      </c>
      <c r="H968" s="11"/>
      <c r="I968" s="11"/>
    </row>
    <row r="969" spans="1:9" s="5" customFormat="1" ht="22.5">
      <c r="A969" s="155" t="s">
        <v>101</v>
      </c>
      <c r="B969" s="156" t="s">
        <v>730</v>
      </c>
      <c r="C969" s="153" t="s">
        <v>76</v>
      </c>
      <c r="D969" s="153" t="s">
        <v>72</v>
      </c>
      <c r="E969" s="156" t="s">
        <v>102</v>
      </c>
      <c r="F969" s="150"/>
      <c r="G969" s="154">
        <f t="shared" si="67"/>
        <v>16</v>
      </c>
      <c r="H969" s="11"/>
      <c r="I969" s="11"/>
    </row>
    <row r="970" spans="1:9" s="5" customFormat="1" ht="22.5">
      <c r="A970" s="155" t="s">
        <v>592</v>
      </c>
      <c r="B970" s="156" t="s">
        <v>730</v>
      </c>
      <c r="C970" s="153" t="s">
        <v>76</v>
      </c>
      <c r="D970" s="153" t="s">
        <v>72</v>
      </c>
      <c r="E970" s="156" t="s">
        <v>102</v>
      </c>
      <c r="F970" s="150">
        <v>727</v>
      </c>
      <c r="G970" s="154">
        <v>16</v>
      </c>
      <c r="H970" s="11"/>
      <c r="I970" s="11"/>
    </row>
    <row r="971" spans="1:9" s="99" customFormat="1" ht="12.75">
      <c r="A971" s="147" t="s">
        <v>77</v>
      </c>
      <c r="B971" s="144"/>
      <c r="C971" s="144"/>
      <c r="D971" s="144"/>
      <c r="E971" s="144"/>
      <c r="F971" s="144"/>
      <c r="G971" s="148">
        <f>G8+G17+G98+G131+G251+G276+G291+G304+G344+G367+G376+G392+G415+G464+G473+G482+G619+G662+G671+G766+G743+G790+G827+G843+G866+G875+G907+G923+G939+G955</f>
        <v>249972.8</v>
      </c>
      <c r="H971" s="98"/>
      <c r="I971" s="98"/>
    </row>
  </sheetData>
  <sheetProtection/>
  <mergeCells count="4">
    <mergeCell ref="A1:G1"/>
    <mergeCell ref="A2:G2"/>
    <mergeCell ref="A3:G3"/>
    <mergeCell ref="A4:G4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zoomScalePageLayoutView="0" workbookViewId="0" topLeftCell="A1">
      <selection activeCell="B34" sqref="B34"/>
    </sheetView>
  </sheetViews>
  <sheetFormatPr defaultColWidth="9.00390625" defaultRowHeight="12.75"/>
  <cols>
    <col min="1" max="1" width="21.75390625" style="5" customWidth="1"/>
    <col min="2" max="2" width="73.875" style="5" customWidth="1"/>
    <col min="3" max="3" width="10.125" style="5" customWidth="1"/>
    <col min="4" max="5" width="9.125" style="5" customWidth="1"/>
    <col min="6" max="6" width="9.75390625" style="5" bestFit="1" customWidth="1"/>
    <col min="7" max="16384" width="9.125" style="5" customWidth="1"/>
  </cols>
  <sheetData>
    <row r="1" spans="1:3" s="27" customFormat="1" ht="12.75">
      <c r="A1" s="184" t="s">
        <v>786</v>
      </c>
      <c r="B1" s="184"/>
      <c r="C1" s="184"/>
    </row>
    <row r="2" spans="1:3" ht="12.75">
      <c r="A2" s="184" t="str">
        <f>'пр.3 по разд'!A2:D2</f>
        <v>к  решению Собрания представителей Сусуманского городского округа</v>
      </c>
      <c r="B2" s="184"/>
      <c r="C2" s="184"/>
    </row>
    <row r="3" spans="1:3" ht="12.75">
      <c r="A3" s="184" t="str">
        <f>'пр.3 по разд'!A3:D3</f>
        <v>от  19.05.2017 г. № 194</v>
      </c>
      <c r="B3" s="184"/>
      <c r="C3" s="184"/>
    </row>
    <row r="4" spans="1:3" ht="28.5" customHeight="1">
      <c r="A4" s="177" t="s">
        <v>707</v>
      </c>
      <c r="B4" s="177"/>
      <c r="C4" s="177"/>
    </row>
    <row r="5" spans="1:3" ht="12.75">
      <c r="A5" s="11"/>
      <c r="B5" s="11"/>
      <c r="C5" s="11" t="s">
        <v>1</v>
      </c>
    </row>
    <row r="6" spans="1:3" ht="25.5">
      <c r="A6" s="25" t="s">
        <v>31</v>
      </c>
      <c r="B6" s="25" t="s">
        <v>32</v>
      </c>
      <c r="C6" s="69" t="s">
        <v>676</v>
      </c>
    </row>
    <row r="7" spans="1:3" ht="12.75">
      <c r="A7" s="25">
        <v>1</v>
      </c>
      <c r="B7" s="25">
        <v>2</v>
      </c>
      <c r="C7" s="25">
        <v>3</v>
      </c>
    </row>
    <row r="8" spans="1:3" ht="25.5">
      <c r="A8" s="69" t="s">
        <v>24</v>
      </c>
      <c r="B8" s="143" t="s">
        <v>53</v>
      </c>
      <c r="C8" s="17">
        <f>C9+C22+C14</f>
        <v>11690.399999999907</v>
      </c>
    </row>
    <row r="9" spans="1:3" ht="12.75">
      <c r="A9" s="51" t="s">
        <v>25</v>
      </c>
      <c r="B9" s="143" t="s">
        <v>52</v>
      </c>
      <c r="C9" s="17">
        <f>C10-C12</f>
        <v>0</v>
      </c>
    </row>
    <row r="10" spans="1:3" ht="12.75">
      <c r="A10" s="51" t="s">
        <v>26</v>
      </c>
      <c r="B10" s="53" t="s">
        <v>54</v>
      </c>
      <c r="C10" s="18">
        <f>C11</f>
        <v>0</v>
      </c>
    </row>
    <row r="11" spans="1:3" ht="25.5">
      <c r="A11" s="54" t="s">
        <v>305</v>
      </c>
      <c r="B11" s="32" t="s">
        <v>306</v>
      </c>
      <c r="C11" s="18">
        <v>0</v>
      </c>
    </row>
    <row r="12" spans="1:3" ht="25.5">
      <c r="A12" s="51" t="s">
        <v>27</v>
      </c>
      <c r="B12" s="53" t="s">
        <v>49</v>
      </c>
      <c r="C12" s="18">
        <f>C13</f>
        <v>0</v>
      </c>
    </row>
    <row r="13" spans="1:3" ht="25.5">
      <c r="A13" s="54" t="s">
        <v>307</v>
      </c>
      <c r="B13" s="32" t="s">
        <v>308</v>
      </c>
      <c r="C13" s="18">
        <v>0</v>
      </c>
    </row>
    <row r="14" spans="1:3" ht="17.25" customHeight="1">
      <c r="A14" s="69" t="s">
        <v>28</v>
      </c>
      <c r="B14" s="143" t="s">
        <v>93</v>
      </c>
      <c r="C14" s="17">
        <f>C16+C19</f>
        <v>16000</v>
      </c>
    </row>
    <row r="15" spans="1:3" ht="25.5" customHeight="1">
      <c r="A15" s="51" t="s">
        <v>321</v>
      </c>
      <c r="B15" s="55" t="s">
        <v>322</v>
      </c>
      <c r="C15" s="17">
        <f>C16+C19</f>
        <v>16000</v>
      </c>
    </row>
    <row r="16" spans="1:3" ht="25.5">
      <c r="A16" s="51" t="s">
        <v>144</v>
      </c>
      <c r="B16" s="53" t="s">
        <v>55</v>
      </c>
      <c r="C16" s="18">
        <f>C17</f>
        <v>20000</v>
      </c>
    </row>
    <row r="17" spans="1:3" ht="25.5">
      <c r="A17" s="54" t="s">
        <v>311</v>
      </c>
      <c r="B17" s="53" t="s">
        <v>312</v>
      </c>
      <c r="C17" s="18">
        <f>C18</f>
        <v>20000</v>
      </c>
    </row>
    <row r="18" spans="1:3" ht="38.25">
      <c r="A18" s="54" t="s">
        <v>309</v>
      </c>
      <c r="B18" s="53" t="s">
        <v>310</v>
      </c>
      <c r="C18" s="18">
        <v>20000</v>
      </c>
    </row>
    <row r="19" spans="1:3" ht="25.5">
      <c r="A19" s="51" t="s">
        <v>143</v>
      </c>
      <c r="B19" s="53" t="s">
        <v>56</v>
      </c>
      <c r="C19" s="18">
        <f>C20</f>
        <v>-4000</v>
      </c>
    </row>
    <row r="20" spans="1:3" ht="25.5">
      <c r="A20" s="54" t="s">
        <v>316</v>
      </c>
      <c r="B20" s="53" t="s">
        <v>315</v>
      </c>
      <c r="C20" s="18">
        <f>C21</f>
        <v>-4000</v>
      </c>
    </row>
    <row r="21" spans="1:3" ht="38.25">
      <c r="A21" s="54" t="s">
        <v>313</v>
      </c>
      <c r="B21" s="53" t="s">
        <v>314</v>
      </c>
      <c r="C21" s="18">
        <f>-4000</f>
        <v>-4000</v>
      </c>
    </row>
    <row r="22" spans="1:3" ht="12.75">
      <c r="A22" s="69" t="s">
        <v>38</v>
      </c>
      <c r="B22" s="143" t="s">
        <v>57</v>
      </c>
      <c r="C22" s="17">
        <f>C27+C23</f>
        <v>-4309.600000000093</v>
      </c>
    </row>
    <row r="23" spans="1:6" ht="12.75">
      <c r="A23" s="51" t="s">
        <v>39</v>
      </c>
      <c r="B23" s="53" t="s">
        <v>14</v>
      </c>
      <c r="C23" s="18">
        <f>C24</f>
        <v>-690417.6</v>
      </c>
      <c r="F23" s="122"/>
    </row>
    <row r="24" spans="1:3" ht="12.75">
      <c r="A24" s="51" t="s">
        <v>40</v>
      </c>
      <c r="B24" s="53" t="s">
        <v>22</v>
      </c>
      <c r="C24" s="18">
        <f>C25</f>
        <v>-690417.6</v>
      </c>
    </row>
    <row r="25" spans="1:4" ht="12.75">
      <c r="A25" s="51" t="s">
        <v>41</v>
      </c>
      <c r="B25" s="53" t="s">
        <v>23</v>
      </c>
      <c r="C25" s="18">
        <f>C26</f>
        <v>-690417.6</v>
      </c>
      <c r="D25" s="122"/>
    </row>
    <row r="26" spans="1:3" ht="12.75">
      <c r="A26" s="54" t="s">
        <v>317</v>
      </c>
      <c r="B26" s="32" t="s">
        <v>318</v>
      </c>
      <c r="C26" s="18">
        <f>-664696.6-C11-C17-5721</f>
        <v>-690417.6</v>
      </c>
    </row>
    <row r="27" spans="1:3" ht="12.75">
      <c r="A27" s="51" t="s">
        <v>42</v>
      </c>
      <c r="B27" s="53" t="s">
        <v>33</v>
      </c>
      <c r="C27" s="18">
        <f>C28</f>
        <v>686107.9999999999</v>
      </c>
    </row>
    <row r="28" spans="1:6" ht="12.75">
      <c r="A28" s="51" t="s">
        <v>43</v>
      </c>
      <c r="B28" s="53" t="s">
        <v>34</v>
      </c>
      <c r="C28" s="18">
        <f>C29</f>
        <v>686107.9999999999</v>
      </c>
      <c r="D28" s="122"/>
      <c r="F28" s="122"/>
    </row>
    <row r="29" spans="1:3" ht="12.75">
      <c r="A29" s="51" t="s">
        <v>145</v>
      </c>
      <c r="B29" s="53" t="s">
        <v>35</v>
      </c>
      <c r="C29" s="18">
        <f>C30</f>
        <v>686107.9999999999</v>
      </c>
    </row>
    <row r="30" spans="1:5" ht="12.75">
      <c r="A30" s="54" t="s">
        <v>319</v>
      </c>
      <c r="B30" s="16" t="s">
        <v>320</v>
      </c>
      <c r="C30" s="18">
        <f>'пр.3 по разд'!D51-C13-C19</f>
        <v>686107.9999999999</v>
      </c>
      <c r="E30" s="122"/>
    </row>
    <row r="31" s="26" customFormat="1" ht="12.75"/>
    <row r="32" s="26" customFormat="1" ht="12.75"/>
    <row r="33" s="26" customFormat="1" ht="12.75"/>
    <row r="34" s="26" customFormat="1" ht="12.75"/>
  </sheetData>
  <sheetProtection/>
  <mergeCells count="4">
    <mergeCell ref="A1:C1"/>
    <mergeCell ref="A2:C2"/>
    <mergeCell ref="A3:C3"/>
    <mergeCell ref="A4:C4"/>
  </mergeCells>
  <printOptions/>
  <pageMargins left="1.1811023622047245" right="0.3937007874015748" top="0.4330708661417323" bottom="0.5118110236220472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62.00390625" style="0" customWidth="1"/>
    <col min="2" max="2" width="17.125" style="0" customWidth="1"/>
  </cols>
  <sheetData>
    <row r="1" spans="1:2" ht="12.75">
      <c r="A1" s="174" t="s">
        <v>795</v>
      </c>
      <c r="B1" s="174"/>
    </row>
    <row r="2" spans="1:2" ht="12.75">
      <c r="A2" s="174" t="s">
        <v>703</v>
      </c>
      <c r="B2" s="174"/>
    </row>
    <row r="3" spans="1:2" ht="12.75">
      <c r="A3" s="174" t="str">
        <f>'пр.5 вед.стр.'!A3:G3</f>
        <v>от  19.05.2017 г. № 194</v>
      </c>
      <c r="B3" s="174"/>
    </row>
    <row r="4" spans="1:2" ht="12.75">
      <c r="A4" s="5"/>
      <c r="B4" s="5"/>
    </row>
    <row r="5" spans="1:2" ht="15.75">
      <c r="A5" s="185" t="s">
        <v>780</v>
      </c>
      <c r="B5" s="185"/>
    </row>
    <row r="6" spans="1:2" ht="15.75">
      <c r="A6" s="185" t="s">
        <v>781</v>
      </c>
      <c r="B6" s="185"/>
    </row>
    <row r="7" spans="1:2" ht="12.75">
      <c r="A7" s="5"/>
      <c r="B7" s="5"/>
    </row>
    <row r="8" spans="1:2" ht="12.75">
      <c r="A8" s="5"/>
      <c r="B8" s="101" t="s">
        <v>1</v>
      </c>
    </row>
    <row r="9" spans="1:2" ht="12.75">
      <c r="A9" s="47" t="s">
        <v>32</v>
      </c>
      <c r="B9" s="47" t="s">
        <v>782</v>
      </c>
    </row>
    <row r="10" spans="1:2" ht="12.75">
      <c r="A10" s="106">
        <v>1</v>
      </c>
      <c r="B10" s="106">
        <v>2</v>
      </c>
    </row>
    <row r="11" spans="1:2" ht="12.75">
      <c r="A11" s="47" t="s">
        <v>783</v>
      </c>
      <c r="B11" s="40">
        <f>B15</f>
        <v>16000</v>
      </c>
    </row>
    <row r="12" spans="1:2" ht="19.5" customHeight="1">
      <c r="A12" s="107" t="s">
        <v>52</v>
      </c>
      <c r="B12" s="108">
        <v>0</v>
      </c>
    </row>
    <row r="13" spans="1:2" ht="15">
      <c r="A13" s="109" t="s">
        <v>784</v>
      </c>
      <c r="B13" s="110">
        <v>0</v>
      </c>
    </row>
    <row r="14" spans="1:2" ht="15">
      <c r="A14" s="109" t="s">
        <v>785</v>
      </c>
      <c r="B14" s="110">
        <v>0</v>
      </c>
    </row>
    <row r="15" spans="1:2" ht="29.25" customHeight="1">
      <c r="A15" s="111" t="s">
        <v>93</v>
      </c>
      <c r="B15" s="110">
        <f>B16-B17</f>
        <v>16000</v>
      </c>
    </row>
    <row r="16" spans="1:2" ht="15">
      <c r="A16" s="109" t="s">
        <v>784</v>
      </c>
      <c r="B16" s="110">
        <v>20000</v>
      </c>
    </row>
    <row r="17" spans="1:2" ht="15">
      <c r="A17" s="109" t="s">
        <v>785</v>
      </c>
      <c r="B17" s="110">
        <v>4000</v>
      </c>
    </row>
  </sheetData>
  <sheetProtection/>
  <mergeCells count="5">
    <mergeCell ref="A6:B6"/>
    <mergeCell ref="A5:B5"/>
    <mergeCell ref="A3:B3"/>
    <mergeCell ref="A2:B2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56.375" style="0" customWidth="1"/>
    <col min="2" max="2" width="12.125" style="0" customWidth="1"/>
    <col min="3" max="3" width="10.625" style="0" customWidth="1"/>
  </cols>
  <sheetData>
    <row r="1" spans="1:3" ht="12.75">
      <c r="A1" s="174" t="s">
        <v>809</v>
      </c>
      <c r="B1" s="174"/>
      <c r="C1" s="174"/>
    </row>
    <row r="2" spans="1:3" ht="12.75">
      <c r="A2" s="174" t="s">
        <v>703</v>
      </c>
      <c r="B2" s="174"/>
      <c r="C2" s="174"/>
    </row>
    <row r="3" spans="1:3" ht="12.75">
      <c r="A3" s="174" t="str">
        <f>'прил.8'!A3</f>
        <v>от  19.05.2017 г. № 194</v>
      </c>
      <c r="B3" s="174"/>
      <c r="C3" s="174"/>
    </row>
    <row r="4" spans="1:3" ht="12.75">
      <c r="A4" s="5"/>
      <c r="B4" s="5"/>
      <c r="C4" s="5"/>
    </row>
    <row r="5" spans="1:3" ht="39.75" customHeight="1">
      <c r="A5" s="186" t="s">
        <v>787</v>
      </c>
      <c r="B5" s="186"/>
      <c r="C5" s="186"/>
    </row>
    <row r="6" spans="1:3" ht="12.75">
      <c r="A6" s="5"/>
      <c r="B6" s="5"/>
      <c r="C6" s="101" t="s">
        <v>1</v>
      </c>
    </row>
    <row r="7" spans="1:3" ht="63.75">
      <c r="A7" s="22" t="s">
        <v>32</v>
      </c>
      <c r="B7" s="23" t="s">
        <v>788</v>
      </c>
      <c r="C7" s="23" t="s">
        <v>789</v>
      </c>
    </row>
    <row r="8" spans="1:3" ht="12.75">
      <c r="A8" s="69">
        <v>1</v>
      </c>
      <c r="B8" s="112">
        <v>2</v>
      </c>
      <c r="C8" s="112">
        <v>3</v>
      </c>
    </row>
    <row r="9" spans="1:3" ht="36" customHeight="1">
      <c r="A9" s="113" t="s">
        <v>790</v>
      </c>
      <c r="B9" s="114">
        <f>B11+B12</f>
        <v>79000</v>
      </c>
      <c r="C9" s="114">
        <f>C11+C12</f>
        <v>95000</v>
      </c>
    </row>
    <row r="10" spans="1:3" ht="18.75" customHeight="1">
      <c r="A10" s="111" t="s">
        <v>791</v>
      </c>
      <c r="B10" s="115"/>
      <c r="C10" s="115"/>
    </row>
    <row r="11" spans="1:5" ht="45" customHeight="1">
      <c r="A11" s="111" t="s">
        <v>792</v>
      </c>
      <c r="B11" s="116">
        <f>43000+16000+20000</f>
        <v>79000</v>
      </c>
      <c r="C11" s="116">
        <f>B11+20000-4000</f>
        <v>95000</v>
      </c>
      <c r="E11" s="117"/>
    </row>
    <row r="12" spans="1:3" ht="31.5" customHeight="1">
      <c r="A12" s="111" t="s">
        <v>793</v>
      </c>
      <c r="B12" s="117">
        <v>0</v>
      </c>
      <c r="C12" s="116">
        <v>0</v>
      </c>
    </row>
    <row r="13" spans="1:3" ht="14.25">
      <c r="A13" s="118" t="s">
        <v>794</v>
      </c>
      <c r="B13" s="119">
        <f>B9</f>
        <v>79000</v>
      </c>
      <c r="C13" s="119">
        <f>C9</f>
        <v>95000</v>
      </c>
    </row>
  </sheetData>
  <sheetProtection/>
  <mergeCells count="4">
    <mergeCell ref="A1:C1"/>
    <mergeCell ref="A2:C2"/>
    <mergeCell ref="A3:C3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2017-05-19T03:22:20Z</cp:lastPrinted>
  <dcterms:created xsi:type="dcterms:W3CDTF">2004-12-28T06:12:23Z</dcterms:created>
  <dcterms:modified xsi:type="dcterms:W3CDTF">2017-05-22T04:58:00Z</dcterms:modified>
  <cp:category/>
  <cp:version/>
  <cp:contentType/>
  <cp:contentStatus/>
</cp:coreProperties>
</file>