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832" activeTab="0"/>
  </bookViews>
  <sheets>
    <sheet name="прил.1" sheetId="1" r:id="rId1"/>
  </sheets>
  <definedNames>
    <definedName name="_xlnm.Print_Area" localSheetId="0">'прил.1'!$A$1:$F$193</definedName>
  </definedNames>
  <calcPr fullCalcOnLoad="1"/>
</workbook>
</file>

<file path=xl/sharedStrings.xml><?xml version="1.0" encoding="utf-8"?>
<sst xmlns="http://schemas.openxmlformats.org/spreadsheetml/2006/main" count="300" uniqueCount="289">
  <si>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</si>
  <si>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</si>
  <si>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</si>
  <si>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</si>
  <si>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</si>
  <si>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</si>
  <si>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</si>
  <si>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</si>
  <si>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</si>
  <si>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</si>
  <si>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</si>
  <si>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</si>
  <si>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</si>
  <si>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</si>
  <si>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</si>
  <si>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</si>
  <si>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</si>
  <si>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</si>
  <si>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</si>
  <si>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</si>
  <si>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</si>
  <si>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</si>
  <si>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</si>
  <si>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</si>
  <si>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</si>
  <si>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</si>
  <si>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</si>
  <si>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</si>
  <si>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</si>
  <si>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</si>
  <si>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</si>
  <si>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</si>
  <si>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</si>
  <si>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</si>
  <si>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</si>
  <si>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</si>
  <si>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</si>
  <si>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</si>
  <si>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</si>
  <si>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</si>
  <si>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</si>
  <si>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</si>
  <si>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</si>
  <si>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</si>
  <si>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</si>
  <si>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</si>
  <si>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</si>
  <si>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</si>
  <si>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</si>
  <si>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</si>
  <si>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</si>
  <si>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</si>
  <si>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</si>
  <si>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</si>
  <si>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</si>
  <si>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</si>
  <si>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</si>
  <si>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</si>
  <si>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</si>
  <si>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</si>
  <si>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</si>
  <si>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</si>
  <si>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</si>
  <si>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</si>
  <si>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</si>
  <si>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</si>
  <si>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</si>
  <si>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</si>
  <si>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</si>
  <si>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</si>
  <si>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</si>
  <si>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</si>
  <si>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</si>
  <si>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</si>
  <si>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</si>
  <si>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</si>
  <si>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</si>
  <si>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</si>
  <si>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</si>
  <si>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</si>
  <si>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</si>
  <si>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</si>
  <si>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</si>
  <si>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</si>
  <si>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</si>
  <si>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</si>
  <si>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</si>
  <si>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</si>
  <si>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</si>
  <si>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</si>
  <si>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</si>
  <si>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</si>
  <si>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</si>
  <si>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</si>
  <si>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</si>
  <si>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</si>
  <si>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</si>
  <si>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</si>
  <si>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</si>
  <si>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</si>
  <si>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</si>
  <si>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</si>
  <si>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</si>
  <si>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</si>
  <si>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</si>
  <si>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</si>
  <si>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</si>
  <si>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</si>
  <si>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</si>
  <si>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</si>
  <si>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</si>
  <si>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</si>
  <si>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</si>
  <si>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</si>
  <si>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</si>
  <si>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</si>
  <si>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</si>
  <si>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</si>
  <si>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</si>
  <si>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</si>
  <si>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</si>
  <si>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</si>
  <si>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</si>
  <si>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</si>
  <si>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</si>
  <si>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</si>
  <si>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</si>
  <si>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</si>
  <si>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</si>
  <si>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</si>
  <si>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</si>
  <si>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</si>
  <si>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</si>
  <si>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</si>
  <si>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</si>
  <si>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</si>
  <si>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</si>
  <si>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</si>
  <si>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1 16 43000 01 0000 140</t>
  </si>
  <si>
    <t>Субвенции бюджетам бюджетной системы Российской Федерации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</si>
  <si>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</si>
  <si>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</si>
  <si>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</si>
  <si>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</si>
  <si>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</si>
  <si>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</si>
  <si>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</si>
  <si>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</si>
  <si>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</si>
  <si>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</si>
  <si>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</si>
  <si>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</si>
  <si>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</si>
  <si>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</si>
  <si>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</si>
  <si>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</si>
  <si>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</si>
  <si>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тыс.рублей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</si>
  <si>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</si>
  <si>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</si>
  <si>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</si>
  <si>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2 02 25519 04 0000 151</t>
  </si>
  <si>
    <t>2 02 25555 04 0000 151</t>
  </si>
  <si>
    <t>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</si>
  <si>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</si>
  <si>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</si>
  <si>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</si>
  <si>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</si>
  <si>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</si>
  <si>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1 11 09000 00 0000 120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</si>
  <si>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</si>
  <si>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</si>
  <si>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</si>
  <si>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</si>
  <si>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2 07 04050 04 0000 180</t>
  </si>
  <si>
    <t>1 11 09044 04 0000 120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</si>
  <si>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</si>
  <si>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2 07 04000 04 0000 180</t>
  </si>
  <si>
    <t>Прочие безвозмездные поступления в бюджеты городских округов</t>
  </si>
  <si>
    <t>2 07 00000 00 0000 000</t>
  </si>
  <si>
    <t>ПРОЧИЕ БЕЗВОЗМЕЗДНЫЕ ПОСТУПЛЕНИЯ</t>
  </si>
  <si>
    <t>% исполнения</t>
  </si>
  <si>
    <t>Отклонение</t>
  </si>
  <si>
    <t xml:space="preserve">1 03 02260 01 0000 110 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</si>
  <si>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</si>
  <si>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</si>
  <si>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</si>
  <si>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</si>
  <si>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</si>
  <si>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</si>
  <si>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</si>
  <si>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Приложение № 1</t>
  </si>
  <si>
    <t xml:space="preserve">к решению Собрания представителей Сусуманского городского округа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</si>
  <si>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</si>
  <si>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</si>
  <si>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</si>
  <si>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 xml:space="preserve">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</si>
  <si>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</si>
  <si>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</si>
  <si>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1 05 01050 01 0000 110</t>
  </si>
  <si>
    <t>1 11 05030 00 0000 120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</si>
  <si>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</si>
  <si>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</si>
  <si>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</si>
  <si>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</si>
  <si>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</si>
  <si>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</si>
  <si>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</si>
  <si>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 xml:space="preserve"> 1 13 02000 00 0000 130 </t>
  </si>
  <si>
    <t xml:space="preserve">1 13 02994 04 0000 130 </t>
  </si>
  <si>
    <t xml:space="preserve">Прочие доходы от компенсации затрат бюджетов городских округов </t>
  </si>
  <si>
    <t>1 16 330040 04 0000 140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</si>
  <si>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</si>
  <si>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</si>
  <si>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</si>
  <si>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</si>
  <si>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</si>
  <si>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Дотации бюджетам городских округов на выравнивание бюджетной обеспеченности поселений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</si>
  <si>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</si>
  <si>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2 02 15002 00 0000 151</t>
  </si>
  <si>
    <t>2 02 15002 04 0000 151</t>
  </si>
  <si>
    <t>2 02 25497 00 0000 151</t>
  </si>
  <si>
    <t>Субсидии бюджетам на реализацию мероприятий по обеспечению жильем молодых семей</t>
  </si>
  <si>
    <t>2 02 25497 04 0000 151</t>
  </si>
  <si>
    <t>Субсидии бюджетам городских округов на реализацию мероприятий по обеспечению жильем молодых семей</t>
  </si>
  <si>
    <t xml:space="preserve">Субсидии бюджетам городских округов, предоставляемых в рамках реализации подпрограммы «Оказание поддержки в обеспечении жильем молодых семей» на 2014-2021 годы» государственной программы Магаданской области «Обеспечение доступным и комфортным жильем жителей Магаданской области на 2014-2021 годы», для последующего предоставления молодым семьям - участникам подпрограммы социальной выплаты на приобретение (строительство) жилья на 2018 год
</t>
  </si>
  <si>
    <t>2 02 25519 00 0000 151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</si>
  <si>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</si>
  <si>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</si>
  <si>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2018 год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</si>
  <si>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</si>
  <si>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</si>
  <si>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"Формирование современной городской среды Магаданской области" на 2018-2022 годы" на 2018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</si>
  <si>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</si>
  <si>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</si>
  <si>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 государственной программы Магаданской области "Обеспечение качественными
жилищно-коммунальными услугами и комфортными условиями проживания населения Магаданской области на 2014-2020 годы" на 2018 год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</si>
  <si>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2018 год
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</si>
  <si>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</si>
  <si>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2018 году</t>
  </si>
  <si>
    <t>Субсидии бюджетам городских округов на организацию и проведение гастрономического фестиваля "Колымское братство" в рамках подпрограммы "Развитие торговли на территории Магаданской области на 2016 -2020 годы" государственной программы Магаданской области "Развитие сельского хозяйства Магаданской области на 2014- 2020 годы" на 2018 год</t>
  </si>
  <si>
    <t xml:space="preserve"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культуры и спорта в Магаданской области» на 2014-2020 годы»  на 2018 год
</t>
  </si>
  <si>
    <t xml:space="preserve">Субсидии бюджетам городских округов, предоставляемых в рамках реализации подпрограммы «Совершенствование системы управления в сфере имущественно-земельных отношений Магаданской области на 2016-2020 годы» государственной программы Магаданской области «Управление государственным имуществом Магаданской области» на 2016-2020 годы» на 2018 год
</t>
  </si>
  <si>
    <t xml:space="preserve"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2018 год
</t>
  </si>
  <si>
    <t xml:space="preserve">Cсубсидии бюджетам городских округов на реализацию мероприятий поддержки развития малого и среднего предпринимательства в рамках государственной программы Магаданской области «Экономическое развитие и инновационная экономика 
Магаданской области» на 2018 год
</t>
  </si>
  <si>
    <t>Субсидии бюджетам городских округов на 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 в  рамках государственной программы Магаданской области "Обеспечение доступным и комфортным жильем жителей Магаданской области" на 2014-2021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</si>
  <si>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</si>
  <si>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 xml:space="preserve">Субвенции бюджетам городских округов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2018 год
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</si>
  <si>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2018 год
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</si>
  <si>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год, в том числе: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</si>
  <si>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</si>
  <si>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</si>
  <si>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 xml:space="preserve">Субвенции 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«Управление развитием отрасли образования
в Магаданской области» государственной программы Магаданской области «Развитие образования в Магаданской области» на 2018 год
 </t>
  </si>
  <si>
    <t>Субвенции бюджетам городских округов на осуществление государственных полномочий по отлову и содержанию безнадзорных животных на 2018 год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</si>
  <si>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2018  год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</si>
  <si>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</si>
  <si>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</si>
  <si>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</si>
  <si>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</si>
  <si>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 на   2018 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</si>
  <si>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2018 год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</si>
  <si>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</si>
  <si>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 xml:space="preserve"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</t>
  </si>
  <si>
    <t>в рамках подпрограммы «Оказание государственных услуг в сфере культуры и отраслевого образования Магаданской области» на 2014-2021 годы» государственной программы Магаданской области «Развитие культуры и туризма Магаданской области» на 2014-2021 годы»</t>
  </si>
  <si>
    <t>на реализацию мероприятия "Модернизация и реконструкция объектов инженерной и коммунальной инфраструктуры в населенных пунктах городских округов Магаданской области" за счет средств внебюджетного фонда социально-экономического развития Магаданской области в условиях деятельности Особой экономической зоны, на 2018 год</t>
  </si>
  <si>
    <t xml:space="preserve"> для проведения кадастровых работ и межевания земельного участка для дальнейшего его предоставления в долгосрочную аренду ООО «НПО ЦОДИТ» для оказания услуг связи, мобильной связи, систем мониторинга, метео мероприятий и безопасности дорожного движения (ООО "Магаданская дорожная компания")</t>
  </si>
  <si>
    <t>на реализацию мероприятия "Развитие дворовой инфраструктуры муниципальных образований, расположенных на территории магаданской области ( в том числе на погашение кредиторской задолженности за проведенные мероприятия по благоустройству территорий муниципальных образований Магаданской области) за счет средств внебюджетного фонда социально-экономического развития Магаданской области в условиях деятельности Особой экономической зоны на 2018 год</t>
  </si>
  <si>
    <t>Финансовая помощь для организации и функционирования ДЮСШ в муниципальном образовании "Сусуманский городской округ"  (Сусуманзолото)</t>
  </si>
  <si>
    <t>Бюджет на 2018 г.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</si>
  <si>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2018 год</t>
  </si>
  <si>
    <t>"Об исполнении бюджета муниципального образования "Сусуманский городской округ" за 2018 год"</t>
  </si>
  <si>
    <t>от      .05.2019 г. №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</si>
  <si>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</si>
  <si>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</si>
  <si>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</si>
  <si>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Субсидии бюджетам городских округов на реализацию государственной программы Магаданской области «Развитие системы обращения с отходами производства и потребления на территории Магаданской области» на 2015-2021 годы» на 2018 год
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</si>
  <si>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</si>
  <si>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</si>
  <si>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</si>
  <si>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2 19 00000 00 0000 000</t>
  </si>
  <si>
    <t xml:space="preserve"> 2 19 00000 04 0000 151</t>
  </si>
  <si>
    <t xml:space="preserve"> 2 19 60010 04 0000 151</t>
  </si>
  <si>
    <t xml:space="preserve">Субвенции  бюджетам городских округов на осуществление государственных полномочий по предоставлению дополнительных мер социальной поддержки
работникам муниципальных образовательных организаций в рамках подпрограммы «Управление развитием отрасли образования в Магаданской области»  государственной программы Магаданской области «Развитие образования в Магаданской области» на 2018 год
</t>
  </si>
  <si>
    <t xml:space="preserve">Субвенции бюджетам городских округов на обеспечение ежемесячного денежного вознаграждения за классное руководство в рамках подпрограммы «Управление развитием отрасли образования в Магаданской области»  государственной программы Магаданской области «Развитие образования в Магаданской области» на 2018 год
</t>
  </si>
  <si>
    <t xml:space="preserve"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2018 год
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</si>
  <si>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
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2018 год
 </t>
  </si>
  <si>
    <t xml:space="preserve">Cубсидии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2016-2018 годы» государственной программы Магаданской области «Развитие сельского хозяйства Магаданской области на 2014-2024 годы» на 2018 год
</t>
  </si>
  <si>
    <t>Субсидии бюджетам городских округов на реализацию подпрограммы "Оказание содействия муниципальным образованиям Магаданской области в переселении граждан из аварийного жилищного фонда" на 2014-2021 годы" в рамках государственной программы Магаданской области "Обеспечение доступным и комфортным жильем жителей Магаданской области" на 2014-2021 годы" на 2018 год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</si>
  <si>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2018 год
</t>
  </si>
  <si>
    <t>Исполнено на 01.01.2019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</si>
</sst>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0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 Cyr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49" fontId="35" fillId="0" borderId="2">
      <alignment horizontal="center"/>
      <protection/>
    </xf>
    <xf numFmtId="0" fontId="35" fillId="0" borderId="3">
      <alignment horizontal="left" wrapText="1" indent="2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49" fontId="51" fillId="32" borderId="13" xfId="0" applyNumberFormat="1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right" vertical="top" wrapText="1"/>
    </xf>
    <xf numFmtId="0" fontId="53" fillId="32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32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4" fillId="32" borderId="13" xfId="0" applyFont="1" applyFill="1" applyBorder="1" applyAlignment="1">
      <alignment horizontal="center" vertical="center" wrapText="1"/>
    </xf>
    <xf numFmtId="49" fontId="51" fillId="32" borderId="13" xfId="0" applyNumberFormat="1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center" vertical="center"/>
    </xf>
    <xf numFmtId="49" fontId="54" fillId="32" borderId="13" xfId="0" applyNumberFormat="1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left" vertical="center" wrapText="1"/>
    </xf>
    <xf numFmtId="177" fontId="54" fillId="0" borderId="13" xfId="0" applyNumberFormat="1" applyFont="1" applyFill="1" applyBorder="1" applyAlignment="1">
      <alignment horizontal="center" vertical="center" wrapText="1"/>
    </xf>
    <xf numFmtId="49" fontId="52" fillId="32" borderId="13" xfId="0" applyNumberFormat="1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left" vertical="center" wrapText="1"/>
    </xf>
    <xf numFmtId="177" fontId="52" fillId="0" borderId="13" xfId="0" applyNumberFormat="1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wrapText="1"/>
    </xf>
    <xf numFmtId="0" fontId="52" fillId="32" borderId="13" xfId="46" applyFont="1" applyFill="1" applyBorder="1" applyAlignment="1" applyProtection="1">
      <alignment wrapText="1"/>
      <protection/>
    </xf>
    <xf numFmtId="1" fontId="54" fillId="32" borderId="13" xfId="0" applyNumberFormat="1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vertical="center" wrapText="1"/>
    </xf>
    <xf numFmtId="0" fontId="52" fillId="32" borderId="13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/>
    </xf>
    <xf numFmtId="0" fontId="52" fillId="32" borderId="13" xfId="0" applyFont="1" applyFill="1" applyBorder="1" applyAlignment="1">
      <alignment horizontal="justify" vertical="center" wrapText="1"/>
    </xf>
    <xf numFmtId="49" fontId="52" fillId="32" borderId="13" xfId="35" applyNumberFormat="1" applyFont="1" applyFill="1" applyBorder="1" applyProtection="1">
      <alignment horizontal="center"/>
      <protection/>
    </xf>
    <xf numFmtId="0" fontId="52" fillId="32" borderId="13" xfId="33" applyNumberFormat="1" applyFont="1" applyFill="1" applyBorder="1" applyAlignment="1" applyProtection="1">
      <alignment vertical="center" wrapText="1"/>
      <protection/>
    </xf>
    <xf numFmtId="0" fontId="52" fillId="32" borderId="13" xfId="0" applyFont="1" applyFill="1" applyBorder="1" applyAlignment="1">
      <alignment horizontal="center" vertical="top" wrapText="1"/>
    </xf>
    <xf numFmtId="0" fontId="52" fillId="32" borderId="13" xfId="0" applyFont="1" applyFill="1" applyBorder="1" applyAlignment="1">
      <alignment vertical="top" wrapText="1"/>
    </xf>
    <xf numFmtId="0" fontId="52" fillId="32" borderId="13" xfId="0" applyFont="1" applyFill="1" applyBorder="1" applyAlignment="1">
      <alignment horizontal="left" vertical="justify" wrapText="1"/>
    </xf>
    <xf numFmtId="0" fontId="52" fillId="32" borderId="13" xfId="0" applyFont="1" applyFill="1" applyBorder="1" applyAlignment="1">
      <alignment/>
    </xf>
    <xf numFmtId="0" fontId="52" fillId="32" borderId="13" xfId="0" applyFont="1" applyFill="1" applyBorder="1" applyAlignment="1">
      <alignment vertical="center" wrapText="1"/>
    </xf>
    <xf numFmtId="0" fontId="52" fillId="32" borderId="13" xfId="0" applyFont="1" applyFill="1" applyBorder="1" applyAlignment="1">
      <alignment vertical="center"/>
    </xf>
    <xf numFmtId="0" fontId="52" fillId="3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/>
    </xf>
    <xf numFmtId="0" fontId="52" fillId="32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52" fillId="32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4" fillId="32" borderId="13" xfId="0" applyFont="1" applyFill="1" applyBorder="1" applyAlignment="1">
      <alignment horizontal="justify" vertical="top" wrapText="1"/>
    </xf>
    <xf numFmtId="0" fontId="55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52" fillId="32" borderId="13" xfId="46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46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54" fillId="32" borderId="13" xfId="0" applyFont="1" applyFill="1" applyBorder="1" applyAlignment="1">
      <alignment horizontal="center"/>
    </xf>
    <xf numFmtId="0" fontId="52" fillId="32" borderId="13" xfId="0" applyNumberFormat="1" applyFont="1" applyFill="1" applyBorder="1" applyAlignment="1">
      <alignment wrapText="1"/>
    </xf>
    <xf numFmtId="0" fontId="52" fillId="32" borderId="13" xfId="0" applyNumberFormat="1" applyFont="1" applyFill="1" applyBorder="1" applyAlignment="1">
      <alignment vertical="center" wrapText="1"/>
    </xf>
    <xf numFmtId="0" fontId="52" fillId="32" borderId="13" xfId="0" applyNumberFormat="1" applyFont="1" applyFill="1" applyBorder="1" applyAlignment="1">
      <alignment horizontal="left" vertical="center" wrapText="1"/>
    </xf>
    <xf numFmtId="0" fontId="54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left" vertical="center" wrapText="1"/>
    </xf>
    <xf numFmtId="49" fontId="52" fillId="32" borderId="13" xfId="0" applyNumberFormat="1" applyFont="1" applyFill="1" applyBorder="1" applyAlignment="1">
      <alignment vertical="center" wrapText="1"/>
    </xf>
    <xf numFmtId="49" fontId="52" fillId="32" borderId="0" xfId="0" applyNumberFormat="1" applyFont="1" applyFill="1" applyBorder="1" applyAlignment="1">
      <alignment vertical="center" wrapText="1"/>
    </xf>
    <xf numFmtId="0" fontId="54" fillId="32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49" fontId="54" fillId="32" borderId="0" xfId="0" applyNumberFormat="1" applyFont="1" applyFill="1" applyBorder="1" applyAlignment="1">
      <alignment vertical="center" wrapText="1"/>
    </xf>
    <xf numFmtId="0" fontId="52" fillId="32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49" fontId="58" fillId="32" borderId="0" xfId="0" applyNumberFormat="1" applyFont="1" applyFill="1" applyBorder="1" applyAlignment="1">
      <alignment vertical="center" wrapText="1"/>
    </xf>
    <xf numFmtId="0" fontId="58" fillId="32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177" fontId="56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horizontal="justify" vertical="center"/>
    </xf>
    <xf numFmtId="177" fontId="52" fillId="32" borderId="13" xfId="0" applyNumberFormat="1" applyFont="1" applyFill="1" applyBorder="1" applyAlignment="1">
      <alignment horizontal="center" vertical="center"/>
    </xf>
    <xf numFmtId="177" fontId="54" fillId="32" borderId="13" xfId="0" applyNumberFormat="1" applyFont="1" applyFill="1" applyBorder="1" applyAlignment="1">
      <alignment horizontal="center" vertical="center"/>
    </xf>
    <xf numFmtId="49" fontId="59" fillId="0" borderId="13" xfId="34" applyFont="1" applyBorder="1" applyProtection="1">
      <alignment horizontal="center"/>
      <protection/>
    </xf>
    <xf numFmtId="0" fontId="59" fillId="0" borderId="13" xfId="36" applyNumberFormat="1" applyFont="1" applyBorder="1" applyAlignment="1" applyProtection="1">
      <alignment wrapText="1"/>
      <protection/>
    </xf>
    <xf numFmtId="49" fontId="60" fillId="0" borderId="13" xfId="34" applyFont="1" applyBorder="1" applyProtection="1">
      <alignment horizontal="center"/>
      <protection/>
    </xf>
    <xf numFmtId="0" fontId="60" fillId="0" borderId="13" xfId="36" applyNumberFormat="1" applyFont="1" applyBorder="1" applyAlignment="1" applyProtection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49" fontId="54" fillId="32" borderId="0" xfId="0" applyNumberFormat="1" applyFont="1" applyFill="1" applyBorder="1" applyAlignment="1">
      <alignment vertical="center" wrapText="1"/>
    </xf>
    <xf numFmtId="0" fontId="52" fillId="32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xl7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007800.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view="pageBreakPreview" zoomScale="60" zoomScalePageLayoutView="0" workbookViewId="0" topLeftCell="A1">
      <selection activeCell="I15" sqref="I15"/>
    </sheetView>
  </sheetViews>
  <sheetFormatPr defaultColWidth="9.125" defaultRowHeight="12.75"/>
  <cols>
    <col min="1" max="1" width="20.50390625" style="6" customWidth="1"/>
    <col min="2" max="2" width="63.50390625" style="6" customWidth="1"/>
    <col min="3" max="3" width="12.375" style="78" customWidth="1"/>
    <col min="4" max="4" width="11.375" style="6" customWidth="1"/>
    <col min="5" max="5" width="11.50390625" style="6" customWidth="1"/>
    <col min="6" max="6" width="10.875" style="6" customWidth="1"/>
    <col min="7" max="16384" width="9.125" style="6" customWidth="1"/>
  </cols>
  <sheetData>
    <row r="1" spans="1:3" ht="13.5" customHeight="1">
      <c r="A1" s="90"/>
      <c r="B1" s="90"/>
      <c r="C1" s="90"/>
    </row>
    <row r="2" spans="1:3" ht="13.5" customHeight="1">
      <c r="A2" s="5"/>
      <c r="B2" s="5"/>
      <c r="C2" s="5"/>
    </row>
    <row r="3" spans="1:6" ht="13.5" customHeight="1">
      <c r="A3" s="91" t="s">
        <v>191</v>
      </c>
      <c r="B3" s="91"/>
      <c r="C3" s="91"/>
      <c r="D3" s="91"/>
      <c r="E3" s="91"/>
      <c r="F3" s="91"/>
    </row>
    <row r="4" spans="1:6" ht="13.5" customHeight="1">
      <c r="A4" s="91" t="s">
        <v>192</v>
      </c>
      <c r="B4" s="91"/>
      <c r="C4" s="91"/>
      <c r="D4" s="91"/>
      <c r="E4" s="91"/>
      <c r="F4" s="91"/>
    </row>
    <row r="5" spans="1:6" ht="13.5" customHeight="1">
      <c r="A5" s="92" t="s">
        <v>269</v>
      </c>
      <c r="B5" s="92"/>
      <c r="C5" s="92"/>
      <c r="D5" s="92"/>
      <c r="E5" s="92"/>
      <c r="F5" s="92"/>
    </row>
    <row r="6" spans="1:6" ht="13.5" customHeight="1">
      <c r="A6" s="1"/>
      <c r="B6" s="92" t="s">
        <v>270</v>
      </c>
      <c r="C6" s="92"/>
      <c r="D6" s="92"/>
      <c r="E6" s="92"/>
      <c r="F6" s="92"/>
    </row>
    <row r="7" spans="1:6" ht="13.5" customHeight="1">
      <c r="A7" s="1"/>
      <c r="B7" s="1"/>
      <c r="C7" s="1"/>
      <c r="D7" s="1"/>
      <c r="E7" s="1"/>
      <c r="F7" s="1"/>
    </row>
    <row r="8" spans="1:6" ht="36" customHeight="1">
      <c r="A8" s="88" t="s">
        <v>268</v>
      </c>
      <c r="B8" s="88"/>
      <c r="C8" s="88"/>
      <c r="D8" s="88"/>
      <c r="E8" s="88"/>
      <c r="F8" s="88"/>
    </row>
    <row r="9" spans="1:6" ht="13.5" customHeight="1">
      <c r="A9" s="7"/>
      <c r="B9" s="8"/>
      <c r="C9" s="9"/>
      <c r="D9" s="10"/>
      <c r="E9" s="10"/>
      <c r="F9" s="10" t="s">
        <v>157</v>
      </c>
    </row>
    <row r="10" spans="1:6" ht="48.75" customHeight="1">
      <c r="A10" s="2" t="s">
        <v>53</v>
      </c>
      <c r="B10" s="3" t="s">
        <v>54</v>
      </c>
      <c r="C10" s="11" t="s">
        <v>267</v>
      </c>
      <c r="D10" s="4" t="s">
        <v>288</v>
      </c>
      <c r="E10" s="4" t="s">
        <v>182</v>
      </c>
      <c r="F10" s="4" t="s">
        <v>181</v>
      </c>
    </row>
    <row r="11" spans="1:6" ht="17.25" customHeight="1">
      <c r="A11" s="12">
        <v>1</v>
      </c>
      <c r="B11" s="13">
        <v>2</v>
      </c>
      <c r="C11" s="14">
        <v>3</v>
      </c>
      <c r="D11" s="15">
        <v>4</v>
      </c>
      <c r="E11" s="15">
        <v>5</v>
      </c>
      <c r="F11" s="15">
        <v>6</v>
      </c>
    </row>
    <row r="12" spans="1:6" ht="17.25" customHeight="1">
      <c r="A12" s="16" t="s">
        <v>55</v>
      </c>
      <c r="B12" s="17" t="s">
        <v>50</v>
      </c>
      <c r="C12" s="18">
        <f>C13+C19+C25+C36+C44+C47+C58+C65+C69+C76+C90</f>
        <v>260607.1</v>
      </c>
      <c r="D12" s="18">
        <f>D13+D19+D25+D36+D44+D47+D58+D65+D69+D76+D90</f>
        <v>262822.7</v>
      </c>
      <c r="E12" s="83">
        <f>C12-D12</f>
        <v>-2215.600000000006</v>
      </c>
      <c r="F12" s="83">
        <f>D12/C12*100</f>
        <v>100.85016870223413</v>
      </c>
    </row>
    <row r="13" spans="1:6" ht="17.25" customHeight="1">
      <c r="A13" s="16" t="s">
        <v>56</v>
      </c>
      <c r="B13" s="17" t="s">
        <v>57</v>
      </c>
      <c r="C13" s="18">
        <f>C14</f>
        <v>192268</v>
      </c>
      <c r="D13" s="18">
        <f>D14</f>
        <v>194702.4</v>
      </c>
      <c r="E13" s="83">
        <f aca="true" t="shared" si="0" ref="E13:E77">C13-D13</f>
        <v>-2434.399999999994</v>
      </c>
      <c r="F13" s="83">
        <f aca="true" t="shared" si="1" ref="F13:F77">D13/C13*100</f>
        <v>101.26614933322237</v>
      </c>
    </row>
    <row r="14" spans="1:6" ht="17.25" customHeight="1">
      <c r="A14" s="19" t="s">
        <v>75</v>
      </c>
      <c r="B14" s="20" t="s">
        <v>76</v>
      </c>
      <c r="C14" s="21">
        <f>C15+C16+C17+C18</f>
        <v>192268</v>
      </c>
      <c r="D14" s="21">
        <f>D15+D16+D17+D18</f>
        <v>194702.4</v>
      </c>
      <c r="E14" s="82">
        <f t="shared" si="0"/>
        <v>-2434.399999999994</v>
      </c>
      <c r="F14" s="82">
        <f t="shared" si="1"/>
        <v>101.26614933322237</v>
      </c>
    </row>
    <row r="15" spans="1:6" ht="58.5" customHeight="1">
      <c r="A15" s="19" t="s">
        <v>94</v>
      </c>
      <c r="B15" s="22" t="s">
        <v>193</v>
      </c>
      <c r="C15" s="21">
        <f>185000+5000</f>
        <v>190000</v>
      </c>
      <c r="D15" s="21">
        <v>192510</v>
      </c>
      <c r="E15" s="82">
        <f t="shared" si="0"/>
        <v>-2510</v>
      </c>
      <c r="F15" s="82">
        <f t="shared" si="1"/>
        <v>101.32105263157895</v>
      </c>
    </row>
    <row r="16" spans="1:6" ht="90.75" customHeight="1">
      <c r="A16" s="19" t="s">
        <v>79</v>
      </c>
      <c r="B16" s="23" t="s">
        <v>156</v>
      </c>
      <c r="C16" s="21">
        <v>260</v>
      </c>
      <c r="D16" s="21">
        <v>261.3</v>
      </c>
      <c r="E16" s="82">
        <f t="shared" si="0"/>
        <v>-1.3000000000000114</v>
      </c>
      <c r="F16" s="82">
        <f t="shared" si="1"/>
        <v>100.50000000000001</v>
      </c>
    </row>
    <row r="17" spans="1:6" ht="31.5" customHeight="1">
      <c r="A17" s="19" t="s">
        <v>100</v>
      </c>
      <c r="B17" s="23" t="s">
        <v>105</v>
      </c>
      <c r="C17" s="21">
        <v>214</v>
      </c>
      <c r="D17" s="21">
        <v>224.7</v>
      </c>
      <c r="E17" s="82">
        <f t="shared" si="0"/>
        <v>-10.699999999999989</v>
      </c>
      <c r="F17" s="82">
        <f t="shared" si="1"/>
        <v>105</v>
      </c>
    </row>
    <row r="18" spans="1:6" ht="72.75" customHeight="1">
      <c r="A18" s="19" t="s">
        <v>3</v>
      </c>
      <c r="B18" s="23" t="s">
        <v>194</v>
      </c>
      <c r="C18" s="21">
        <v>1794</v>
      </c>
      <c r="D18" s="21">
        <v>1706.4</v>
      </c>
      <c r="E18" s="82">
        <f t="shared" si="0"/>
        <v>87.59999999999991</v>
      </c>
      <c r="F18" s="82">
        <f t="shared" si="1"/>
        <v>95.1170568561873</v>
      </c>
    </row>
    <row r="19" spans="1:6" ht="28.5" customHeight="1">
      <c r="A19" s="24" t="s">
        <v>107</v>
      </c>
      <c r="B19" s="25" t="s">
        <v>0</v>
      </c>
      <c r="C19" s="18">
        <f>C20</f>
        <v>7380</v>
      </c>
      <c r="D19" s="18">
        <f>D20</f>
        <v>7364.8</v>
      </c>
      <c r="E19" s="83">
        <f t="shared" si="0"/>
        <v>15.199999999999818</v>
      </c>
      <c r="F19" s="83">
        <f t="shared" si="1"/>
        <v>99.79403794037941</v>
      </c>
    </row>
    <row r="20" spans="1:6" ht="28.5" customHeight="1">
      <c r="A20" s="26" t="s">
        <v>106</v>
      </c>
      <c r="B20" s="22" t="s">
        <v>195</v>
      </c>
      <c r="C20" s="21">
        <f>C21+C22+C23</f>
        <v>7380</v>
      </c>
      <c r="D20" s="21">
        <f>D21+D22+D23+D24</f>
        <v>7364.8</v>
      </c>
      <c r="E20" s="82">
        <f t="shared" si="0"/>
        <v>15.199999999999818</v>
      </c>
      <c r="F20" s="82">
        <f t="shared" si="1"/>
        <v>99.79403794037941</v>
      </c>
    </row>
    <row r="21" spans="1:6" ht="63" customHeight="1">
      <c r="A21" s="26" t="s">
        <v>112</v>
      </c>
      <c r="B21" s="22" t="s">
        <v>116</v>
      </c>
      <c r="C21" s="21">
        <v>2990</v>
      </c>
      <c r="D21" s="21">
        <v>3281.5</v>
      </c>
      <c r="E21" s="82">
        <f t="shared" si="0"/>
        <v>-291.5</v>
      </c>
      <c r="F21" s="82">
        <f t="shared" si="1"/>
        <v>109.74916387959865</v>
      </c>
    </row>
    <row r="22" spans="1:6" ht="74.25" customHeight="1">
      <c r="A22" s="26" t="s">
        <v>113</v>
      </c>
      <c r="B22" s="22" t="s">
        <v>5</v>
      </c>
      <c r="C22" s="21">
        <v>30</v>
      </c>
      <c r="D22" s="21">
        <v>31.6</v>
      </c>
      <c r="E22" s="82">
        <f t="shared" si="0"/>
        <v>-1.6000000000000014</v>
      </c>
      <c r="F22" s="82">
        <f t="shared" si="1"/>
        <v>105.33333333333334</v>
      </c>
    </row>
    <row r="23" spans="1:6" ht="66" customHeight="1">
      <c r="A23" s="26" t="s">
        <v>114</v>
      </c>
      <c r="B23" s="22" t="s">
        <v>6</v>
      </c>
      <c r="C23" s="21">
        <v>4360</v>
      </c>
      <c r="D23" s="21">
        <v>4786.9</v>
      </c>
      <c r="E23" s="82">
        <f t="shared" si="0"/>
        <v>-426.89999999999964</v>
      </c>
      <c r="F23" s="82">
        <f t="shared" si="1"/>
        <v>109.79128440366972</v>
      </c>
    </row>
    <row r="24" spans="1:6" ht="54.75" customHeight="1">
      <c r="A24" s="26" t="s">
        <v>183</v>
      </c>
      <c r="B24" s="22" t="s">
        <v>271</v>
      </c>
      <c r="C24" s="21"/>
      <c r="D24" s="79">
        <v>-735.2</v>
      </c>
      <c r="E24" s="82">
        <f t="shared" si="0"/>
        <v>735.2</v>
      </c>
      <c r="F24" s="82"/>
    </row>
    <row r="25" spans="1:6" ht="15" customHeight="1">
      <c r="A25" s="16" t="s">
        <v>58</v>
      </c>
      <c r="B25" s="17" t="s">
        <v>59</v>
      </c>
      <c r="C25" s="18">
        <f>C26+C32+C34</f>
        <v>19061.1</v>
      </c>
      <c r="D25" s="18">
        <f>D26+D32+D34</f>
        <v>17822.1</v>
      </c>
      <c r="E25" s="83">
        <f t="shared" si="0"/>
        <v>1239</v>
      </c>
      <c r="F25" s="83">
        <f t="shared" si="1"/>
        <v>93.4998504808222</v>
      </c>
    </row>
    <row r="26" spans="1:6" ht="24.75" customHeight="1">
      <c r="A26" s="27" t="s">
        <v>128</v>
      </c>
      <c r="B26" s="28" t="s">
        <v>129</v>
      </c>
      <c r="C26" s="21">
        <f>C27+C29+C31</f>
        <v>5360</v>
      </c>
      <c r="D26" s="21">
        <f>D27+D29+D31</f>
        <v>5206.8</v>
      </c>
      <c r="E26" s="82">
        <f t="shared" si="0"/>
        <v>153.19999999999982</v>
      </c>
      <c r="F26" s="82">
        <f t="shared" si="1"/>
        <v>97.14179104477613</v>
      </c>
    </row>
    <row r="27" spans="1:6" ht="27" customHeight="1">
      <c r="A27" s="26" t="s">
        <v>130</v>
      </c>
      <c r="B27" s="28" t="s">
        <v>131</v>
      </c>
      <c r="C27" s="21">
        <f>C28</f>
        <v>4171</v>
      </c>
      <c r="D27" s="21">
        <f>D28</f>
        <v>4018.1</v>
      </c>
      <c r="E27" s="82">
        <f t="shared" si="0"/>
        <v>152.9000000000001</v>
      </c>
      <c r="F27" s="82">
        <f t="shared" si="1"/>
        <v>96.33421241908415</v>
      </c>
    </row>
    <row r="28" spans="1:6" ht="28.5" customHeight="1">
      <c r="A28" s="26" t="s">
        <v>132</v>
      </c>
      <c r="B28" s="28" t="s">
        <v>131</v>
      </c>
      <c r="C28" s="21">
        <v>4171</v>
      </c>
      <c r="D28" s="21">
        <v>4018.1</v>
      </c>
      <c r="E28" s="82">
        <f t="shared" si="0"/>
        <v>152.9000000000001</v>
      </c>
      <c r="F28" s="82">
        <f t="shared" si="1"/>
        <v>96.33421241908415</v>
      </c>
    </row>
    <row r="29" spans="1:6" ht="28.5" customHeight="1">
      <c r="A29" s="29" t="s">
        <v>196</v>
      </c>
      <c r="B29" s="30" t="s">
        <v>197</v>
      </c>
      <c r="C29" s="21">
        <f>C30</f>
        <v>1185</v>
      </c>
      <c r="D29" s="21">
        <f>D30</f>
        <v>1185</v>
      </c>
      <c r="E29" s="82">
        <f t="shared" si="0"/>
        <v>0</v>
      </c>
      <c r="F29" s="82">
        <f t="shared" si="1"/>
        <v>100</v>
      </c>
    </row>
    <row r="30" spans="1:6" ht="51" customHeight="1">
      <c r="A30" s="29" t="s">
        <v>198</v>
      </c>
      <c r="B30" s="30" t="s">
        <v>168</v>
      </c>
      <c r="C30" s="21">
        <v>1185</v>
      </c>
      <c r="D30" s="21">
        <v>1185</v>
      </c>
      <c r="E30" s="82">
        <f t="shared" si="0"/>
        <v>0</v>
      </c>
      <c r="F30" s="82">
        <f t="shared" si="1"/>
        <v>100</v>
      </c>
    </row>
    <row r="31" spans="1:6" ht="28.5" customHeight="1">
      <c r="A31" s="29" t="s">
        <v>199</v>
      </c>
      <c r="B31" s="30" t="s">
        <v>184</v>
      </c>
      <c r="C31" s="21">
        <v>4</v>
      </c>
      <c r="D31" s="21">
        <v>3.7</v>
      </c>
      <c r="E31" s="82">
        <f t="shared" si="0"/>
        <v>0.2999999999999998</v>
      </c>
      <c r="F31" s="82">
        <f t="shared" si="1"/>
        <v>92.5</v>
      </c>
    </row>
    <row r="32" spans="1:6" ht="15" customHeight="1">
      <c r="A32" s="26" t="s">
        <v>99</v>
      </c>
      <c r="B32" s="20" t="s">
        <v>77</v>
      </c>
      <c r="C32" s="21">
        <f>C33</f>
        <v>12981</v>
      </c>
      <c r="D32" s="21">
        <f>D33</f>
        <v>11892.8</v>
      </c>
      <c r="E32" s="82">
        <f t="shared" si="0"/>
        <v>1088.2000000000007</v>
      </c>
      <c r="F32" s="82">
        <f t="shared" si="1"/>
        <v>91.6169786611201</v>
      </c>
    </row>
    <row r="33" spans="1:6" ht="15" customHeight="1">
      <c r="A33" s="26" t="s">
        <v>98</v>
      </c>
      <c r="B33" s="20" t="s">
        <v>77</v>
      </c>
      <c r="C33" s="21">
        <v>12981</v>
      </c>
      <c r="D33" s="21">
        <v>11892.8</v>
      </c>
      <c r="E33" s="82">
        <f t="shared" si="0"/>
        <v>1088.2000000000007</v>
      </c>
      <c r="F33" s="82">
        <f t="shared" si="1"/>
        <v>91.6169786611201</v>
      </c>
    </row>
    <row r="34" spans="1:6" ht="15" customHeight="1">
      <c r="A34" s="31" t="s">
        <v>125</v>
      </c>
      <c r="B34" s="32" t="s">
        <v>126</v>
      </c>
      <c r="C34" s="21">
        <f>C35</f>
        <v>720.1</v>
      </c>
      <c r="D34" s="21">
        <f>D35</f>
        <v>722.5</v>
      </c>
      <c r="E34" s="82">
        <f t="shared" si="0"/>
        <v>-2.3999999999999773</v>
      </c>
      <c r="F34" s="82">
        <f t="shared" si="1"/>
        <v>100.33328704346619</v>
      </c>
    </row>
    <row r="35" spans="1:6" ht="15" customHeight="1">
      <c r="A35" s="31" t="s">
        <v>127</v>
      </c>
      <c r="B35" s="32" t="s">
        <v>126</v>
      </c>
      <c r="C35" s="21">
        <v>720.1</v>
      </c>
      <c r="D35" s="21">
        <v>722.5</v>
      </c>
      <c r="E35" s="82">
        <f t="shared" si="0"/>
        <v>-2.3999999999999773</v>
      </c>
      <c r="F35" s="82">
        <f t="shared" si="1"/>
        <v>100.33328704346619</v>
      </c>
    </row>
    <row r="36" spans="1:6" ht="17.25" customHeight="1">
      <c r="A36" s="16" t="s">
        <v>60</v>
      </c>
      <c r="B36" s="17" t="s">
        <v>61</v>
      </c>
      <c r="C36" s="18">
        <f>C37+C39</f>
        <v>2875</v>
      </c>
      <c r="D36" s="18">
        <f>D37+D39</f>
        <v>4005.2</v>
      </c>
      <c r="E36" s="83">
        <f t="shared" si="0"/>
        <v>-1130.1999999999998</v>
      </c>
      <c r="F36" s="83">
        <f t="shared" si="1"/>
        <v>139.31130434782608</v>
      </c>
    </row>
    <row r="37" spans="1:6" ht="17.25" customHeight="1">
      <c r="A37" s="19" t="s">
        <v>109</v>
      </c>
      <c r="B37" s="33" t="s">
        <v>108</v>
      </c>
      <c r="C37" s="21">
        <f>C38</f>
        <v>825</v>
      </c>
      <c r="D37" s="21">
        <f>D38</f>
        <v>929.3</v>
      </c>
      <c r="E37" s="82">
        <f t="shared" si="0"/>
        <v>-104.29999999999995</v>
      </c>
      <c r="F37" s="82">
        <f t="shared" si="1"/>
        <v>112.64242424242423</v>
      </c>
    </row>
    <row r="38" spans="1:6" ht="30.75" customHeight="1">
      <c r="A38" s="27" t="s">
        <v>8</v>
      </c>
      <c r="B38" s="22" t="s">
        <v>7</v>
      </c>
      <c r="C38" s="21">
        <v>825</v>
      </c>
      <c r="D38" s="21">
        <v>929.3</v>
      </c>
      <c r="E38" s="82">
        <f t="shared" si="0"/>
        <v>-104.29999999999995</v>
      </c>
      <c r="F38" s="82">
        <f t="shared" si="1"/>
        <v>112.64242424242423</v>
      </c>
    </row>
    <row r="39" spans="1:6" ht="14.25" customHeight="1">
      <c r="A39" s="19" t="s">
        <v>52</v>
      </c>
      <c r="B39" s="20" t="s">
        <v>78</v>
      </c>
      <c r="C39" s="21">
        <f>C40+C42</f>
        <v>2050</v>
      </c>
      <c r="D39" s="21">
        <f>D40+D42</f>
        <v>3075.9</v>
      </c>
      <c r="E39" s="82">
        <f t="shared" si="0"/>
        <v>-1025.9</v>
      </c>
      <c r="F39" s="82">
        <f t="shared" si="1"/>
        <v>150.04390243902438</v>
      </c>
    </row>
    <row r="40" spans="1:6" ht="14.25" customHeight="1">
      <c r="A40" s="34" t="s">
        <v>10</v>
      </c>
      <c r="B40" s="35" t="s">
        <v>9</v>
      </c>
      <c r="C40" s="21">
        <f>C41</f>
        <v>1850</v>
      </c>
      <c r="D40" s="21">
        <f>D41</f>
        <v>2849.3</v>
      </c>
      <c r="E40" s="82">
        <f t="shared" si="0"/>
        <v>-999.3000000000002</v>
      </c>
      <c r="F40" s="82">
        <f t="shared" si="1"/>
        <v>154.0162162162162</v>
      </c>
    </row>
    <row r="41" spans="1:6" ht="30" customHeight="1">
      <c r="A41" s="34" t="s">
        <v>12</v>
      </c>
      <c r="B41" s="35" t="s">
        <v>11</v>
      </c>
      <c r="C41" s="21">
        <v>1850</v>
      </c>
      <c r="D41" s="21">
        <v>2849.3</v>
      </c>
      <c r="E41" s="82">
        <f t="shared" si="0"/>
        <v>-999.3000000000002</v>
      </c>
      <c r="F41" s="82">
        <f t="shared" si="1"/>
        <v>154.0162162162162</v>
      </c>
    </row>
    <row r="42" spans="1:6" ht="16.5" customHeight="1">
      <c r="A42" s="34" t="s">
        <v>14</v>
      </c>
      <c r="B42" s="36" t="s">
        <v>13</v>
      </c>
      <c r="C42" s="21">
        <f>C43</f>
        <v>200</v>
      </c>
      <c r="D42" s="21">
        <f>D43</f>
        <v>226.6</v>
      </c>
      <c r="E42" s="82">
        <f t="shared" si="0"/>
        <v>-26.599999999999994</v>
      </c>
      <c r="F42" s="82">
        <f t="shared" si="1"/>
        <v>113.3</v>
      </c>
    </row>
    <row r="43" spans="1:6" ht="28.5" customHeight="1">
      <c r="A43" s="34" t="s">
        <v>16</v>
      </c>
      <c r="B43" s="35" t="s">
        <v>15</v>
      </c>
      <c r="C43" s="21">
        <v>200</v>
      </c>
      <c r="D43" s="21">
        <v>226.6</v>
      </c>
      <c r="E43" s="82">
        <f t="shared" si="0"/>
        <v>-26.599999999999994</v>
      </c>
      <c r="F43" s="82">
        <f t="shared" si="1"/>
        <v>113.3</v>
      </c>
    </row>
    <row r="44" spans="1:6" ht="16.5" customHeight="1">
      <c r="A44" s="16" t="s">
        <v>62</v>
      </c>
      <c r="B44" s="17" t="s">
        <v>51</v>
      </c>
      <c r="C44" s="18">
        <f>C45</f>
        <v>2076</v>
      </c>
      <c r="D44" s="18">
        <f>D45</f>
        <v>1432.4</v>
      </c>
      <c r="E44" s="83">
        <f t="shared" si="0"/>
        <v>643.5999999999999</v>
      </c>
      <c r="F44" s="83">
        <f t="shared" si="1"/>
        <v>68.9980732177264</v>
      </c>
    </row>
    <row r="45" spans="1:6" ht="31.5" customHeight="1">
      <c r="A45" s="19" t="s">
        <v>83</v>
      </c>
      <c r="B45" s="20" t="s">
        <v>84</v>
      </c>
      <c r="C45" s="21">
        <f>C46</f>
        <v>2076</v>
      </c>
      <c r="D45" s="21">
        <f>D46</f>
        <v>1432.4</v>
      </c>
      <c r="E45" s="82">
        <f t="shared" si="0"/>
        <v>643.5999999999999</v>
      </c>
      <c r="F45" s="82">
        <f t="shared" si="1"/>
        <v>68.9980732177264</v>
      </c>
    </row>
    <row r="46" spans="1:6" ht="38.25" customHeight="1">
      <c r="A46" s="19" t="s">
        <v>80</v>
      </c>
      <c r="B46" s="20" t="s">
        <v>45</v>
      </c>
      <c r="C46" s="21">
        <v>2076</v>
      </c>
      <c r="D46" s="21">
        <v>1432.4</v>
      </c>
      <c r="E46" s="82">
        <f t="shared" si="0"/>
        <v>643.5999999999999</v>
      </c>
      <c r="F46" s="82">
        <f t="shared" si="1"/>
        <v>68.9980732177264</v>
      </c>
    </row>
    <row r="47" spans="1:6" ht="31.5" customHeight="1">
      <c r="A47" s="16" t="s">
        <v>63</v>
      </c>
      <c r="B47" s="17" t="s">
        <v>64</v>
      </c>
      <c r="C47" s="18">
        <f>C48+C55</f>
        <v>24391.7</v>
      </c>
      <c r="D47" s="18">
        <f>D48+D55</f>
        <v>24296.700000000004</v>
      </c>
      <c r="E47" s="83">
        <f t="shared" si="0"/>
        <v>94.99999999999636</v>
      </c>
      <c r="F47" s="83">
        <f t="shared" si="1"/>
        <v>99.61052325176189</v>
      </c>
    </row>
    <row r="48" spans="1:6" ht="64.5" customHeight="1">
      <c r="A48" s="19" t="s">
        <v>65</v>
      </c>
      <c r="B48" s="20" t="s">
        <v>97</v>
      </c>
      <c r="C48" s="21">
        <f>C49+C51+C53</f>
        <v>24011.7</v>
      </c>
      <c r="D48" s="21">
        <f>D49+D51+D53</f>
        <v>23910.800000000003</v>
      </c>
      <c r="E48" s="82">
        <f t="shared" si="0"/>
        <v>100.89999999999782</v>
      </c>
      <c r="F48" s="82">
        <f t="shared" si="1"/>
        <v>99.57978818659238</v>
      </c>
    </row>
    <row r="49" spans="1:6" ht="53.25" customHeight="1">
      <c r="A49" s="19" t="s">
        <v>66</v>
      </c>
      <c r="B49" s="20" t="s">
        <v>93</v>
      </c>
      <c r="C49" s="21">
        <f>C50</f>
        <v>11000</v>
      </c>
      <c r="D49" s="21">
        <f>D50</f>
        <v>10658.9</v>
      </c>
      <c r="E49" s="82">
        <f t="shared" si="0"/>
        <v>341.10000000000036</v>
      </c>
      <c r="F49" s="82">
        <f t="shared" si="1"/>
        <v>96.8990909090909</v>
      </c>
    </row>
    <row r="50" spans="1:6" ht="60" customHeight="1">
      <c r="A50" s="37" t="s">
        <v>18</v>
      </c>
      <c r="B50" s="32" t="s">
        <v>17</v>
      </c>
      <c r="C50" s="21">
        <v>11000</v>
      </c>
      <c r="D50" s="21">
        <v>10658.9</v>
      </c>
      <c r="E50" s="82">
        <f t="shared" si="0"/>
        <v>341.10000000000036</v>
      </c>
      <c r="F50" s="82">
        <f t="shared" si="1"/>
        <v>96.8990909090909</v>
      </c>
    </row>
    <row r="51" spans="1:6" ht="67.5" customHeight="1">
      <c r="A51" s="38" t="s">
        <v>200</v>
      </c>
      <c r="B51" s="39" t="s">
        <v>173</v>
      </c>
      <c r="C51" s="21">
        <f>C52</f>
        <v>11.7</v>
      </c>
      <c r="D51" s="21">
        <f>D52</f>
        <v>11.7</v>
      </c>
      <c r="E51" s="82">
        <f t="shared" si="0"/>
        <v>0</v>
      </c>
      <c r="F51" s="82">
        <f t="shared" si="1"/>
        <v>100</v>
      </c>
    </row>
    <row r="52" spans="1:6" ht="60" customHeight="1">
      <c r="A52" s="40" t="s">
        <v>172</v>
      </c>
      <c r="B52" s="39" t="s">
        <v>201</v>
      </c>
      <c r="C52" s="21">
        <v>11.7</v>
      </c>
      <c r="D52" s="21">
        <v>11.7</v>
      </c>
      <c r="E52" s="82">
        <f t="shared" si="0"/>
        <v>0</v>
      </c>
      <c r="F52" s="82">
        <f t="shared" si="1"/>
        <v>100</v>
      </c>
    </row>
    <row r="53" spans="1:6" ht="29.25" customHeight="1">
      <c r="A53" s="19" t="s">
        <v>119</v>
      </c>
      <c r="B53" s="20" t="s">
        <v>120</v>
      </c>
      <c r="C53" s="21">
        <f>C54</f>
        <v>13000</v>
      </c>
      <c r="D53" s="21">
        <f>D54</f>
        <v>13240.2</v>
      </c>
      <c r="E53" s="82">
        <f t="shared" si="0"/>
        <v>-240.20000000000073</v>
      </c>
      <c r="F53" s="82">
        <f t="shared" si="1"/>
        <v>101.84769230769231</v>
      </c>
    </row>
    <row r="54" spans="1:6" ht="29.25" customHeight="1">
      <c r="A54" s="27" t="s">
        <v>20</v>
      </c>
      <c r="B54" s="41" t="s">
        <v>19</v>
      </c>
      <c r="C54" s="21">
        <v>13000</v>
      </c>
      <c r="D54" s="21">
        <v>13240.2</v>
      </c>
      <c r="E54" s="82">
        <f t="shared" si="0"/>
        <v>-240.20000000000073</v>
      </c>
      <c r="F54" s="82">
        <f t="shared" si="1"/>
        <v>101.84769230769231</v>
      </c>
    </row>
    <row r="55" spans="1:6" ht="68.25" customHeight="1">
      <c r="A55" s="40" t="s">
        <v>169</v>
      </c>
      <c r="B55" s="42" t="s">
        <v>202</v>
      </c>
      <c r="C55" s="21">
        <f>C56</f>
        <v>380</v>
      </c>
      <c r="D55" s="21">
        <f>D56</f>
        <v>385.9</v>
      </c>
      <c r="E55" s="82">
        <f t="shared" si="0"/>
        <v>-5.899999999999977</v>
      </c>
      <c r="F55" s="82">
        <f t="shared" si="1"/>
        <v>101.55263157894736</v>
      </c>
    </row>
    <row r="56" spans="1:6" ht="66.75" customHeight="1">
      <c r="A56" s="43" t="s">
        <v>170</v>
      </c>
      <c r="B56" s="42" t="s">
        <v>171</v>
      </c>
      <c r="C56" s="21">
        <f>C57</f>
        <v>380</v>
      </c>
      <c r="D56" s="21">
        <f>D57</f>
        <v>385.9</v>
      </c>
      <c r="E56" s="82">
        <f t="shared" si="0"/>
        <v>-5.899999999999977</v>
      </c>
      <c r="F56" s="82">
        <f t="shared" si="1"/>
        <v>101.55263157894736</v>
      </c>
    </row>
    <row r="57" spans="1:6" ht="57.75" customHeight="1">
      <c r="A57" s="43" t="s">
        <v>175</v>
      </c>
      <c r="B57" s="80" t="s">
        <v>203</v>
      </c>
      <c r="C57" s="21">
        <v>380</v>
      </c>
      <c r="D57" s="21">
        <v>385.9</v>
      </c>
      <c r="E57" s="82">
        <f t="shared" si="0"/>
        <v>-5.899999999999977</v>
      </c>
      <c r="F57" s="82">
        <f t="shared" si="1"/>
        <v>101.55263157894736</v>
      </c>
    </row>
    <row r="58" spans="1:6" ht="18.75" customHeight="1">
      <c r="A58" s="16" t="s">
        <v>67</v>
      </c>
      <c r="B58" s="17" t="s">
        <v>68</v>
      </c>
      <c r="C58" s="18">
        <f>C59</f>
        <v>479.1</v>
      </c>
      <c r="D58" s="18">
        <f>D59</f>
        <v>478.20000000000005</v>
      </c>
      <c r="E58" s="82">
        <f t="shared" si="0"/>
        <v>0.8999999999999773</v>
      </c>
      <c r="F58" s="82">
        <f t="shared" si="1"/>
        <v>99.81214777708203</v>
      </c>
    </row>
    <row r="59" spans="1:6" ht="18.75" customHeight="1">
      <c r="A59" s="19" t="s">
        <v>73</v>
      </c>
      <c r="B59" s="20" t="s">
        <v>74</v>
      </c>
      <c r="C59" s="21">
        <f>C60+C61+C62</f>
        <v>479.1</v>
      </c>
      <c r="D59" s="21">
        <f>D60+D61+D62</f>
        <v>478.20000000000005</v>
      </c>
      <c r="E59" s="82">
        <f t="shared" si="0"/>
        <v>0.8999999999999773</v>
      </c>
      <c r="F59" s="82">
        <f t="shared" si="1"/>
        <v>99.81214777708203</v>
      </c>
    </row>
    <row r="60" spans="1:6" ht="26.25">
      <c r="A60" s="19" t="s">
        <v>102</v>
      </c>
      <c r="B60" s="32" t="s">
        <v>22</v>
      </c>
      <c r="C60" s="21">
        <v>188</v>
      </c>
      <c r="D60" s="21">
        <v>187.4</v>
      </c>
      <c r="E60" s="82">
        <f t="shared" si="0"/>
        <v>0.5999999999999943</v>
      </c>
      <c r="F60" s="82">
        <f t="shared" si="1"/>
        <v>99.68085106382979</v>
      </c>
    </row>
    <row r="61" spans="1:6" ht="12.75">
      <c r="A61" s="19" t="s">
        <v>103</v>
      </c>
      <c r="B61" s="32" t="s">
        <v>21</v>
      </c>
      <c r="C61" s="21">
        <v>5.1</v>
      </c>
      <c r="D61" s="21">
        <v>5.1</v>
      </c>
      <c r="E61" s="82">
        <f t="shared" si="0"/>
        <v>0</v>
      </c>
      <c r="F61" s="82">
        <f t="shared" si="1"/>
        <v>100</v>
      </c>
    </row>
    <row r="62" spans="1:6" ht="12.75">
      <c r="A62" s="19" t="s">
        <v>104</v>
      </c>
      <c r="B62" s="44" t="s">
        <v>101</v>
      </c>
      <c r="C62" s="21">
        <f>C63+C64</f>
        <v>286</v>
      </c>
      <c r="D62" s="21">
        <f>D63+D64</f>
        <v>285.70000000000005</v>
      </c>
      <c r="E62" s="82">
        <f t="shared" si="0"/>
        <v>0.2999999999999545</v>
      </c>
      <c r="F62" s="82">
        <f t="shared" si="1"/>
        <v>99.89510489510491</v>
      </c>
    </row>
    <row r="63" spans="1:6" ht="12.75">
      <c r="A63" s="45" t="s">
        <v>204</v>
      </c>
      <c r="B63" s="46" t="s">
        <v>205</v>
      </c>
      <c r="C63" s="21">
        <v>283</v>
      </c>
      <c r="D63" s="21">
        <v>283.1</v>
      </c>
      <c r="E63" s="82">
        <f t="shared" si="0"/>
        <v>-0.10000000000002274</v>
      </c>
      <c r="F63" s="82">
        <f t="shared" si="1"/>
        <v>100.03533568904595</v>
      </c>
    </row>
    <row r="64" spans="1:6" ht="12.75">
      <c r="A64" s="45" t="s">
        <v>206</v>
      </c>
      <c r="B64" s="46" t="s">
        <v>207</v>
      </c>
      <c r="C64" s="21">
        <v>3</v>
      </c>
      <c r="D64" s="21">
        <v>2.6</v>
      </c>
      <c r="E64" s="82">
        <f t="shared" si="0"/>
        <v>0.3999999999999999</v>
      </c>
      <c r="F64" s="82">
        <f t="shared" si="1"/>
        <v>86.66666666666667</v>
      </c>
    </row>
    <row r="65" spans="1:6" ht="26.25">
      <c r="A65" s="47" t="s">
        <v>163</v>
      </c>
      <c r="B65" s="48" t="s">
        <v>164</v>
      </c>
      <c r="C65" s="18">
        <f aca="true" t="shared" si="2" ref="C65:D67">C66</f>
        <v>583.9</v>
      </c>
      <c r="D65" s="18">
        <f t="shared" si="2"/>
        <v>583.8</v>
      </c>
      <c r="E65" s="82">
        <f t="shared" si="0"/>
        <v>0.10000000000002274</v>
      </c>
      <c r="F65" s="82">
        <f t="shared" si="1"/>
        <v>99.98287377975682</v>
      </c>
    </row>
    <row r="66" spans="1:6" ht="12.75">
      <c r="A66" s="45" t="s">
        <v>208</v>
      </c>
      <c r="B66" s="46" t="s">
        <v>165</v>
      </c>
      <c r="C66" s="21">
        <f t="shared" si="2"/>
        <v>583.9</v>
      </c>
      <c r="D66" s="21">
        <f t="shared" si="2"/>
        <v>583.8</v>
      </c>
      <c r="E66" s="82">
        <f t="shared" si="0"/>
        <v>0.10000000000002274</v>
      </c>
      <c r="F66" s="82">
        <f t="shared" si="1"/>
        <v>99.98287377975682</v>
      </c>
    </row>
    <row r="67" spans="1:6" ht="12.75">
      <c r="A67" s="45" t="s">
        <v>166</v>
      </c>
      <c r="B67" s="46" t="s">
        <v>167</v>
      </c>
      <c r="C67" s="21">
        <f t="shared" si="2"/>
        <v>583.9</v>
      </c>
      <c r="D67" s="21">
        <f t="shared" si="2"/>
        <v>583.8</v>
      </c>
      <c r="E67" s="82">
        <f t="shared" si="0"/>
        <v>0.10000000000002274</v>
      </c>
      <c r="F67" s="82">
        <f t="shared" si="1"/>
        <v>99.98287377975682</v>
      </c>
    </row>
    <row r="68" spans="1:6" ht="12.75">
      <c r="A68" s="45" t="s">
        <v>209</v>
      </c>
      <c r="B68" s="46" t="s">
        <v>210</v>
      </c>
      <c r="C68" s="21">
        <v>583.9</v>
      </c>
      <c r="D68" s="21">
        <v>583.8</v>
      </c>
      <c r="E68" s="82">
        <f t="shared" si="0"/>
        <v>0.10000000000002274</v>
      </c>
      <c r="F68" s="82">
        <f t="shared" si="1"/>
        <v>99.98287377975682</v>
      </c>
    </row>
    <row r="69" spans="1:6" ht="26.25">
      <c r="A69" s="11" t="s">
        <v>111</v>
      </c>
      <c r="B69" s="49" t="s">
        <v>110</v>
      </c>
      <c r="C69" s="18">
        <f>C70+C73</f>
        <v>65</v>
      </c>
      <c r="D69" s="18">
        <f>D70+D73</f>
        <v>75.1</v>
      </c>
      <c r="E69" s="82">
        <f t="shared" si="0"/>
        <v>-10.099999999999994</v>
      </c>
      <c r="F69" s="82">
        <f t="shared" si="1"/>
        <v>115.53846153846152</v>
      </c>
    </row>
    <row r="70" spans="1:6" ht="52.5">
      <c r="A70" s="31" t="s">
        <v>23</v>
      </c>
      <c r="B70" s="32" t="s">
        <v>24</v>
      </c>
      <c r="C70" s="21">
        <f>C71</f>
        <v>63.8</v>
      </c>
      <c r="D70" s="21">
        <f>D71</f>
        <v>73.8</v>
      </c>
      <c r="E70" s="82">
        <f t="shared" si="0"/>
        <v>-10</v>
      </c>
      <c r="F70" s="82">
        <f t="shared" si="1"/>
        <v>115.67398119122257</v>
      </c>
    </row>
    <row r="71" spans="1:6" ht="68.25" customHeight="1">
      <c r="A71" s="31" t="s">
        <v>25</v>
      </c>
      <c r="B71" s="32" t="s">
        <v>26</v>
      </c>
      <c r="C71" s="21">
        <f>C72</f>
        <v>63.8</v>
      </c>
      <c r="D71" s="21">
        <f>D72</f>
        <v>73.8</v>
      </c>
      <c r="E71" s="82">
        <f t="shared" si="0"/>
        <v>-10</v>
      </c>
      <c r="F71" s="82">
        <f t="shared" si="1"/>
        <v>115.67398119122257</v>
      </c>
    </row>
    <row r="72" spans="1:6" ht="63.75" customHeight="1">
      <c r="A72" s="31" t="s">
        <v>27</v>
      </c>
      <c r="B72" s="32" t="s">
        <v>28</v>
      </c>
      <c r="C72" s="21">
        <v>63.8</v>
      </c>
      <c r="D72" s="21">
        <v>73.8</v>
      </c>
      <c r="E72" s="82">
        <f t="shared" si="0"/>
        <v>-10</v>
      </c>
      <c r="F72" s="82">
        <f t="shared" si="1"/>
        <v>115.67398119122257</v>
      </c>
    </row>
    <row r="73" spans="1:6" ht="26.25">
      <c r="A73" s="26" t="s">
        <v>121</v>
      </c>
      <c r="B73" s="32" t="s">
        <v>122</v>
      </c>
      <c r="C73" s="21">
        <f>C74</f>
        <v>1.2</v>
      </c>
      <c r="D73" s="21">
        <f>D74</f>
        <v>1.3</v>
      </c>
      <c r="E73" s="82">
        <f t="shared" si="0"/>
        <v>-0.10000000000000009</v>
      </c>
      <c r="F73" s="82">
        <f t="shared" si="1"/>
        <v>108.33333333333334</v>
      </c>
    </row>
    <row r="74" spans="1:6" ht="26.25">
      <c r="A74" s="26" t="s">
        <v>123</v>
      </c>
      <c r="B74" s="32" t="s">
        <v>124</v>
      </c>
      <c r="C74" s="21">
        <f>C75</f>
        <v>1.2</v>
      </c>
      <c r="D74" s="21">
        <f>D75</f>
        <v>1.3</v>
      </c>
      <c r="E74" s="82">
        <f t="shared" si="0"/>
        <v>-0.10000000000000009</v>
      </c>
      <c r="F74" s="82">
        <f t="shared" si="1"/>
        <v>108.33333333333334</v>
      </c>
    </row>
    <row r="75" spans="1:6" ht="44.25" customHeight="1">
      <c r="A75" s="31" t="s">
        <v>29</v>
      </c>
      <c r="B75" s="32" t="s">
        <v>30</v>
      </c>
      <c r="C75" s="21">
        <v>1.2</v>
      </c>
      <c r="D75" s="21">
        <v>1.3</v>
      </c>
      <c r="E75" s="82">
        <f t="shared" si="0"/>
        <v>-0.10000000000000009</v>
      </c>
      <c r="F75" s="82">
        <f t="shared" si="1"/>
        <v>108.33333333333334</v>
      </c>
    </row>
    <row r="76" spans="1:6" ht="19.5" customHeight="1">
      <c r="A76" s="16" t="s">
        <v>86</v>
      </c>
      <c r="B76" s="17" t="s">
        <v>87</v>
      </c>
      <c r="C76" s="18">
        <f>C77+C80+C82+C83+C85+C87+C88</f>
        <v>11179.8</v>
      </c>
      <c r="D76" s="18">
        <f>D77+D80+D82+D83+D85+D87+D88</f>
        <v>11804.3</v>
      </c>
      <c r="E76" s="83">
        <f t="shared" si="0"/>
        <v>-624.5</v>
      </c>
      <c r="F76" s="83">
        <f t="shared" si="1"/>
        <v>105.58596754861446</v>
      </c>
    </row>
    <row r="77" spans="1:8" s="50" customFormat="1" ht="26.25">
      <c r="A77" s="16" t="s">
        <v>90</v>
      </c>
      <c r="B77" s="17" t="s">
        <v>92</v>
      </c>
      <c r="C77" s="18">
        <f>C78</f>
        <v>56</v>
      </c>
      <c r="D77" s="18">
        <f>D78+D79</f>
        <v>55.1</v>
      </c>
      <c r="E77" s="83">
        <f t="shared" si="0"/>
        <v>0.8999999999999986</v>
      </c>
      <c r="F77" s="83">
        <f t="shared" si="1"/>
        <v>98.39285714285715</v>
      </c>
      <c r="H77" s="51"/>
    </row>
    <row r="78" spans="1:8" s="50" customFormat="1" ht="60.75" customHeight="1">
      <c r="A78" s="19" t="s">
        <v>95</v>
      </c>
      <c r="B78" s="22" t="s">
        <v>176</v>
      </c>
      <c r="C78" s="21">
        <v>56</v>
      </c>
      <c r="D78" s="21">
        <v>54.9</v>
      </c>
      <c r="E78" s="82">
        <f aca="true" t="shared" si="3" ref="E78:E144">C78-D78</f>
        <v>1.1000000000000014</v>
      </c>
      <c r="F78" s="82">
        <f aca="true" t="shared" si="4" ref="F78:F144">D78/C78*100</f>
        <v>98.03571428571428</v>
      </c>
      <c r="H78" s="52"/>
    </row>
    <row r="79" spans="1:8" s="50" customFormat="1" ht="40.5" customHeight="1">
      <c r="A79" s="38" t="s">
        <v>272</v>
      </c>
      <c r="B79" s="54" t="s">
        <v>273</v>
      </c>
      <c r="C79" s="21"/>
      <c r="D79" s="21">
        <v>0.2</v>
      </c>
      <c r="E79" s="82"/>
      <c r="F79" s="82"/>
      <c r="H79" s="52"/>
    </row>
    <row r="80" spans="1:6" ht="89.25" customHeight="1">
      <c r="A80" s="16" t="s">
        <v>115</v>
      </c>
      <c r="B80" s="22" t="s">
        <v>31</v>
      </c>
      <c r="C80" s="18">
        <f>C81</f>
        <v>7.9</v>
      </c>
      <c r="D80" s="18">
        <f>D81</f>
        <v>7.9</v>
      </c>
      <c r="E80" s="82">
        <f t="shared" si="3"/>
        <v>0</v>
      </c>
      <c r="F80" s="82">
        <f t="shared" si="4"/>
        <v>100</v>
      </c>
    </row>
    <row r="81" spans="1:6" ht="33.75" customHeight="1">
      <c r="A81" s="19" t="s">
        <v>91</v>
      </c>
      <c r="B81" s="53" t="s">
        <v>32</v>
      </c>
      <c r="C81" s="21">
        <v>7.9</v>
      </c>
      <c r="D81" s="21">
        <v>7.9</v>
      </c>
      <c r="E81" s="82">
        <f t="shared" si="3"/>
        <v>0</v>
      </c>
      <c r="F81" s="82">
        <f t="shared" si="4"/>
        <v>100</v>
      </c>
    </row>
    <row r="82" spans="1:6" ht="45" customHeight="1">
      <c r="A82" s="19" t="s">
        <v>44</v>
      </c>
      <c r="B82" s="35" t="s">
        <v>38</v>
      </c>
      <c r="C82" s="21">
        <v>390</v>
      </c>
      <c r="D82" s="21">
        <v>393.3</v>
      </c>
      <c r="E82" s="82">
        <f t="shared" si="3"/>
        <v>-3.3000000000000114</v>
      </c>
      <c r="F82" s="82">
        <f t="shared" si="4"/>
        <v>100.84615384615385</v>
      </c>
    </row>
    <row r="83" spans="1:6" ht="45.75" customHeight="1">
      <c r="A83" s="43" t="s">
        <v>135</v>
      </c>
      <c r="B83" s="54" t="s">
        <v>136</v>
      </c>
      <c r="C83" s="21">
        <f>C84</f>
        <v>33</v>
      </c>
      <c r="D83" s="21">
        <f>D84</f>
        <v>33</v>
      </c>
      <c r="E83" s="82">
        <f t="shared" si="3"/>
        <v>0</v>
      </c>
      <c r="F83" s="82">
        <f t="shared" si="4"/>
        <v>100</v>
      </c>
    </row>
    <row r="84" spans="1:6" ht="54.75" customHeight="1">
      <c r="A84" s="55" t="s">
        <v>211</v>
      </c>
      <c r="B84" s="56" t="s">
        <v>33</v>
      </c>
      <c r="C84" s="21">
        <v>33</v>
      </c>
      <c r="D84" s="21">
        <v>33</v>
      </c>
      <c r="E84" s="82">
        <f t="shared" si="3"/>
        <v>0</v>
      </c>
      <c r="F84" s="82">
        <f t="shared" si="4"/>
        <v>100</v>
      </c>
    </row>
    <row r="85" spans="1:6" ht="30.75" customHeight="1">
      <c r="A85" s="57" t="s">
        <v>133</v>
      </c>
      <c r="B85" s="58" t="s">
        <v>134</v>
      </c>
      <c r="C85" s="21">
        <f>C86</f>
        <v>707.5</v>
      </c>
      <c r="D85" s="21">
        <f>D86</f>
        <v>707.5</v>
      </c>
      <c r="E85" s="82">
        <f t="shared" si="3"/>
        <v>0</v>
      </c>
      <c r="F85" s="82">
        <f t="shared" si="4"/>
        <v>100</v>
      </c>
    </row>
    <row r="86" spans="1:6" ht="30.75" customHeight="1">
      <c r="A86" s="57" t="s">
        <v>34</v>
      </c>
      <c r="B86" s="59" t="s">
        <v>35</v>
      </c>
      <c r="C86" s="21">
        <v>707.5</v>
      </c>
      <c r="D86" s="21">
        <v>707.5</v>
      </c>
      <c r="E86" s="82">
        <f t="shared" si="3"/>
        <v>0</v>
      </c>
      <c r="F86" s="82">
        <f t="shared" si="4"/>
        <v>100</v>
      </c>
    </row>
    <row r="87" spans="1:6" ht="47.25" customHeight="1">
      <c r="A87" s="37" t="s">
        <v>138</v>
      </c>
      <c r="B87" s="35" t="s">
        <v>4</v>
      </c>
      <c r="C87" s="21">
        <v>9</v>
      </c>
      <c r="D87" s="21">
        <v>9</v>
      </c>
      <c r="E87" s="82">
        <f t="shared" si="3"/>
        <v>0</v>
      </c>
      <c r="F87" s="82">
        <f t="shared" si="4"/>
        <v>100</v>
      </c>
    </row>
    <row r="88" spans="1:6" ht="31.5" customHeight="1">
      <c r="A88" s="19" t="s">
        <v>46</v>
      </c>
      <c r="B88" s="20" t="s">
        <v>47</v>
      </c>
      <c r="C88" s="21">
        <f>C89</f>
        <v>9976.4</v>
      </c>
      <c r="D88" s="21">
        <f>D89</f>
        <v>10598.5</v>
      </c>
      <c r="E88" s="82">
        <f t="shared" si="3"/>
        <v>-622.1000000000004</v>
      </c>
      <c r="F88" s="82">
        <f t="shared" si="4"/>
        <v>106.23571629044545</v>
      </c>
    </row>
    <row r="89" spans="1:6" ht="32.25" customHeight="1">
      <c r="A89" s="31" t="s">
        <v>36</v>
      </c>
      <c r="B89" s="32" t="s">
        <v>37</v>
      </c>
      <c r="C89" s="21">
        <f>10600-8.1+169.9+0.1-786.1-0.4+1</f>
        <v>9976.4</v>
      </c>
      <c r="D89" s="21">
        <v>10598.5</v>
      </c>
      <c r="E89" s="82">
        <f t="shared" si="3"/>
        <v>-622.1000000000004</v>
      </c>
      <c r="F89" s="82">
        <f t="shared" si="4"/>
        <v>106.23571629044545</v>
      </c>
    </row>
    <row r="90" spans="1:6" ht="15.75" customHeight="1">
      <c r="A90" s="60" t="s">
        <v>185</v>
      </c>
      <c r="B90" s="61" t="s">
        <v>186</v>
      </c>
      <c r="C90" s="18">
        <f>C93</f>
        <v>247.5</v>
      </c>
      <c r="D90" s="18">
        <f>D91+D93</f>
        <v>257.7</v>
      </c>
      <c r="E90" s="83">
        <f t="shared" si="3"/>
        <v>-10.199999999999989</v>
      </c>
      <c r="F90" s="83">
        <f t="shared" si="4"/>
        <v>104.12121212121212</v>
      </c>
    </row>
    <row r="91" spans="1:6" ht="15.75" customHeight="1">
      <c r="A91" s="45" t="s">
        <v>187</v>
      </c>
      <c r="B91" s="43" t="s">
        <v>188</v>
      </c>
      <c r="C91" s="21"/>
      <c r="D91" s="21">
        <f>D92</f>
        <v>10.2</v>
      </c>
      <c r="E91" s="82">
        <f t="shared" si="3"/>
        <v>-10.2</v>
      </c>
      <c r="F91" s="82"/>
    </row>
    <row r="92" spans="1:6" ht="15.75" customHeight="1">
      <c r="A92" s="45" t="s">
        <v>189</v>
      </c>
      <c r="B92" s="81" t="s">
        <v>190</v>
      </c>
      <c r="C92" s="21"/>
      <c r="D92" s="21">
        <v>10.2</v>
      </c>
      <c r="E92" s="82">
        <f t="shared" si="3"/>
        <v>-10.2</v>
      </c>
      <c r="F92" s="82"/>
    </row>
    <row r="93" spans="1:6" ht="20.25" customHeight="1">
      <c r="A93" s="45" t="s">
        <v>212</v>
      </c>
      <c r="B93" s="43" t="s">
        <v>213</v>
      </c>
      <c r="C93" s="21">
        <f>C94</f>
        <v>247.5</v>
      </c>
      <c r="D93" s="21">
        <f>D94</f>
        <v>247.5</v>
      </c>
      <c r="E93" s="82">
        <f t="shared" si="3"/>
        <v>0</v>
      </c>
      <c r="F93" s="82">
        <f t="shared" si="4"/>
        <v>100</v>
      </c>
    </row>
    <row r="94" spans="1:6" ht="23.25" customHeight="1">
      <c r="A94" s="45" t="s">
        <v>214</v>
      </c>
      <c r="B94" s="43" t="s">
        <v>215</v>
      </c>
      <c r="C94" s="21">
        <v>247.5</v>
      </c>
      <c r="D94" s="21">
        <v>247.5</v>
      </c>
      <c r="E94" s="82">
        <f t="shared" si="3"/>
        <v>0</v>
      </c>
      <c r="F94" s="82">
        <f t="shared" si="4"/>
        <v>100</v>
      </c>
    </row>
    <row r="95" spans="1:6" ht="20.25" customHeight="1">
      <c r="A95" s="16" t="s">
        <v>69</v>
      </c>
      <c r="B95" s="17" t="s">
        <v>81</v>
      </c>
      <c r="C95" s="18">
        <f>C96+C170</f>
        <v>512377.9</v>
      </c>
      <c r="D95" s="18">
        <f>D96+D170+D178</f>
        <v>506234.8</v>
      </c>
      <c r="E95" s="83">
        <f t="shared" si="3"/>
        <v>6143.100000000035</v>
      </c>
      <c r="F95" s="83">
        <f t="shared" si="4"/>
        <v>98.80106070148614</v>
      </c>
    </row>
    <row r="96" spans="1:6" ht="26.25">
      <c r="A96" s="16" t="s">
        <v>82</v>
      </c>
      <c r="B96" s="17" t="s">
        <v>70</v>
      </c>
      <c r="C96" s="18">
        <f>C97+C106+C138+C163</f>
        <v>486858</v>
      </c>
      <c r="D96" s="18">
        <f>D97+D106+D138+D163</f>
        <v>483510.89999999997</v>
      </c>
      <c r="E96" s="83">
        <f t="shared" si="3"/>
        <v>3347.100000000035</v>
      </c>
      <c r="F96" s="83">
        <f t="shared" si="4"/>
        <v>99.3125100131866</v>
      </c>
    </row>
    <row r="97" spans="1:6" ht="12.75">
      <c r="A97" s="16" t="s">
        <v>140</v>
      </c>
      <c r="B97" s="17" t="s">
        <v>137</v>
      </c>
      <c r="C97" s="18">
        <f>C98+C104</f>
        <v>154532</v>
      </c>
      <c r="D97" s="18">
        <f>D98+D104</f>
        <v>154532</v>
      </c>
      <c r="E97" s="83">
        <f t="shared" si="3"/>
        <v>0</v>
      </c>
      <c r="F97" s="83">
        <f t="shared" si="4"/>
        <v>100</v>
      </c>
    </row>
    <row r="98" spans="1:6" ht="12.75">
      <c r="A98" s="27" t="s">
        <v>141</v>
      </c>
      <c r="B98" s="20" t="s">
        <v>48</v>
      </c>
      <c r="C98" s="21">
        <f>C99+C102</f>
        <v>149667</v>
      </c>
      <c r="D98" s="21">
        <f>D99+D102</f>
        <v>149667</v>
      </c>
      <c r="E98" s="82">
        <f t="shared" si="3"/>
        <v>0</v>
      </c>
      <c r="F98" s="82">
        <f t="shared" si="4"/>
        <v>100</v>
      </c>
    </row>
    <row r="99" spans="1:6" ht="33" customHeight="1">
      <c r="A99" s="27" t="s">
        <v>142</v>
      </c>
      <c r="B99" s="35" t="s">
        <v>40</v>
      </c>
      <c r="C99" s="21">
        <f>C101</f>
        <v>148087</v>
      </c>
      <c r="D99" s="21">
        <f>D101</f>
        <v>148087</v>
      </c>
      <c r="E99" s="82">
        <f t="shared" si="3"/>
        <v>0</v>
      </c>
      <c r="F99" s="82">
        <f t="shared" si="4"/>
        <v>100</v>
      </c>
    </row>
    <row r="100" spans="1:6" ht="22.5" customHeight="1">
      <c r="A100" s="26"/>
      <c r="B100" s="20" t="s">
        <v>88</v>
      </c>
      <c r="C100" s="21"/>
      <c r="D100" s="21"/>
      <c r="E100" s="82"/>
      <c r="F100" s="82"/>
    </row>
    <row r="101" spans="1:6" ht="75" customHeight="1">
      <c r="A101" s="26"/>
      <c r="B101" s="20" t="s">
        <v>216</v>
      </c>
      <c r="C101" s="21">
        <v>148087</v>
      </c>
      <c r="D101" s="21">
        <v>148087</v>
      </c>
      <c r="E101" s="82">
        <f t="shared" si="3"/>
        <v>0</v>
      </c>
      <c r="F101" s="82">
        <f t="shared" si="4"/>
        <v>100</v>
      </c>
    </row>
    <row r="102" spans="1:6" ht="26.25">
      <c r="A102" s="27" t="s">
        <v>142</v>
      </c>
      <c r="B102" s="35" t="s">
        <v>217</v>
      </c>
      <c r="C102" s="21">
        <f>C103</f>
        <v>1580</v>
      </c>
      <c r="D102" s="21">
        <f>D103</f>
        <v>1580</v>
      </c>
      <c r="E102" s="82">
        <f t="shared" si="3"/>
        <v>0</v>
      </c>
      <c r="F102" s="82">
        <f t="shared" si="4"/>
        <v>100</v>
      </c>
    </row>
    <row r="103" spans="1:6" ht="78" customHeight="1">
      <c r="A103" s="31"/>
      <c r="B103" s="32" t="s">
        <v>218</v>
      </c>
      <c r="C103" s="21">
        <v>1580</v>
      </c>
      <c r="D103" s="21">
        <v>1580</v>
      </c>
      <c r="E103" s="82">
        <f t="shared" si="3"/>
        <v>0</v>
      </c>
      <c r="F103" s="82">
        <f t="shared" si="4"/>
        <v>100</v>
      </c>
    </row>
    <row r="104" spans="1:6" ht="33.75" customHeight="1">
      <c r="A104" s="38" t="s">
        <v>219</v>
      </c>
      <c r="B104" s="20" t="s">
        <v>158</v>
      </c>
      <c r="C104" s="21">
        <f>C105</f>
        <v>4865</v>
      </c>
      <c r="D104" s="21">
        <f>D105</f>
        <v>4865</v>
      </c>
      <c r="E104" s="82">
        <f t="shared" si="3"/>
        <v>0</v>
      </c>
      <c r="F104" s="82">
        <f t="shared" si="4"/>
        <v>100</v>
      </c>
    </row>
    <row r="105" spans="1:6" ht="39" customHeight="1">
      <c r="A105" s="19" t="s">
        <v>220</v>
      </c>
      <c r="B105" s="35" t="s">
        <v>159</v>
      </c>
      <c r="C105" s="21">
        <f>1325+1069+1100+508+863</f>
        <v>4865</v>
      </c>
      <c r="D105" s="21">
        <f>1325+1069+1100+508+863</f>
        <v>4865</v>
      </c>
      <c r="E105" s="82">
        <f t="shared" si="3"/>
        <v>0</v>
      </c>
      <c r="F105" s="82">
        <f t="shared" si="4"/>
        <v>100</v>
      </c>
    </row>
    <row r="106" spans="1:6" ht="26.25">
      <c r="A106" s="62" t="s">
        <v>143</v>
      </c>
      <c r="B106" s="17" t="s">
        <v>39</v>
      </c>
      <c r="C106" s="18">
        <f>C107+C115+C119+C111</f>
        <v>127812.2</v>
      </c>
      <c r="D106" s="18">
        <f>D107+D115+D119+D111</f>
        <v>124820.6</v>
      </c>
      <c r="E106" s="83">
        <f t="shared" si="3"/>
        <v>2991.5999999999913</v>
      </c>
      <c r="F106" s="83">
        <f t="shared" si="4"/>
        <v>97.65937836920106</v>
      </c>
    </row>
    <row r="107" spans="1:6" ht="26.25">
      <c r="A107" s="27" t="s">
        <v>221</v>
      </c>
      <c r="B107" s="20" t="s">
        <v>222</v>
      </c>
      <c r="C107" s="21">
        <f>C108</f>
        <v>1007.1999999999999</v>
      </c>
      <c r="D107" s="21">
        <f>D108</f>
        <v>1006.2</v>
      </c>
      <c r="E107" s="82">
        <f t="shared" si="3"/>
        <v>0.9999999999998863</v>
      </c>
      <c r="F107" s="82">
        <f t="shared" si="4"/>
        <v>99.90071485305799</v>
      </c>
    </row>
    <row r="108" spans="1:6" ht="26.25">
      <c r="A108" s="27" t="s">
        <v>223</v>
      </c>
      <c r="B108" s="20" t="s">
        <v>224</v>
      </c>
      <c r="C108" s="21">
        <f>C110</f>
        <v>1007.1999999999999</v>
      </c>
      <c r="D108" s="21">
        <f>D110</f>
        <v>1006.2</v>
      </c>
      <c r="E108" s="82">
        <f t="shared" si="3"/>
        <v>0.9999999999998863</v>
      </c>
      <c r="F108" s="82">
        <f t="shared" si="4"/>
        <v>99.90071485305799</v>
      </c>
    </row>
    <row r="109" spans="1:6" ht="12.75">
      <c r="A109" s="27"/>
      <c r="B109" s="20" t="s">
        <v>88</v>
      </c>
      <c r="C109" s="21"/>
      <c r="D109" s="21"/>
      <c r="E109" s="82"/>
      <c r="F109" s="82"/>
    </row>
    <row r="110" spans="1:6" ht="100.5" customHeight="1">
      <c r="A110" s="27"/>
      <c r="B110" s="20" t="s">
        <v>225</v>
      </c>
      <c r="C110" s="21">
        <f>467+597.1-56.9</f>
        <v>1007.1999999999999</v>
      </c>
      <c r="D110" s="21">
        <v>1006.2</v>
      </c>
      <c r="E110" s="82">
        <f t="shared" si="3"/>
        <v>0.9999999999998863</v>
      </c>
      <c r="F110" s="82">
        <f t="shared" si="4"/>
        <v>99.90071485305799</v>
      </c>
    </row>
    <row r="111" spans="1:6" ht="18" customHeight="1">
      <c r="A111" s="45" t="s">
        <v>226</v>
      </c>
      <c r="B111" s="43" t="s">
        <v>227</v>
      </c>
      <c r="C111" s="21">
        <f>C112</f>
        <v>3.3</v>
      </c>
      <c r="D111" s="21">
        <f>D112</f>
        <v>3</v>
      </c>
      <c r="E111" s="82">
        <f t="shared" si="3"/>
        <v>0.2999999999999998</v>
      </c>
      <c r="F111" s="82">
        <f t="shared" si="4"/>
        <v>90.90909090909092</v>
      </c>
    </row>
    <row r="112" spans="1:6" ht="12.75">
      <c r="A112" s="27" t="s">
        <v>161</v>
      </c>
      <c r="B112" s="20" t="s">
        <v>228</v>
      </c>
      <c r="C112" s="21">
        <f>C114</f>
        <v>3.3</v>
      </c>
      <c r="D112" s="21">
        <f>D114</f>
        <v>3</v>
      </c>
      <c r="E112" s="82">
        <f t="shared" si="3"/>
        <v>0.2999999999999998</v>
      </c>
      <c r="F112" s="82">
        <f t="shared" si="4"/>
        <v>90.90909090909092</v>
      </c>
    </row>
    <row r="113" spans="1:6" ht="12.75">
      <c r="A113" s="27"/>
      <c r="B113" s="20" t="s">
        <v>88</v>
      </c>
      <c r="C113" s="18"/>
      <c r="D113" s="18"/>
      <c r="E113" s="82"/>
      <c r="F113" s="82"/>
    </row>
    <row r="114" spans="1:6" ht="66">
      <c r="A114" s="27"/>
      <c r="B114" s="20" t="s">
        <v>229</v>
      </c>
      <c r="C114" s="21">
        <f>3+0.3</f>
        <v>3.3</v>
      </c>
      <c r="D114" s="21">
        <v>3</v>
      </c>
      <c r="E114" s="82">
        <f t="shared" si="3"/>
        <v>0.2999999999999998</v>
      </c>
      <c r="F114" s="82">
        <f t="shared" si="4"/>
        <v>90.90909090909092</v>
      </c>
    </row>
    <row r="115" spans="1:6" ht="39">
      <c r="A115" s="27" t="s">
        <v>230</v>
      </c>
      <c r="B115" s="20" t="s">
        <v>231</v>
      </c>
      <c r="C115" s="21">
        <f>C116</f>
        <v>2218.5</v>
      </c>
      <c r="D115" s="21">
        <f>D116</f>
        <v>1113.8</v>
      </c>
      <c r="E115" s="82">
        <f t="shared" si="3"/>
        <v>1104.7</v>
      </c>
      <c r="F115" s="82">
        <f t="shared" si="4"/>
        <v>50.20509353166553</v>
      </c>
    </row>
    <row r="116" spans="1:6" ht="39">
      <c r="A116" s="27" t="s">
        <v>162</v>
      </c>
      <c r="B116" s="20" t="s">
        <v>160</v>
      </c>
      <c r="C116" s="21">
        <f>C118</f>
        <v>2218.5</v>
      </c>
      <c r="D116" s="21">
        <f>D118</f>
        <v>1113.8</v>
      </c>
      <c r="E116" s="82">
        <f t="shared" si="3"/>
        <v>1104.7</v>
      </c>
      <c r="F116" s="82">
        <f t="shared" si="4"/>
        <v>50.20509353166553</v>
      </c>
    </row>
    <row r="117" spans="1:6" ht="12.75">
      <c r="A117" s="27"/>
      <c r="B117" s="20" t="s">
        <v>88</v>
      </c>
      <c r="C117" s="18"/>
      <c r="D117" s="18"/>
      <c r="E117" s="82"/>
      <c r="F117" s="82"/>
    </row>
    <row r="118" spans="1:6" ht="74.25" customHeight="1">
      <c r="A118" s="27"/>
      <c r="B118" s="63" t="s">
        <v>232</v>
      </c>
      <c r="C118" s="21">
        <f>2018.8+199.7</f>
        <v>2218.5</v>
      </c>
      <c r="D118" s="21">
        <v>1113.8</v>
      </c>
      <c r="E118" s="82">
        <f t="shared" si="3"/>
        <v>1104.7</v>
      </c>
      <c r="F118" s="82">
        <f t="shared" si="4"/>
        <v>50.20509353166553</v>
      </c>
    </row>
    <row r="119" spans="1:6" ht="12.75">
      <c r="A119" s="27" t="s">
        <v>144</v>
      </c>
      <c r="B119" s="20" t="s">
        <v>71</v>
      </c>
      <c r="C119" s="21">
        <f>C120</f>
        <v>124583.2</v>
      </c>
      <c r="D119" s="21">
        <f>D120</f>
        <v>122697.6</v>
      </c>
      <c r="E119" s="82">
        <f t="shared" si="3"/>
        <v>1885.5999999999913</v>
      </c>
      <c r="F119" s="82">
        <f t="shared" si="4"/>
        <v>98.48647329656006</v>
      </c>
    </row>
    <row r="120" spans="1:6" ht="12.75">
      <c r="A120" s="27" t="s">
        <v>145</v>
      </c>
      <c r="B120" s="32" t="s">
        <v>41</v>
      </c>
      <c r="C120" s="21">
        <f>SUM(C122:C137)</f>
        <v>124583.2</v>
      </c>
      <c r="D120" s="21">
        <f>SUM(D122:D137)</f>
        <v>122697.6</v>
      </c>
      <c r="E120" s="82">
        <f t="shared" si="3"/>
        <v>1885.5999999999913</v>
      </c>
      <c r="F120" s="82">
        <f t="shared" si="4"/>
        <v>98.48647329656006</v>
      </c>
    </row>
    <row r="121" spans="1:6" ht="12.75">
      <c r="A121" s="26"/>
      <c r="B121" s="20" t="s">
        <v>72</v>
      </c>
      <c r="C121" s="21"/>
      <c r="D121" s="21"/>
      <c r="E121" s="82"/>
      <c r="F121" s="82"/>
    </row>
    <row r="122" spans="1:6" ht="123" customHeight="1">
      <c r="A122" s="26"/>
      <c r="B122" s="20" t="s">
        <v>233</v>
      </c>
      <c r="C122" s="21">
        <v>52890</v>
      </c>
      <c r="D122" s="21">
        <v>52890</v>
      </c>
      <c r="E122" s="82">
        <f t="shared" si="3"/>
        <v>0</v>
      </c>
      <c r="F122" s="82">
        <f t="shared" si="4"/>
        <v>100</v>
      </c>
    </row>
    <row r="123" spans="1:6" ht="87" customHeight="1">
      <c r="A123" s="26"/>
      <c r="B123" s="20" t="s">
        <v>287</v>
      </c>
      <c r="C123" s="21">
        <v>2736.1</v>
      </c>
      <c r="D123" s="21">
        <v>2674.1</v>
      </c>
      <c r="E123" s="82">
        <f t="shared" si="3"/>
        <v>62</v>
      </c>
      <c r="F123" s="82">
        <f t="shared" si="4"/>
        <v>97.73400095025767</v>
      </c>
    </row>
    <row r="124" spans="1:6" ht="76.5" customHeight="1">
      <c r="A124" s="26"/>
      <c r="B124" s="63" t="s">
        <v>234</v>
      </c>
      <c r="C124" s="21">
        <v>1324.3</v>
      </c>
      <c r="D124" s="21">
        <v>1110.8</v>
      </c>
      <c r="E124" s="82">
        <f t="shared" si="3"/>
        <v>213.5</v>
      </c>
      <c r="F124" s="82">
        <f t="shared" si="4"/>
        <v>83.8782753152609</v>
      </c>
    </row>
    <row r="125" spans="1:6" ht="78" customHeight="1">
      <c r="A125" s="26"/>
      <c r="B125" s="64" t="s">
        <v>274</v>
      </c>
      <c r="C125" s="21">
        <f>1140+1252.3+1140</f>
        <v>3532.3</v>
      </c>
      <c r="D125" s="21">
        <f>1140+1252.3+1140</f>
        <v>3532.3</v>
      </c>
      <c r="E125" s="82">
        <f t="shared" si="3"/>
        <v>0</v>
      </c>
      <c r="F125" s="82">
        <f t="shared" si="4"/>
        <v>100</v>
      </c>
    </row>
    <row r="126" spans="1:6" ht="103.5" customHeight="1">
      <c r="A126" s="26"/>
      <c r="B126" s="63" t="s">
        <v>235</v>
      </c>
      <c r="C126" s="21">
        <f>1274.9</f>
        <v>1274.9</v>
      </c>
      <c r="D126" s="21">
        <f>1274.9</f>
        <v>1274.9</v>
      </c>
      <c r="E126" s="82">
        <f t="shared" si="3"/>
        <v>0</v>
      </c>
      <c r="F126" s="82">
        <f t="shared" si="4"/>
        <v>100</v>
      </c>
    </row>
    <row r="127" spans="1:6" ht="91.5" customHeight="1">
      <c r="A127" s="26"/>
      <c r="B127" s="63" t="s">
        <v>236</v>
      </c>
      <c r="C127" s="21">
        <f>510.9+297.9</f>
        <v>808.8</v>
      </c>
      <c r="D127" s="21">
        <f>510.9+297.9</f>
        <v>808.8</v>
      </c>
      <c r="E127" s="82">
        <f t="shared" si="3"/>
        <v>0</v>
      </c>
      <c r="F127" s="82">
        <f t="shared" si="4"/>
        <v>100</v>
      </c>
    </row>
    <row r="128" spans="1:6" ht="69" customHeight="1">
      <c r="A128" s="26"/>
      <c r="B128" s="63" t="s">
        <v>237</v>
      </c>
      <c r="C128" s="21">
        <v>1000</v>
      </c>
      <c r="D128" s="21">
        <v>1000</v>
      </c>
      <c r="E128" s="82">
        <f t="shared" si="3"/>
        <v>0</v>
      </c>
      <c r="F128" s="82">
        <f t="shared" si="4"/>
        <v>100</v>
      </c>
    </row>
    <row r="129" spans="1:6" ht="89.25" customHeight="1">
      <c r="A129" s="26"/>
      <c r="B129" s="63" t="s">
        <v>285</v>
      </c>
      <c r="C129" s="21">
        <v>537.5</v>
      </c>
      <c r="D129" s="21">
        <v>345.5</v>
      </c>
      <c r="E129" s="82">
        <f t="shared" si="3"/>
        <v>192</v>
      </c>
      <c r="F129" s="82">
        <f t="shared" si="4"/>
        <v>64.27906976744187</v>
      </c>
    </row>
    <row r="130" spans="1:6" ht="86.25" customHeight="1">
      <c r="A130" s="26"/>
      <c r="B130" s="63" t="s">
        <v>238</v>
      </c>
      <c r="C130" s="21">
        <f>3050+1753+1328+2463</f>
        <v>8594</v>
      </c>
      <c r="D130" s="21">
        <f>3050+1753+1328+2463</f>
        <v>8594</v>
      </c>
      <c r="E130" s="82">
        <f t="shared" si="3"/>
        <v>0</v>
      </c>
      <c r="F130" s="82">
        <f t="shared" si="4"/>
        <v>100</v>
      </c>
    </row>
    <row r="131" spans="1:6" ht="87.75" customHeight="1">
      <c r="A131" s="26"/>
      <c r="B131" s="63" t="s">
        <v>286</v>
      </c>
      <c r="C131" s="21">
        <v>1912.4</v>
      </c>
      <c r="D131" s="21">
        <v>1902.6</v>
      </c>
      <c r="E131" s="82">
        <f t="shared" si="3"/>
        <v>9.800000000000182</v>
      </c>
      <c r="F131" s="82">
        <f t="shared" si="4"/>
        <v>99.48755490483163</v>
      </c>
    </row>
    <row r="132" spans="1:6" ht="78.75" customHeight="1">
      <c r="A132" s="26"/>
      <c r="B132" s="63" t="s">
        <v>239</v>
      </c>
      <c r="C132" s="21">
        <v>433.5</v>
      </c>
      <c r="D132" s="21">
        <v>433.5</v>
      </c>
      <c r="E132" s="82">
        <f t="shared" si="3"/>
        <v>0</v>
      </c>
      <c r="F132" s="82">
        <f t="shared" si="4"/>
        <v>100</v>
      </c>
    </row>
    <row r="133" spans="1:6" ht="104.25" customHeight="1">
      <c r="A133" s="26"/>
      <c r="B133" s="63" t="s">
        <v>240</v>
      </c>
      <c r="C133" s="21">
        <v>1000</v>
      </c>
      <c r="D133" s="21">
        <v>1000</v>
      </c>
      <c r="E133" s="82">
        <f t="shared" si="3"/>
        <v>0</v>
      </c>
      <c r="F133" s="82">
        <f t="shared" si="4"/>
        <v>100</v>
      </c>
    </row>
    <row r="134" spans="1:6" ht="104.25" customHeight="1">
      <c r="A134" s="26"/>
      <c r="B134" s="63" t="s">
        <v>241</v>
      </c>
      <c r="C134" s="21">
        <v>112</v>
      </c>
      <c r="D134" s="21">
        <v>0</v>
      </c>
      <c r="E134" s="82">
        <f t="shared" si="3"/>
        <v>112</v>
      </c>
      <c r="F134" s="82">
        <f t="shared" si="4"/>
        <v>0</v>
      </c>
    </row>
    <row r="135" spans="1:6" ht="147" customHeight="1">
      <c r="A135" s="26"/>
      <c r="B135" s="63" t="s">
        <v>242</v>
      </c>
      <c r="C135" s="21">
        <v>91.5</v>
      </c>
      <c r="D135" s="21">
        <v>19.7</v>
      </c>
      <c r="E135" s="82">
        <f t="shared" si="3"/>
        <v>71.8</v>
      </c>
      <c r="F135" s="82">
        <f t="shared" si="4"/>
        <v>21.530054644808743</v>
      </c>
    </row>
    <row r="136" spans="1:6" ht="75" customHeight="1">
      <c r="A136" s="26"/>
      <c r="B136" s="63" t="s">
        <v>243</v>
      </c>
      <c r="C136" s="21">
        <v>35.9</v>
      </c>
      <c r="D136" s="21">
        <v>35.9</v>
      </c>
      <c r="E136" s="82">
        <f t="shared" si="3"/>
        <v>0</v>
      </c>
      <c r="F136" s="82">
        <f t="shared" si="4"/>
        <v>100</v>
      </c>
    </row>
    <row r="137" spans="1:6" ht="103.5" customHeight="1">
      <c r="A137" s="26"/>
      <c r="B137" s="63" t="s">
        <v>244</v>
      </c>
      <c r="C137" s="21">
        <v>48300</v>
      </c>
      <c r="D137" s="21">
        <v>47075.5</v>
      </c>
      <c r="E137" s="82">
        <f t="shared" si="3"/>
        <v>1224.5</v>
      </c>
      <c r="F137" s="82">
        <f t="shared" si="4"/>
        <v>97.4648033126294</v>
      </c>
    </row>
    <row r="138" spans="1:6" ht="12.75">
      <c r="A138" s="62" t="s">
        <v>146</v>
      </c>
      <c r="B138" s="17" t="s">
        <v>139</v>
      </c>
      <c r="C138" s="18">
        <f>C139+C154+C157+C160</f>
        <v>195404.8</v>
      </c>
      <c r="D138" s="18">
        <f>D139+D154+D157+D160</f>
        <v>195049.3</v>
      </c>
      <c r="E138" s="83">
        <f t="shared" si="3"/>
        <v>355.5</v>
      </c>
      <c r="F138" s="83">
        <f t="shared" si="4"/>
        <v>99.81806997576314</v>
      </c>
    </row>
    <row r="139" spans="1:6" ht="26.25">
      <c r="A139" s="27" t="s">
        <v>147</v>
      </c>
      <c r="B139" s="20" t="s">
        <v>89</v>
      </c>
      <c r="C139" s="21">
        <f>C140</f>
        <v>192112.49999999997</v>
      </c>
      <c r="D139" s="21">
        <f>D140</f>
        <v>191757.69999999998</v>
      </c>
      <c r="E139" s="82">
        <f t="shared" si="3"/>
        <v>354.79999999998836</v>
      </c>
      <c r="F139" s="82">
        <f t="shared" si="4"/>
        <v>99.8153165462945</v>
      </c>
    </row>
    <row r="140" spans="1:6" ht="26.25">
      <c r="A140" s="27" t="s">
        <v>148</v>
      </c>
      <c r="B140" s="32" t="s">
        <v>42</v>
      </c>
      <c r="C140" s="21">
        <f>C142+C143+C144+C145+C146+C147+C150+C151+C152+C153</f>
        <v>192112.49999999997</v>
      </c>
      <c r="D140" s="21">
        <f>D142+D143+D144+D145+D146+D147+D150+D151+D152+D153</f>
        <v>191757.69999999998</v>
      </c>
      <c r="E140" s="82">
        <f t="shared" si="3"/>
        <v>354.79999999998836</v>
      </c>
      <c r="F140" s="82">
        <f t="shared" si="4"/>
        <v>99.8153165462945</v>
      </c>
    </row>
    <row r="141" spans="1:6" ht="12.75">
      <c r="A141" s="19"/>
      <c r="B141" s="20" t="s">
        <v>88</v>
      </c>
      <c r="C141" s="21"/>
      <c r="D141" s="21"/>
      <c r="E141" s="82"/>
      <c r="F141" s="82"/>
    </row>
    <row r="142" spans="1:6" ht="103.5" customHeight="1">
      <c r="A142" s="19"/>
      <c r="B142" s="35" t="s">
        <v>281</v>
      </c>
      <c r="C142" s="21">
        <f>2086.4-31.6-68.6</f>
        <v>1986.2000000000003</v>
      </c>
      <c r="D142" s="21">
        <f>2086.4-31.6-68.6</f>
        <v>1986.2000000000003</v>
      </c>
      <c r="E142" s="82">
        <f t="shared" si="3"/>
        <v>0</v>
      </c>
      <c r="F142" s="82">
        <f t="shared" si="4"/>
        <v>100</v>
      </c>
    </row>
    <row r="143" spans="1:6" ht="105" customHeight="1">
      <c r="A143" s="19"/>
      <c r="B143" s="20" t="s">
        <v>245</v>
      </c>
      <c r="C143" s="21">
        <v>1249.3</v>
      </c>
      <c r="D143" s="21">
        <v>1249.3</v>
      </c>
      <c r="E143" s="82">
        <f t="shared" si="3"/>
        <v>0</v>
      </c>
      <c r="F143" s="82">
        <f t="shared" si="4"/>
        <v>100</v>
      </c>
    </row>
    <row r="144" spans="1:6" ht="99.75" customHeight="1">
      <c r="A144" s="19"/>
      <c r="B144" s="20" t="s">
        <v>284</v>
      </c>
      <c r="C144" s="21">
        <f>5418.2-316.3</f>
        <v>5101.9</v>
      </c>
      <c r="D144" s="21">
        <f>5418.2-316.3</f>
        <v>5101.9</v>
      </c>
      <c r="E144" s="82">
        <f t="shared" si="3"/>
        <v>0</v>
      </c>
      <c r="F144" s="82">
        <f t="shared" si="4"/>
        <v>100</v>
      </c>
    </row>
    <row r="145" spans="1:6" ht="96" customHeight="1">
      <c r="A145" s="19"/>
      <c r="B145" s="65" t="s">
        <v>246</v>
      </c>
      <c r="C145" s="21">
        <f>1752.9+700.8-153.7</f>
        <v>2300</v>
      </c>
      <c r="D145" s="21">
        <f>1752.9+700.8-153.7</f>
        <v>2300</v>
      </c>
      <c r="E145" s="82">
        <f aca="true" t="shared" si="5" ref="E145:E181">C145-D145</f>
        <v>0</v>
      </c>
      <c r="F145" s="82">
        <f aca="true" t="shared" si="6" ref="F145:F181">D145/C145*100</f>
        <v>100</v>
      </c>
    </row>
    <row r="146" spans="1:6" ht="89.25" customHeight="1">
      <c r="A146" s="19"/>
      <c r="B146" s="35" t="s">
        <v>247</v>
      </c>
      <c r="C146" s="21">
        <f>104582.4+5062+13593.6</f>
        <v>123238</v>
      </c>
      <c r="D146" s="21">
        <v>123146.6</v>
      </c>
      <c r="E146" s="82">
        <f t="shared" si="5"/>
        <v>91.39999999999418</v>
      </c>
      <c r="F146" s="82">
        <f t="shared" si="6"/>
        <v>99.92583456401435</v>
      </c>
    </row>
    <row r="147" spans="1:6" ht="39">
      <c r="A147" s="19"/>
      <c r="B147" s="20" t="s">
        <v>248</v>
      </c>
      <c r="C147" s="21">
        <f>C148+C149</f>
        <v>2953.8</v>
      </c>
      <c r="D147" s="21">
        <f>D148+D149</f>
        <v>2776.9</v>
      </c>
      <c r="E147" s="82">
        <f t="shared" si="5"/>
        <v>176.9000000000001</v>
      </c>
      <c r="F147" s="82">
        <f t="shared" si="6"/>
        <v>94.01110434017198</v>
      </c>
    </row>
    <row r="148" spans="1:6" ht="87" customHeight="1">
      <c r="A148" s="19"/>
      <c r="B148" s="20" t="s">
        <v>249</v>
      </c>
      <c r="C148" s="21">
        <f>2325.1-149.7</f>
        <v>2175.4</v>
      </c>
      <c r="D148" s="21">
        <f>2325.1-149.7</f>
        <v>2175.4</v>
      </c>
      <c r="E148" s="82">
        <f t="shared" si="5"/>
        <v>0</v>
      </c>
      <c r="F148" s="82">
        <f t="shared" si="6"/>
        <v>100</v>
      </c>
    </row>
    <row r="149" spans="1:6" ht="134.25" customHeight="1">
      <c r="A149" s="19"/>
      <c r="B149" s="20" t="s">
        <v>250</v>
      </c>
      <c r="C149" s="21">
        <f>660.8+117.6</f>
        <v>778.4</v>
      </c>
      <c r="D149" s="21">
        <v>601.5</v>
      </c>
      <c r="E149" s="82">
        <f t="shared" si="5"/>
        <v>176.89999999999998</v>
      </c>
      <c r="F149" s="82">
        <f t="shared" si="6"/>
        <v>77.27389516957862</v>
      </c>
    </row>
    <row r="150" spans="1:6" ht="90.75" customHeight="1">
      <c r="A150" s="19"/>
      <c r="B150" s="20" t="s">
        <v>283</v>
      </c>
      <c r="C150" s="21">
        <f>1027.3-227.8</f>
        <v>799.5</v>
      </c>
      <c r="D150" s="21">
        <f>1027.3-227.8</f>
        <v>799.5</v>
      </c>
      <c r="E150" s="82">
        <f t="shared" si="5"/>
        <v>0</v>
      </c>
      <c r="F150" s="82">
        <f t="shared" si="6"/>
        <v>100</v>
      </c>
    </row>
    <row r="151" spans="1:6" ht="100.5" customHeight="1">
      <c r="A151" s="19"/>
      <c r="B151" s="20" t="s">
        <v>251</v>
      </c>
      <c r="C151" s="21">
        <f>60818.7-803.3-7704.6</f>
        <v>52310.799999999996</v>
      </c>
      <c r="D151" s="21">
        <f>60818.7-803.3-7704.6</f>
        <v>52310.799999999996</v>
      </c>
      <c r="E151" s="82">
        <f t="shared" si="5"/>
        <v>0</v>
      </c>
      <c r="F151" s="82">
        <f t="shared" si="6"/>
        <v>100</v>
      </c>
    </row>
    <row r="152" spans="1:6" ht="74.25" customHeight="1">
      <c r="A152" s="19"/>
      <c r="B152" s="20" t="s">
        <v>282</v>
      </c>
      <c r="C152" s="21">
        <f>1128+69</f>
        <v>1197</v>
      </c>
      <c r="D152" s="21">
        <f>1128+69</f>
        <v>1197</v>
      </c>
      <c r="E152" s="82">
        <f t="shared" si="5"/>
        <v>0</v>
      </c>
      <c r="F152" s="82">
        <f t="shared" si="6"/>
        <v>100</v>
      </c>
    </row>
    <row r="153" spans="1:6" ht="39" customHeight="1">
      <c r="A153" s="19"/>
      <c r="B153" s="20" t="s">
        <v>252</v>
      </c>
      <c r="C153" s="21">
        <v>976</v>
      </c>
      <c r="D153" s="21">
        <v>889.5</v>
      </c>
      <c r="E153" s="82">
        <f t="shared" si="5"/>
        <v>86.5</v>
      </c>
      <c r="F153" s="82">
        <f t="shared" si="6"/>
        <v>91.13729508196722</v>
      </c>
    </row>
    <row r="154" spans="1:6" ht="35.25" customHeight="1">
      <c r="A154" s="27" t="s">
        <v>149</v>
      </c>
      <c r="B154" s="22" t="s">
        <v>117</v>
      </c>
      <c r="C154" s="21">
        <f>C155</f>
        <v>418.59999999999997</v>
      </c>
      <c r="D154" s="21">
        <f>D155</f>
        <v>417.9</v>
      </c>
      <c r="E154" s="82">
        <f t="shared" si="5"/>
        <v>0.6999999999999886</v>
      </c>
      <c r="F154" s="82">
        <f t="shared" si="6"/>
        <v>99.83277591973244</v>
      </c>
    </row>
    <row r="155" spans="1:6" ht="39" customHeight="1">
      <c r="A155" s="27" t="s">
        <v>150</v>
      </c>
      <c r="B155" s="22" t="s">
        <v>2</v>
      </c>
      <c r="C155" s="21">
        <f>C156</f>
        <v>418.59999999999997</v>
      </c>
      <c r="D155" s="21">
        <f>D156</f>
        <v>417.9</v>
      </c>
      <c r="E155" s="82">
        <f t="shared" si="5"/>
        <v>0.6999999999999886</v>
      </c>
      <c r="F155" s="82">
        <f t="shared" si="6"/>
        <v>99.83277591973244</v>
      </c>
    </row>
    <row r="156" spans="1:6" ht="45" customHeight="1">
      <c r="A156" s="31"/>
      <c r="B156" s="22" t="s">
        <v>253</v>
      </c>
      <c r="C156" s="21">
        <f>406.7+11.9</f>
        <v>418.59999999999997</v>
      </c>
      <c r="D156" s="21">
        <v>417.9</v>
      </c>
      <c r="E156" s="82">
        <f t="shared" si="5"/>
        <v>0.6999999999999886</v>
      </c>
      <c r="F156" s="82">
        <f t="shared" si="6"/>
        <v>99.83277591973244</v>
      </c>
    </row>
    <row r="157" spans="1:6" ht="45" customHeight="1">
      <c r="A157" s="31" t="s">
        <v>254</v>
      </c>
      <c r="B157" s="22" t="s">
        <v>255</v>
      </c>
      <c r="C157" s="21">
        <f>C158</f>
        <v>134.10000000000002</v>
      </c>
      <c r="D157" s="21">
        <f>D158</f>
        <v>134.10000000000002</v>
      </c>
      <c r="E157" s="82">
        <f t="shared" si="5"/>
        <v>0</v>
      </c>
      <c r="F157" s="82">
        <f t="shared" si="6"/>
        <v>100</v>
      </c>
    </row>
    <row r="158" spans="1:6" ht="45" customHeight="1">
      <c r="A158" s="31" t="s">
        <v>256</v>
      </c>
      <c r="B158" s="22" t="s">
        <v>257</v>
      </c>
      <c r="C158" s="21">
        <f>C159</f>
        <v>134.10000000000002</v>
      </c>
      <c r="D158" s="21">
        <f>D159</f>
        <v>134.10000000000002</v>
      </c>
      <c r="E158" s="82">
        <f t="shared" si="5"/>
        <v>0</v>
      </c>
      <c r="F158" s="82">
        <f t="shared" si="6"/>
        <v>100</v>
      </c>
    </row>
    <row r="159" spans="1:6" ht="45" customHeight="1">
      <c r="A159" s="31"/>
      <c r="B159" s="22" t="s">
        <v>258</v>
      </c>
      <c r="C159" s="21">
        <f>369.6-235.5</f>
        <v>134.10000000000002</v>
      </c>
      <c r="D159" s="21">
        <f>369.6-235.5</f>
        <v>134.10000000000002</v>
      </c>
      <c r="E159" s="82">
        <f t="shared" si="5"/>
        <v>0</v>
      </c>
      <c r="F159" s="82">
        <f t="shared" si="6"/>
        <v>100</v>
      </c>
    </row>
    <row r="160" spans="1:6" ht="33" customHeight="1">
      <c r="A160" s="27" t="s">
        <v>151</v>
      </c>
      <c r="B160" s="22" t="s">
        <v>118</v>
      </c>
      <c r="C160" s="21">
        <f>C161</f>
        <v>2739.6</v>
      </c>
      <c r="D160" s="21">
        <f>D161</f>
        <v>2739.6</v>
      </c>
      <c r="E160" s="82">
        <f t="shared" si="5"/>
        <v>0</v>
      </c>
      <c r="F160" s="82">
        <f t="shared" si="6"/>
        <v>100</v>
      </c>
    </row>
    <row r="161" spans="1:6" ht="33" customHeight="1">
      <c r="A161" s="27" t="s">
        <v>152</v>
      </c>
      <c r="B161" s="22" t="s">
        <v>1</v>
      </c>
      <c r="C161" s="21">
        <f>C162</f>
        <v>2739.6</v>
      </c>
      <c r="D161" s="21">
        <f>D162</f>
        <v>2739.6</v>
      </c>
      <c r="E161" s="82">
        <f t="shared" si="5"/>
        <v>0</v>
      </c>
      <c r="F161" s="82">
        <f t="shared" si="6"/>
        <v>100</v>
      </c>
    </row>
    <row r="162" spans="1:6" ht="36" customHeight="1">
      <c r="A162" s="31"/>
      <c r="B162" s="22" t="s">
        <v>259</v>
      </c>
      <c r="C162" s="21">
        <f>1425.8+441.5+872.3</f>
        <v>2739.6</v>
      </c>
      <c r="D162" s="21">
        <f>1425.8+441.5+872.3</f>
        <v>2739.6</v>
      </c>
      <c r="E162" s="82">
        <f t="shared" si="5"/>
        <v>0</v>
      </c>
      <c r="F162" s="82">
        <f t="shared" si="6"/>
        <v>100</v>
      </c>
    </row>
    <row r="163" spans="1:6" ht="19.5" customHeight="1">
      <c r="A163" s="62" t="s">
        <v>153</v>
      </c>
      <c r="B163" s="17" t="s">
        <v>49</v>
      </c>
      <c r="C163" s="18">
        <f>C164</f>
        <v>9109</v>
      </c>
      <c r="D163" s="18">
        <f>D164</f>
        <v>9109</v>
      </c>
      <c r="E163" s="82">
        <f t="shared" si="5"/>
        <v>0</v>
      </c>
      <c r="F163" s="82">
        <f t="shared" si="6"/>
        <v>100</v>
      </c>
    </row>
    <row r="164" spans="1:6" ht="12.75">
      <c r="A164" s="27" t="s">
        <v>154</v>
      </c>
      <c r="B164" s="20" t="s">
        <v>96</v>
      </c>
      <c r="C164" s="21">
        <f>C165</f>
        <v>9109</v>
      </c>
      <c r="D164" s="21">
        <f>D165</f>
        <v>9109</v>
      </c>
      <c r="E164" s="82">
        <f t="shared" si="5"/>
        <v>0</v>
      </c>
      <c r="F164" s="82">
        <f t="shared" si="6"/>
        <v>100</v>
      </c>
    </row>
    <row r="165" spans="1:6" ht="26.25">
      <c r="A165" s="27" t="s">
        <v>155</v>
      </c>
      <c r="B165" s="35" t="s">
        <v>43</v>
      </c>
      <c r="C165" s="21">
        <f>C167</f>
        <v>9109</v>
      </c>
      <c r="D165" s="21">
        <f>D167</f>
        <v>9109</v>
      </c>
      <c r="E165" s="82">
        <f t="shared" si="5"/>
        <v>0</v>
      </c>
      <c r="F165" s="82">
        <f t="shared" si="6"/>
        <v>100</v>
      </c>
    </row>
    <row r="166" spans="1:6" ht="12.75">
      <c r="A166" s="19"/>
      <c r="B166" s="20" t="s">
        <v>88</v>
      </c>
      <c r="C166" s="21"/>
      <c r="D166" s="21"/>
      <c r="E166" s="82"/>
      <c r="F166" s="82"/>
    </row>
    <row r="167" spans="1:6" ht="60" customHeight="1">
      <c r="A167" s="19"/>
      <c r="B167" s="20" t="s">
        <v>260</v>
      </c>
      <c r="C167" s="21">
        <f>C168+C169</f>
        <v>9109</v>
      </c>
      <c r="D167" s="21">
        <f>D168+D169</f>
        <v>9109</v>
      </c>
      <c r="E167" s="82">
        <f t="shared" si="5"/>
        <v>0</v>
      </c>
      <c r="F167" s="82">
        <f t="shared" si="6"/>
        <v>100</v>
      </c>
    </row>
    <row r="168" spans="1:6" ht="66" customHeight="1">
      <c r="A168" s="19"/>
      <c r="B168" s="20" t="s">
        <v>261</v>
      </c>
      <c r="C168" s="21">
        <f>8340.7-300</f>
        <v>8040.700000000001</v>
      </c>
      <c r="D168" s="21">
        <f>8340.7-300</f>
        <v>8040.700000000001</v>
      </c>
      <c r="E168" s="82">
        <f t="shared" si="5"/>
        <v>0</v>
      </c>
      <c r="F168" s="82">
        <f t="shared" si="6"/>
        <v>100</v>
      </c>
    </row>
    <row r="169" spans="1:6" ht="77.25" customHeight="1">
      <c r="A169" s="19"/>
      <c r="B169" s="20" t="s">
        <v>262</v>
      </c>
      <c r="C169" s="21">
        <v>1068.3</v>
      </c>
      <c r="D169" s="21">
        <v>1068.3</v>
      </c>
      <c r="E169" s="82">
        <f t="shared" si="5"/>
        <v>0</v>
      </c>
      <c r="F169" s="82">
        <f t="shared" si="6"/>
        <v>100</v>
      </c>
    </row>
    <row r="170" spans="1:6" s="50" customFormat="1" ht="24.75" customHeight="1">
      <c r="A170" s="62" t="s">
        <v>179</v>
      </c>
      <c r="B170" s="66" t="s">
        <v>180</v>
      </c>
      <c r="C170" s="18">
        <f>C171</f>
        <v>25519.9</v>
      </c>
      <c r="D170" s="18">
        <f>D171</f>
        <v>25044.5</v>
      </c>
      <c r="E170" s="82">
        <f t="shared" si="5"/>
        <v>475.40000000000146</v>
      </c>
      <c r="F170" s="82">
        <f t="shared" si="6"/>
        <v>98.13714003581518</v>
      </c>
    </row>
    <row r="171" spans="1:6" ht="27.75" customHeight="1">
      <c r="A171" s="19" t="s">
        <v>177</v>
      </c>
      <c r="B171" s="20" t="s">
        <v>178</v>
      </c>
      <c r="C171" s="21">
        <f>C172</f>
        <v>25519.9</v>
      </c>
      <c r="D171" s="21">
        <f>D172</f>
        <v>25044.5</v>
      </c>
      <c r="E171" s="82">
        <f t="shared" si="5"/>
        <v>475.40000000000146</v>
      </c>
      <c r="F171" s="82">
        <f t="shared" si="6"/>
        <v>98.13714003581518</v>
      </c>
    </row>
    <row r="172" spans="1:6" ht="21" customHeight="1">
      <c r="A172" s="19" t="s">
        <v>174</v>
      </c>
      <c r="B172" s="20" t="s">
        <v>178</v>
      </c>
      <c r="C172" s="21">
        <f>C174+C175+C176+C177</f>
        <v>25519.9</v>
      </c>
      <c r="D172" s="21">
        <f>D174+D175+D176+D177</f>
        <v>25044.5</v>
      </c>
      <c r="E172" s="82">
        <f t="shared" si="5"/>
        <v>475.40000000000146</v>
      </c>
      <c r="F172" s="82">
        <f t="shared" si="6"/>
        <v>98.13714003581518</v>
      </c>
    </row>
    <row r="173" spans="1:6" ht="21" customHeight="1">
      <c r="A173" s="19"/>
      <c r="B173" s="20" t="s">
        <v>88</v>
      </c>
      <c r="C173" s="21"/>
      <c r="D173" s="21"/>
      <c r="E173" s="82"/>
      <c r="F173" s="82"/>
    </row>
    <row r="174" spans="1:6" ht="77.25" customHeight="1">
      <c r="A174" s="19"/>
      <c r="B174" s="20" t="s">
        <v>263</v>
      </c>
      <c r="C174" s="21">
        <v>20000</v>
      </c>
      <c r="D174" s="21">
        <v>19985.3</v>
      </c>
      <c r="E174" s="82">
        <f t="shared" si="5"/>
        <v>14.700000000000728</v>
      </c>
      <c r="F174" s="82">
        <f t="shared" si="6"/>
        <v>99.92649999999999</v>
      </c>
    </row>
    <row r="175" spans="1:6" ht="66.75" customHeight="1">
      <c r="A175" s="19"/>
      <c r="B175" s="22" t="s">
        <v>264</v>
      </c>
      <c r="C175" s="21">
        <v>80</v>
      </c>
      <c r="D175" s="21">
        <v>80</v>
      </c>
      <c r="E175" s="82">
        <f t="shared" si="5"/>
        <v>0</v>
      </c>
      <c r="F175" s="82">
        <f t="shared" si="6"/>
        <v>100</v>
      </c>
    </row>
    <row r="176" spans="1:6" ht="111" customHeight="1">
      <c r="A176" s="19"/>
      <c r="B176" s="22" t="s">
        <v>265</v>
      </c>
      <c r="C176" s="21">
        <v>3439.9</v>
      </c>
      <c r="D176" s="21">
        <v>2979.2</v>
      </c>
      <c r="E176" s="82">
        <f t="shared" si="5"/>
        <v>460.7000000000003</v>
      </c>
      <c r="F176" s="82">
        <f t="shared" si="6"/>
        <v>86.60716881304688</v>
      </c>
    </row>
    <row r="177" spans="1:6" ht="41.25" customHeight="1">
      <c r="A177" s="19"/>
      <c r="B177" s="67" t="s">
        <v>266</v>
      </c>
      <c r="C177" s="21">
        <v>2000</v>
      </c>
      <c r="D177" s="21">
        <v>2000</v>
      </c>
      <c r="E177" s="82">
        <f t="shared" si="5"/>
        <v>0</v>
      </c>
      <c r="F177" s="82">
        <f t="shared" si="6"/>
        <v>100</v>
      </c>
    </row>
    <row r="178" spans="1:6" s="50" customFormat="1" ht="41.25" customHeight="1">
      <c r="A178" s="84" t="s">
        <v>278</v>
      </c>
      <c r="B178" s="85" t="s">
        <v>275</v>
      </c>
      <c r="C178" s="18">
        <f>C179</f>
        <v>0</v>
      </c>
      <c r="D178" s="18">
        <f>D179</f>
        <v>-2320.6</v>
      </c>
      <c r="E178" s="83">
        <f t="shared" si="5"/>
        <v>2320.6</v>
      </c>
      <c r="F178" s="82"/>
    </row>
    <row r="179" spans="1:6" ht="41.25" customHeight="1">
      <c r="A179" s="86" t="s">
        <v>279</v>
      </c>
      <c r="B179" s="87" t="s">
        <v>276</v>
      </c>
      <c r="C179" s="21">
        <f>C180</f>
        <v>0</v>
      </c>
      <c r="D179" s="21">
        <f>D180</f>
        <v>-2320.6</v>
      </c>
      <c r="E179" s="82">
        <f t="shared" si="5"/>
        <v>2320.6</v>
      </c>
      <c r="F179" s="82"/>
    </row>
    <row r="180" spans="1:6" ht="41.25" customHeight="1">
      <c r="A180" s="86" t="s">
        <v>280</v>
      </c>
      <c r="B180" s="87" t="s">
        <v>277</v>
      </c>
      <c r="C180" s="21"/>
      <c r="D180" s="21">
        <v>-2320.6</v>
      </c>
      <c r="E180" s="82">
        <f t="shared" si="5"/>
        <v>2320.6</v>
      </c>
      <c r="F180" s="82"/>
    </row>
    <row r="181" spans="1:6" ht="12.75">
      <c r="A181" s="68"/>
      <c r="B181" s="17" t="s">
        <v>85</v>
      </c>
      <c r="C181" s="18">
        <f>C12+C95</f>
        <v>772985</v>
      </c>
      <c r="D181" s="18">
        <f>D12+D95</f>
        <v>769057.5</v>
      </c>
      <c r="E181" s="83">
        <f t="shared" si="5"/>
        <v>3927.5</v>
      </c>
      <c r="F181" s="83">
        <f t="shared" si="6"/>
        <v>99.49190475882456</v>
      </c>
    </row>
    <row r="182" spans="1:3" ht="12.75">
      <c r="A182" s="69"/>
      <c r="B182" s="70"/>
      <c r="C182" s="71"/>
    </row>
    <row r="183" spans="1:3" ht="12.75">
      <c r="A183" s="69"/>
      <c r="B183" s="70"/>
      <c r="C183" s="71"/>
    </row>
    <row r="184" spans="1:3" ht="12.75">
      <c r="A184" s="89"/>
      <c r="B184" s="89"/>
      <c r="C184" s="89"/>
    </row>
    <row r="185" spans="1:3" ht="12.75">
      <c r="A185" s="69"/>
      <c r="B185" s="70"/>
      <c r="C185" s="71"/>
    </row>
    <row r="186" spans="1:3" ht="12.75">
      <c r="A186" s="69"/>
      <c r="B186" s="70"/>
      <c r="C186" s="71"/>
    </row>
    <row r="187" spans="1:3" ht="12.75">
      <c r="A187" s="72"/>
      <c r="B187" s="70"/>
      <c r="C187" s="71"/>
    </row>
    <row r="188" spans="1:3" ht="12.75">
      <c r="A188" s="89"/>
      <c r="B188" s="89"/>
      <c r="C188" s="89"/>
    </row>
    <row r="189" spans="1:3" ht="12.75">
      <c r="A189" s="89"/>
      <c r="B189" s="89"/>
      <c r="C189" s="89"/>
    </row>
    <row r="190" spans="1:3" ht="12.75">
      <c r="A190" s="69"/>
      <c r="B190" s="73"/>
      <c r="C190" s="74"/>
    </row>
    <row r="191" spans="1:3" ht="12.75">
      <c r="A191" s="69"/>
      <c r="B191" s="73"/>
      <c r="C191" s="74"/>
    </row>
    <row r="192" spans="1:3" ht="12.75">
      <c r="A192" s="69"/>
      <c r="B192" s="73"/>
      <c r="C192" s="74"/>
    </row>
    <row r="193" spans="1:3" ht="12.75">
      <c r="A193" s="69"/>
      <c r="B193" s="73"/>
      <c r="C193" s="74"/>
    </row>
    <row r="194" spans="1:3" ht="12.75">
      <c r="A194" s="69"/>
      <c r="B194" s="73"/>
      <c r="C194" s="74"/>
    </row>
    <row r="195" spans="1:3" ht="12.75">
      <c r="A195" s="69"/>
      <c r="B195" s="73"/>
      <c r="C195" s="74"/>
    </row>
    <row r="196" spans="1:3" ht="12.75">
      <c r="A196" s="69"/>
      <c r="B196" s="73"/>
      <c r="C196" s="74"/>
    </row>
    <row r="197" spans="1:3" ht="12.75">
      <c r="A197" s="69"/>
      <c r="B197" s="73"/>
      <c r="C197" s="74"/>
    </row>
    <row r="198" spans="1:3" ht="12.75">
      <c r="A198" s="69"/>
      <c r="B198" s="73"/>
      <c r="C198" s="74"/>
    </row>
    <row r="199" spans="1:3" ht="12.75">
      <c r="A199" s="69"/>
      <c r="B199" s="73"/>
      <c r="C199" s="74"/>
    </row>
    <row r="200" spans="1:3" ht="12.75">
      <c r="A200" s="69"/>
      <c r="B200" s="73"/>
      <c r="C200" s="74"/>
    </row>
    <row r="201" spans="1:3" ht="12.75">
      <c r="A201" s="69"/>
      <c r="B201" s="73"/>
      <c r="C201" s="74"/>
    </row>
    <row r="202" spans="1:3" ht="12.75">
      <c r="A202" s="69"/>
      <c r="B202" s="73"/>
      <c r="C202" s="74"/>
    </row>
    <row r="203" spans="1:3" ht="12.75">
      <c r="A203" s="69"/>
      <c r="B203" s="73"/>
      <c r="C203" s="74"/>
    </row>
    <row r="204" spans="1:3" ht="12.75">
      <c r="A204" s="69"/>
      <c r="B204" s="73"/>
      <c r="C204" s="74"/>
    </row>
    <row r="205" spans="1:3" ht="12.75">
      <c r="A205" s="69"/>
      <c r="B205" s="73"/>
      <c r="C205" s="74"/>
    </row>
    <row r="206" spans="1:3" ht="12.75">
      <c r="A206" s="69"/>
      <c r="B206" s="73"/>
      <c r="C206" s="74"/>
    </row>
    <row r="207" spans="1:3" ht="12.75">
      <c r="A207" s="69"/>
      <c r="B207" s="73"/>
      <c r="C207" s="74"/>
    </row>
    <row r="208" spans="1:3" ht="12.75">
      <c r="A208" s="69"/>
      <c r="B208" s="73"/>
      <c r="C208" s="74"/>
    </row>
    <row r="209" spans="1:3" ht="12.75">
      <c r="A209" s="69"/>
      <c r="B209" s="73"/>
      <c r="C209" s="74"/>
    </row>
    <row r="210" spans="1:3" ht="12.75">
      <c r="A210" s="69"/>
      <c r="B210" s="73"/>
      <c r="C210" s="74"/>
    </row>
    <row r="211" spans="1:3" ht="12.75">
      <c r="A211" s="69"/>
      <c r="B211" s="73"/>
      <c r="C211" s="74"/>
    </row>
    <row r="212" spans="1:3" ht="12.75">
      <c r="A212" s="69"/>
      <c r="B212" s="73"/>
      <c r="C212" s="74"/>
    </row>
    <row r="213" spans="1:3" ht="12.75">
      <c r="A213" s="69"/>
      <c r="B213" s="73"/>
      <c r="C213" s="74"/>
    </row>
    <row r="214" spans="1:3" ht="12.75">
      <c r="A214" s="75"/>
      <c r="B214" s="76"/>
      <c r="C214" s="77"/>
    </row>
    <row r="215" spans="1:3" ht="12.75">
      <c r="A215" s="75"/>
      <c r="B215" s="76"/>
      <c r="C215" s="77"/>
    </row>
    <row r="216" spans="1:3" ht="12.75">
      <c r="A216" s="75"/>
      <c r="B216" s="76"/>
      <c r="C216" s="77"/>
    </row>
    <row r="217" spans="1:3" ht="12.75">
      <c r="A217" s="75"/>
      <c r="B217" s="76"/>
      <c r="C217" s="77"/>
    </row>
    <row r="218" spans="1:3" ht="12.75">
      <c r="A218" s="75"/>
      <c r="B218" s="76"/>
      <c r="C218" s="77"/>
    </row>
    <row r="219" spans="1:3" ht="12.75">
      <c r="A219" s="75"/>
      <c r="B219" s="76"/>
      <c r="C219" s="77"/>
    </row>
    <row r="220" spans="1:3" ht="12.75">
      <c r="A220" s="75"/>
      <c r="B220" s="76"/>
      <c r="C220" s="77"/>
    </row>
    <row r="221" spans="1:3" ht="12.75">
      <c r="A221" s="75"/>
      <c r="B221" s="76"/>
      <c r="C221" s="77"/>
    </row>
    <row r="222" spans="1:3" ht="12.75">
      <c r="A222" s="75"/>
      <c r="B222" s="76"/>
      <c r="C222" s="77"/>
    </row>
    <row r="223" spans="1:3" ht="12.75">
      <c r="A223" s="75"/>
      <c r="B223" s="76"/>
      <c r="C223" s="77"/>
    </row>
    <row r="224" spans="1:3" ht="12.75">
      <c r="A224" s="75"/>
      <c r="B224" s="76"/>
      <c r="C224" s="77"/>
    </row>
    <row r="225" spans="1:3" ht="12.75">
      <c r="A225" s="75"/>
      <c r="B225" s="76"/>
      <c r="C225" s="77"/>
    </row>
    <row r="226" spans="1:3" ht="12.75">
      <c r="A226" s="75"/>
      <c r="B226" s="76"/>
      <c r="C226" s="77"/>
    </row>
    <row r="227" spans="1:3" ht="12.75">
      <c r="A227" s="75"/>
      <c r="B227" s="76"/>
      <c r="C227" s="77"/>
    </row>
    <row r="228" spans="1:3" ht="12.75">
      <c r="A228" s="75"/>
      <c r="B228" s="76"/>
      <c r="C228" s="77"/>
    </row>
    <row r="229" spans="1:3" ht="12.75">
      <c r="A229" s="75"/>
      <c r="B229" s="76"/>
      <c r="C229" s="77"/>
    </row>
    <row r="230" spans="1:3" ht="12.75">
      <c r="A230" s="75"/>
      <c r="B230" s="76"/>
      <c r="C230" s="77"/>
    </row>
    <row r="231" spans="1:3" ht="12.75">
      <c r="A231" s="75"/>
      <c r="B231" s="76"/>
      <c r="C231" s="77"/>
    </row>
    <row r="232" spans="1:3" ht="12.75">
      <c r="A232" s="75"/>
      <c r="B232" s="76"/>
      <c r="C232" s="77"/>
    </row>
    <row r="233" spans="1:3" ht="12.75">
      <c r="A233" s="75"/>
      <c r="B233" s="76"/>
      <c r="C233" s="77"/>
    </row>
    <row r="234" spans="1:3" ht="12.75">
      <c r="A234" s="75"/>
      <c r="B234" s="76"/>
      <c r="C234" s="77"/>
    </row>
    <row r="235" spans="1:3" ht="12.75">
      <c r="A235" s="75"/>
      <c r="B235" s="76"/>
      <c r="C235" s="77"/>
    </row>
    <row r="236" spans="1:3" ht="12.75">
      <c r="A236" s="75"/>
      <c r="B236" s="76"/>
      <c r="C236" s="77"/>
    </row>
    <row r="237" spans="1:3" ht="12.75">
      <c r="A237" s="75"/>
      <c r="B237" s="76"/>
      <c r="C237" s="77"/>
    </row>
    <row r="238" spans="1:3" ht="12.75">
      <c r="A238" s="75"/>
      <c r="B238" s="76"/>
      <c r="C238" s="77"/>
    </row>
    <row r="239" spans="1:3" ht="12.75">
      <c r="A239" s="75"/>
      <c r="B239" s="76"/>
      <c r="C239" s="77"/>
    </row>
    <row r="240" spans="1:3" ht="12.75">
      <c r="A240" s="75"/>
      <c r="B240" s="76"/>
      <c r="C240" s="77"/>
    </row>
    <row r="241" spans="1:3" ht="12.75">
      <c r="A241" s="75"/>
      <c r="B241" s="76"/>
      <c r="C241" s="77"/>
    </row>
    <row r="242" spans="1:3" ht="12.75">
      <c r="A242" s="75"/>
      <c r="B242" s="76"/>
      <c r="C242" s="77"/>
    </row>
    <row r="243" spans="1:3" ht="12.75">
      <c r="A243" s="75"/>
      <c r="B243" s="76"/>
      <c r="C243" s="77"/>
    </row>
  </sheetData>
  <sheetProtection/>
  <mergeCells count="9">
    <mergeCell ref="A8:F8"/>
    <mergeCell ref="A189:C189"/>
    <mergeCell ref="A1:C1"/>
    <mergeCell ref="A184:C184"/>
    <mergeCell ref="A188:C188"/>
    <mergeCell ref="A3:F3"/>
    <mergeCell ref="A4:F4"/>
    <mergeCell ref="A5:F5"/>
    <mergeCell ref="B6:F6"/>
  </mergeCells>
  <hyperlinks>
    <hyperlink ref="B81" r:id="rId1" display="garantf1://10007800.3/"/>
  </hyperlinks>
  <printOptions/>
  <pageMargins left="0.7" right="0.7" top="0.75" bottom="0.75" header="0.3" footer="0.3"/>
  <pageSetup horizontalDpi="600" verticalDpi="600" orientation="portrait" paperSize="9" scale="54" r:id="rId2"/>
  <rowBreaks count="1" manualBreakCount="1">
    <brk id="1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2019-03-27T23:09:11Z</cp:lastPrinted>
  <dcterms:created xsi:type="dcterms:W3CDTF">2004-12-28T06:12:23Z</dcterms:created>
  <dcterms:modified xsi:type="dcterms:W3CDTF">2019-03-27T23:10:04Z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