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9"/>
  </bookViews>
  <sheets>
    <sheet name="Пр.2" sheetId="1" r:id="rId1"/>
    <sheet name="пр.3" sheetId="2" r:id="rId2"/>
    <sheet name="пр.4" sheetId="3" r:id="rId3"/>
    <sheet name="пр.5" sheetId="4" r:id="rId4"/>
    <sheet name="пр.6 " sheetId="5" r:id="rId5"/>
    <sheet name="прил.7" sheetId="6" r:id="rId6"/>
    <sheet name="пр. 8" sheetId="7" r:id="rId7"/>
    <sheet name="Прил.9" sheetId="8" r:id="rId8"/>
    <sheet name="Пр_10" sheetId="9" r:id="rId9"/>
    <sheet name="Пр_11" sheetId="10" r:id="rId10"/>
  </sheets>
  <definedNames>
    <definedName name="__bookmark_1" localSheetId="2">'пр.4'!$A$6:$J$892</definedName>
    <definedName name="__bookmark_1">'пр.5'!$A$6:$H$716</definedName>
    <definedName name="_xlnm.Print_Titles" localSheetId="2">'пр.4'!$6:$7</definedName>
    <definedName name="_xlnm.Print_Titles" localSheetId="3">'пр.5'!$6:$6</definedName>
    <definedName name="_xlnm.Print_Area" localSheetId="6">'пр. 8'!$A$1:$D$14</definedName>
    <definedName name="_xlnm.Print_Area" localSheetId="2">'пр.4'!$A$1:$J$892</definedName>
    <definedName name="_xlnm.Print_Area" localSheetId="3">'пр.5'!$A$1:$J$716</definedName>
    <definedName name="_xlnm.Print_Area" localSheetId="4">'пр.6 '!$A$1:$E$13</definedName>
    <definedName name="_xlnm.Print_Area" localSheetId="5">'прил.7'!$A$1:$D$17</definedName>
  </definedNames>
  <calcPr fullCalcOnLoad="1"/>
</workbook>
</file>

<file path=xl/sharedStrings.xml><?xml version="1.0" encoding="utf-8"?>
<sst xmlns="http://schemas.openxmlformats.org/spreadsheetml/2006/main" count="11701" uniqueCount="682">
  <si>
    <t>Приложение № 6</t>
  </si>
  <si>
    <t>тыс. рублей</t>
  </si>
  <si>
    <t>Наименование</t>
  </si>
  <si>
    <t>ЦСР</t>
  </si>
  <si>
    <t>Рз</t>
  </si>
  <si>
    <t>Пр</t>
  </si>
  <si>
    <t>ВР</t>
  </si>
  <si>
    <t>ГР</t>
  </si>
  <si>
    <t>ВСЕГО</t>
  </si>
  <si>
    <t>Муниципальная программа "Повышение безопасности дорожного движения на территории Сусуманского городского округа на 2020- 2024 годы"</t>
  </si>
  <si>
    <t>7D 0 00 00000</t>
  </si>
  <si>
    <t>Основное мероприятие "Обеспечение реализации программы"</t>
  </si>
  <si>
    <t>7D 0 01 00000</t>
  </si>
  <si>
    <t>Реконструкция уличного освещения улично-дорожной сети (монтаж светодиодных светильников, текущий ремонт и обслуживание щитов управления уличным освещением)</t>
  </si>
  <si>
    <t>7D 0 01 95460</t>
  </si>
  <si>
    <t>НАЦИОНАЛЬНАЯ ЭКОНОМИКА</t>
  </si>
  <si>
    <t>04</t>
  </si>
  <si>
    <t>Дорожное хозяйство (дорожные фонды)</t>
  </si>
  <si>
    <t>09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</si>
  <si>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</si>
  <si>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</si>
  <si>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</si>
  <si>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</si>
  <si>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Управление городского хозяйства и жизнеобеспечения территории Сусуманского городского округа</t>
  </si>
  <si>
    <t>727</t>
  </si>
  <si>
    <t>Муниципальная программа "Развитие культуры в Сусуманском городском округе на 2020- 2024 годы"</t>
  </si>
  <si>
    <t>7E 0 00 00000</t>
  </si>
  <si>
    <t>Основное мероприятие "Комплектование книжных фондов библиотек Сусуманского городского округа"</t>
  </si>
  <si>
    <t>7E 0 01 00000</t>
  </si>
  <si>
    <t>Обеспечение гарантированного комплектования фондов библиотек</t>
  </si>
  <si>
    <t>7E 0 01 L5190</t>
  </si>
  <si>
    <t>КУЛЬТУРА, КИНЕМАТОГРАФИЯ</t>
  </si>
  <si>
    <t>08</t>
  </si>
  <si>
    <t>Культура</t>
  </si>
  <si>
    <t>01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</si>
  <si>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</si>
  <si>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</si>
  <si>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</si>
  <si>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</si>
  <si>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Управление по делам молодежи, культуре и спорту администрации Сусуманского городского округа</t>
  </si>
  <si>
    <t>726</t>
  </si>
  <si>
    <t>Основное мероприятие "Сохранение культурного наследия и творческого потенциала"</t>
  </si>
  <si>
    <t>7E 0 02 00000</t>
  </si>
  <si>
    <t>Укрепление материально- технической базы учреждений культуры</t>
  </si>
  <si>
    <t>7E 0 02 92510</t>
  </si>
  <si>
    <t>Проведение и участие в конкурсах, фестивалях, выставках, концертах, мастер- классах</t>
  </si>
  <si>
    <t>7E 0 02 96120</t>
  </si>
  <si>
    <t>Другие вопросы в области культуры, кинематографии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</si>
  <si>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</si>
  <si>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7E 0 03 00000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</si>
  <si>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</si>
  <si>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7E 0 03 74010</t>
  </si>
  <si>
    <t>Основное мероприятие «Формирование доступной среды в учреждениях культуры и искусства»‎</t>
  </si>
  <si>
    <t>7E 0 04 00000</t>
  </si>
  <si>
    <t>Адаптация социально- значимых объектов для инвалидов и маломобильных групп населения</t>
  </si>
  <si>
    <t>7E 0 04 91500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</si>
  <si>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2020- 2024 годы"</t>
  </si>
  <si>
    <t>7F 0 00 00000</t>
  </si>
  <si>
    <t>Основное мероприятие "Разработка технической документации гидротехнических сооружений"</t>
  </si>
  <si>
    <t>7F 0 01 00000</t>
  </si>
  <si>
    <t>Строительство, обустройство действующих полигонов размещения ТКО</t>
  </si>
  <si>
    <t>7F 0 01 93710</t>
  </si>
  <si>
    <t>ОХРАНА ОКРУЖАЮЩЕЙ СРЕДЫ</t>
  </si>
  <si>
    <t>06</t>
  </si>
  <si>
    <t>Другие вопросы в области охраны окружающей среды</t>
  </si>
  <si>
    <t>05</t>
  </si>
  <si>
    <t>Муниципальная программа "Переселение граждан из аварийного жилищного фонда муниципального образования "Сусуманский городской округ" на 2022- 2024 годы"</t>
  </si>
  <si>
    <t>7G 0 00 00000</t>
  </si>
  <si>
    <t>Основное мероприятие "Создание безопасных и благоприятных условий проживания граждан"</t>
  </si>
  <si>
    <t>7G 0 01 00000</t>
  </si>
  <si>
    <t>Восстановление и модернизация муниципального имущества в Сусуманском городском округе Магаданской области</t>
  </si>
  <si>
    <t>7G 0 01 61110</t>
  </si>
  <si>
    <t>ЖИЛИЩНО-КОММУНАЛЬНОЕ ХОЗЯЙСТВО</t>
  </si>
  <si>
    <t>Жилищное хозяйство</t>
  </si>
  <si>
    <t>Реализация мероприятий по созданию безопасных и благоприятных условий проживания граждан</t>
  </si>
  <si>
    <t>7G 0 01 96650</t>
  </si>
  <si>
    <t>Восстановление и модернизация муниципального имущества в Сусуманском городском округе Магаданской области за счет средств местного бюджета</t>
  </si>
  <si>
    <t>7G 0 01 S1110</t>
  </si>
  <si>
    <t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2020- 2024 годы"</t>
  </si>
  <si>
    <t>7L 0 00 00000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</si>
  <si>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</si>
  <si>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7L 0 01 00000</t>
  </si>
  <si>
    <t>Поддержка деятельности социально ориентированных некоммерческих организаций за счет средств из областного бюджета</t>
  </si>
  <si>
    <t>7L 0 01 73280</t>
  </si>
  <si>
    <t>СОЦИАЛЬНАЯ ПОЛИТИКА</t>
  </si>
  <si>
    <t>10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</si>
  <si>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</si>
  <si>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</si>
  <si>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</si>
  <si>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Администрация Сусуманского городского округа</t>
  </si>
  <si>
    <t>721</t>
  </si>
  <si>
    <t>Поддержка деятельности социально ориентированных некоммерческих организаций за счет средств местного бюджета</t>
  </si>
  <si>
    <t>7L 0 01 S3280</t>
  </si>
  <si>
    <t>Основное мероприятие "Содействие развитию институтов гражданского общества"</t>
  </si>
  <si>
    <t>7L 0 02 00000</t>
  </si>
  <si>
    <t>Организация участия представителей общественности в мероприятиях областного уровня</t>
  </si>
  <si>
    <t>7L 0 02 91800</t>
  </si>
  <si>
    <t>ОБЩЕГОСУДАРСТВЕННЫЕ ВОПРОСЫ</t>
  </si>
  <si>
    <t>Другие общегосударственные вопросы</t>
  </si>
  <si>
    <t>13</t>
  </si>
  <si>
    <t>Основное мероприятие "Гармонизация межнациональных отношений"</t>
  </si>
  <si>
    <t>7L 0 03 00000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</si>
  <si>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</si>
  <si>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03 97100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</si>
  <si>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</si>
  <si>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</si>
  <si>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</si>
  <si>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</si>
  <si>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Организация мероприятий районного уровня с участием представителей коренных малочисленных народов Крайнего Севера</t>
  </si>
  <si>
    <t>7L 0 03 97200</t>
  </si>
  <si>
    <t>Муниципальная программа "Комплексное развитие систем коммунальной инфраструктуры Сусуманского городского округа на 2020- 2024 годы"</t>
  </si>
  <si>
    <t>7N 0 00 00000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</si>
  <si>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</si>
  <si>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7N 0 01 00000</t>
  </si>
  <si>
    <t>Подготовка коммунальной инфраструктуры населенных пунктов к отопительным периодам</t>
  </si>
  <si>
    <t>7N 0 01 62110</t>
  </si>
  <si>
    <t>Коммунальное хозяйство</t>
  </si>
  <si>
    <t>02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</si>
  <si>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</si>
  <si>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</si>
  <si>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</si>
  <si>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</si>
  <si>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t>
  </si>
  <si>
    <t>7N 0 01 98200</t>
  </si>
  <si>
    <t>Подготовка коммунальной инфраструктуры населенных пунктов к отопительным периодам за счет средств местного бюджета</t>
  </si>
  <si>
    <t>7N 0 01 S2110</t>
  </si>
  <si>
    <t>Муниципальная программа "Развитие образования в Сусуманском городском округе на 2020- 2024 годы"</t>
  </si>
  <si>
    <t>7P 0 00 00000</t>
  </si>
  <si>
    <t>Основное мероприятие "Управление развитием отрасли образования"</t>
  </si>
  <si>
    <t>7P 0 02 00000</t>
  </si>
  <si>
    <t>Обеспечение выплат ежемесячного денежного вознаграждения за классное руководство педагогическим работникам</t>
  </si>
  <si>
    <t>7P 0 02 53030</t>
  </si>
  <si>
    <t>ОБРАЗОВАНИЕ</t>
  </si>
  <si>
    <t>07</t>
  </si>
  <si>
    <t>Общее образование</t>
  </si>
  <si>
    <t>Комитет по образованию администрации Сусуманского городского округа</t>
  </si>
  <si>
    <t>725</t>
  </si>
  <si>
    <t>7P 0 02 74010</t>
  </si>
  <si>
    <t>Дошкольное образование</t>
  </si>
  <si>
    <t>Дополнительное образование детей</t>
  </si>
  <si>
    <t>03</t>
  </si>
  <si>
    <t>Обеспечение ежемесячного денежного вознаграждения за классное руководство</t>
  </si>
  <si>
    <t>7P 0 02 74130</t>
  </si>
  <si>
    <t>Основное мероприятие "Обеспечение государственных полномочий по организации и осуществлению деятельности органов опеки и попечительства"</t>
  </si>
  <si>
    <t>7P 0 04 00000</t>
  </si>
  <si>
    <t>Осуществление государственных полномочий по организации и осуществлению деятельности по опеке и попечительству</t>
  </si>
  <si>
    <t>7P 0 04 74090</t>
  </si>
  <si>
    <t>Осуществление государственных полномочий по обеспечению отдельных категорий граждан жилыми помещениями (в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</t>
  </si>
  <si>
    <t>7P 0 04 74180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</si>
  <si>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</si>
  <si>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</si>
  <si>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</si>
  <si>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</si>
  <si>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Основное мероприятие "Развитие кадрового потенциала"</t>
  </si>
  <si>
    <t>7P 0 06 00000</t>
  </si>
  <si>
    <t>Развитие творческого и профессионального потенциала педагогических работников образовательных учреждений</t>
  </si>
  <si>
    <t>7P 0 06 91510</t>
  </si>
  <si>
    <t>Другие вопросы в области образования</t>
  </si>
  <si>
    <t>Премии и гранты</t>
  </si>
  <si>
    <t>350</t>
  </si>
  <si>
    <t>Основное мероприятие «Реализация и осуществление отдельных государственных полномочий Магаданской области»</t>
  </si>
  <si>
    <t>7P 0 08 00000</t>
  </si>
  <si>
    <t>Единая субвенция</t>
  </si>
  <si>
    <t>7P 0 08 74200</t>
  </si>
  <si>
    <t>Основное мероприятие «Внедрение целевой модели цифровой образовательной среды в общеобразовательных организациях и профессиональных образовательных организациях»</t>
  </si>
  <si>
    <t>7P 0 E4 00000</t>
  </si>
  <si>
    <t>Обеспечение образовательных организаций материально-технической базой для внедрения цифровой образовательной среды</t>
  </si>
  <si>
    <t>7P 0 E4 52100</t>
  </si>
  <si>
    <t>Муниципальная программа "Развитие муниципальной службы в муниципальном образовании "Сусуманский городской округ" на 2020- 2024 годы"</t>
  </si>
  <si>
    <t>7R 0 00 00000</t>
  </si>
  <si>
    <t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</t>
  </si>
  <si>
    <t>7R 0 01 00000</t>
  </si>
  <si>
    <t>Повышение профессионального уровня муниципальных служащих</t>
  </si>
  <si>
    <t>7R 0 01 98600</t>
  </si>
  <si>
    <t>Муниципальная программа "Содержание автомобильных дорог общего пользования местного значения Сусуманского городского округа на 2020- 2024 годы"</t>
  </si>
  <si>
    <t>7S 0 00 00000</t>
  </si>
  <si>
    <t>Основное мероприятие "Содержание автомобильных дорог общего пользования местного значения"</t>
  </si>
  <si>
    <t>7S 0 01 00000</t>
  </si>
  <si>
    <t>Содержание автомобильных дорог общего пользования местного значения Сусуманского городского округа</t>
  </si>
  <si>
    <t>7S 0 01 95310</t>
  </si>
  <si>
    <t>Муниципальная программа "Благоустройство Сусуманского городского округа на 2020- 2024 годы"</t>
  </si>
  <si>
    <t>7Z 0 00 00000</t>
  </si>
  <si>
    <t>7Z 0 01 00000</t>
  </si>
  <si>
    <t>Мероприятия по благоустройству территории Сусуманского городского округа</t>
  </si>
  <si>
    <t>7Z 0 01 92010</t>
  </si>
  <si>
    <t>Благоустройство</t>
  </si>
  <si>
    <t>Основное мероприятие «Реализация проекта «1000 дворов»</t>
  </si>
  <si>
    <t>7Z 0 03 00000</t>
  </si>
  <si>
    <t>Благоустройство дворовой территории по пер. Горняцкий, д. 3, г. Сусуман</t>
  </si>
  <si>
    <t>7Z 0 03 55050</t>
  </si>
  <si>
    <t>Муниципальная программа "Безопасность образовательного процесса в образовательных учреждениях Сусуманского городского округа на 2020- 2024 годы"</t>
  </si>
  <si>
    <t>7Б 0 00 00000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</si>
  <si>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</si>
  <si>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7Б 0 01 00000</t>
  </si>
  <si>
    <t>Обслуживание систем видеонаблюдения, охранной сигнализации</t>
  </si>
  <si>
    <t>7Б 0 01 91600</t>
  </si>
  <si>
    <t>Обеспечение физической охраны</t>
  </si>
  <si>
    <t>7Б 0 01 91660</t>
  </si>
  <si>
    <t>Установка пропускных систем</t>
  </si>
  <si>
    <t>7Б 0 01 93300</t>
  </si>
  <si>
    <t>Муниципальная программа "Патриотическое воспитание жителей Сусуманского городского округа на 2020- 2024 годы"</t>
  </si>
  <si>
    <t>7В 0 00 00000</t>
  </si>
  <si>
    <t>Основное мероприятие "Организация работы по совершенствованию системы патриотического воспитания жителей"</t>
  </si>
  <si>
    <t>7В 0 01 00000</t>
  </si>
  <si>
    <t>Мероприятия патриотической направленности</t>
  </si>
  <si>
    <t>7В 0 01 92400</t>
  </si>
  <si>
    <t>Молодежная политика</t>
  </si>
  <si>
    <t>Реализация мероприятий федеральной целевой программы "Увековечение памяти погибших при защите Отечества на 2019-2024 годы"</t>
  </si>
  <si>
    <t>7В 0 01 L2990</t>
  </si>
  <si>
    <t>Муниципальная программа "Содействие в расселении граждан, проживающих в населенных пунктах, расположенных на территории Сусуманского городского округа на 2020- 2024 годы"</t>
  </si>
  <si>
    <t>7Г 0 00 00000</t>
  </si>
  <si>
    <t>Основное мероприятие "Оптимизация системы расселения в Сусуманском городском округе"</t>
  </si>
  <si>
    <t>7Г 0 01 00000</t>
  </si>
  <si>
    <t>Оптимизация жилищного фонда в виде расселения</t>
  </si>
  <si>
    <t>7Г 0 01 96610</t>
  </si>
  <si>
    <t>Муниципальная программа "Одаренные дети на 2020- 2024 годы"</t>
  </si>
  <si>
    <t>7Д 0 00 00000</t>
  </si>
  <si>
    <t>Основное мероприятие "Создание условий для выявления, поддержки и развития одаренных детей"</t>
  </si>
  <si>
    <t>7Д 0 01 00000</t>
  </si>
  <si>
    <t>Осуществление поддержки одаренных детей</t>
  </si>
  <si>
    <t>7Д 0 01 92200</t>
  </si>
  <si>
    <t>Стипендии</t>
  </si>
  <si>
    <t>340</t>
  </si>
  <si>
    <t>Проведение слетов, научных конференций, олимпиад</t>
  </si>
  <si>
    <t>7Д 0 01 92210</t>
  </si>
  <si>
    <t>Муниципальная программа "Развитие малого и среднего предпринимательства в Сусуманском городском округе на 2020- 2024 годы"</t>
  </si>
  <si>
    <t>7И 0 00 00000</t>
  </si>
  <si>
    <t>Основное мероприятие "Обеспечение устойчивого развития малого и среднего предпринимательства, создание новых рабочих мест"</t>
  </si>
  <si>
    <t>7И 0 01 00000</t>
  </si>
  <si>
    <t>Финансовая поддержка субъектов малого и среднего предпринимательства</t>
  </si>
  <si>
    <t>7И 0 01 93360</t>
  </si>
  <si>
    <t>Другие вопросы в области национальной экономики</t>
  </si>
  <si>
    <t>12</t>
  </si>
  <si>
    <t>Муниципальная программа "Формирование современной городской среды муниципального образования "Сусуманский городской округ" на 2018- 2024 годы"</t>
  </si>
  <si>
    <t>7К 0 00 00000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</si>
  <si>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</si>
  <si>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7К 0 01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</si>
  <si>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(Городской парк г. Сусуман Магаданской области)</t>
  </si>
  <si>
    <t>7К 0 01 54241</t>
  </si>
  <si>
    <t>Создание комфортной городской среды в малых городах и исторических поселениях-победителях Всеросийского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</si>
  <si>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7К 0 01 5424F</t>
  </si>
  <si>
    <t>Благоустройство территории объекта «Городской парк г.Сусуман Магаданской области»</t>
  </si>
  <si>
    <t>7К 0 01 69630</t>
  </si>
  <si>
    <t>Благоустройство общественной территории "Площадь перед зданием РЦД и НТ по ул. Ленина, д. 30, г. Сусуман"</t>
  </si>
  <si>
    <t>7К 0 01 99210</t>
  </si>
  <si>
    <t>Благоустройство территории объекта "Городской парк г.Сусуман Магаданской области" за счет средств местного бюджета</t>
  </si>
  <si>
    <t>7К 0 01 S6930</t>
  </si>
  <si>
    <t>Муниципальная программа "Лето-детям на 2020- 2024 годы"</t>
  </si>
  <si>
    <t>7Л 0 00 00000</t>
  </si>
  <si>
    <t>Основное мероприятие "Организация и обеспечение отдыха и оздоровления детей и подростков"</t>
  </si>
  <si>
    <t>7Л 0 01 00000</t>
  </si>
  <si>
    <t>Организация отдыха и оздоровления детей в лагерях дневного пребывания</t>
  </si>
  <si>
    <t>7Л 0 01 S3210</t>
  </si>
  <si>
    <t>Основное мероприятие "Создание временных дополнительных рабочих мест для подростков в летный период"</t>
  </si>
  <si>
    <t>7Л 0 02 00000</t>
  </si>
  <si>
    <t>Расходы на выплаты по оплате труда несовершеннолетних граждан</t>
  </si>
  <si>
    <t>7Л 0 02 92300</t>
  </si>
  <si>
    <t>Муниципальная программа "Развитие молодежной политики в Сусуманском городском округе на 2020-2024 годы"</t>
  </si>
  <si>
    <t>7М 0 00 00000</t>
  </si>
  <si>
    <t>Основное мероприятие "Организационная работа"</t>
  </si>
  <si>
    <t>7М 0 01 00000</t>
  </si>
  <si>
    <t>Материально- техническое и методологическое обеспечение в сфере молодежной политики</t>
  </si>
  <si>
    <t>7М 0 01 92530</t>
  </si>
  <si>
    <t>Основное мероприятие "Культурно- массовая работа"</t>
  </si>
  <si>
    <t>7М 0 02 00000</t>
  </si>
  <si>
    <t>Реализация мероприятий в сфере молодежной политики</t>
  </si>
  <si>
    <t>7М 0 02 73444</t>
  </si>
  <si>
    <t>Мероприятия, проводимые с участием молодежи</t>
  </si>
  <si>
    <t>7М 0 02 92600</t>
  </si>
  <si>
    <t>Участие в областных и районных мероприятиях, семинарах, сборах, конкурсах</t>
  </si>
  <si>
    <t>7М 0 02 92700</t>
  </si>
  <si>
    <t>Расходы на выплаты персоналу казенных учреждений</t>
  </si>
  <si>
    <t>110</t>
  </si>
  <si>
    <t>Работа с молодыми семьями</t>
  </si>
  <si>
    <t>7М 0 02 92800</t>
  </si>
  <si>
    <t>Работа по пропаганде здорового образа жизни и профилактике правонарушений</t>
  </si>
  <si>
    <t>7М 0 02 93000</t>
  </si>
  <si>
    <t>Реализация мероприятий в сфере молодежной политики за счет средств местного бюджета</t>
  </si>
  <si>
    <t>7М 0 02 S3444</t>
  </si>
  <si>
    <t>Муниципальная программа "Развитие торговли на территории Сусуманского городского округа на 2020- 2024 годы"</t>
  </si>
  <si>
    <t>7Н 0 00 00000</t>
  </si>
  <si>
    <t>Основное мероприятие "Организация проведения областных универсальных совместных ярмарок товаров"</t>
  </si>
  <si>
    <t>7Н 0 01 00000</t>
  </si>
  <si>
    <t>Мероприятия по организации и проведению областных универсальных совместных ярмарок</t>
  </si>
  <si>
    <t>7Н 0 01 S3900</t>
  </si>
  <si>
    <t>Основное мероприятие"Возмещение затрат по доставке муки,для производства хлеба и хлебобулочных изделий муниципальным унитарным предприятиям Магаданской области"</t>
  </si>
  <si>
    <t>7Н 0 04 00000</t>
  </si>
  <si>
    <t>Возмещение затрат по доставке муки,для производства хлеба и хлебобулочных изделий муниципальным унитарным предприятиям Магаданской области</t>
  </si>
  <si>
    <t>7Н 0 04 00201</t>
  </si>
  <si>
    <t>Возмещение затрат по доставке муки,для производства хлеба и хлебобулочных изделий муниципальным унитарным предприятиям Магаданской области за счет средств местного бюджета</t>
  </si>
  <si>
    <t>7Н 0 04 S0201</t>
  </si>
  <si>
    <t>Муниципальная программа "Пожарная безопасность в Сусуманском городском округе на 2020- 2024 годы"</t>
  </si>
  <si>
    <t>7П 0 00 00000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</si>
  <si>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</si>
  <si>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7П 0 01 00000</t>
  </si>
  <si>
    <t>Реализация мероприятий по оборудованию квартир отдельных категорий граждан автономными пожарными извещателями и по их техническому обслуживанию</t>
  </si>
  <si>
    <t>7П 0 01 10720</t>
  </si>
  <si>
    <t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</t>
  </si>
  <si>
    <t>7П 0 01 94100</t>
  </si>
  <si>
    <t>ФИЗИЧЕСКАЯ КУЛЬТУРА И СПОРТ</t>
  </si>
  <si>
    <t>11</t>
  </si>
  <si>
    <t>Другие вопросы в области физической культуры и спорта</t>
  </si>
  <si>
    <t>Обработка сгораемых конструкций огнезащитными составами</t>
  </si>
  <si>
    <t>7П 0 01 94200</t>
  </si>
  <si>
    <t>Приобретение и заправка огнетушителей, средств индивидуальной защиты</t>
  </si>
  <si>
    <t>7П 0 01 94300</t>
  </si>
  <si>
    <t>Проведение замеров сопротивления изоляции электросетей и электрооборудования</t>
  </si>
  <si>
    <t>7П 0 01 94400</t>
  </si>
  <si>
    <t>Проведение проверок исправности и ремонт систем противопожарного водоснабжения, приобретение и обслуживание гидрантов</t>
  </si>
  <si>
    <t>7П 0 01 94500</t>
  </si>
  <si>
    <t>Обучение сотрудников по пожарной безопасности</t>
  </si>
  <si>
    <t>7П 0 01 94510</t>
  </si>
  <si>
    <t>Приобретение и установка объектов противопожарной безопасности</t>
  </si>
  <si>
    <t>7П 0 01 94610</t>
  </si>
  <si>
    <t>Реализация мероприятий по оборудованию квартир отдельных категорий граждан автономными пожарными извещателями и по их техническому обслуживанию за счет средств местного бюджета</t>
  </si>
  <si>
    <t>7П 0 01 S0720</t>
  </si>
  <si>
    <t>Муниципальная программа "Профилактика правонарушений и борьба с преступностью на территории Сусуманского городского округа на 2020- 2024 годы"</t>
  </si>
  <si>
    <t>7Т 0 00 00000</t>
  </si>
  <si>
    <t>Основное мероприятие «‎Усиление роли общественности в профилактике правонарушений и борьбе с преступностью»‎</t>
  </si>
  <si>
    <t>7Т 0 04 00000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</si>
  <si>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</si>
  <si>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7Т 0 04 95000</t>
  </si>
  <si>
    <t>Мероприятия по поддержке граждан и их объединений, участвующих в охране общественного порядка</t>
  </si>
  <si>
    <t>7Т 0 04 S3202</t>
  </si>
  <si>
    <t>Основное мероприятие "Профилактика правонарушений по отдельным видам противоправной деятельности"</t>
  </si>
  <si>
    <t>7Т 0 05 00000</t>
  </si>
  <si>
    <t>Установка видеонаблюдения</t>
  </si>
  <si>
    <t>7Т 0 05 95100</t>
  </si>
  <si>
    <t>Приобретение, изготовление баннеров и иной наглядной продукции антитеррористической направленности</t>
  </si>
  <si>
    <t>7Т 0 05 95160</t>
  </si>
  <si>
    <t>Основное мероприятие "Профилактика правонарушений среди несовершеннолетних и молодежи"</t>
  </si>
  <si>
    <t>7Т 0 07 00000</t>
  </si>
  <si>
    <t>Профилактика безнадзорности, правонарушений и вредных привычек несовершеннолетних</t>
  </si>
  <si>
    <t>7Т 0 07 93810</t>
  </si>
  <si>
    <t>Муниципальная программа "Развитие физической культуры и спорта в Сусуманском городском округе на 2020- 2024 годы"</t>
  </si>
  <si>
    <t>7Ф 0 00 00000</t>
  </si>
  <si>
    <t>Основное мероприятие "Приобщение различных слоев населения к регулярным занятиям физической культурой и спортом"</t>
  </si>
  <si>
    <t>7Ф 0 01 00000</t>
  </si>
  <si>
    <t>Укрепление материально-технической базы в области физической культуры и спорта</t>
  </si>
  <si>
    <t>7Ф 0 01 11830</t>
  </si>
  <si>
    <t>7Ф 0 01 74010</t>
  </si>
  <si>
    <t>Спорт высших достижений</t>
  </si>
  <si>
    <t>Укрепление материально- технической базы</t>
  </si>
  <si>
    <t>7Ф 0 01 92500</t>
  </si>
  <si>
    <t>Оздоровительная, спортивно- массовая работа с населением, проведение мероприятий</t>
  </si>
  <si>
    <t>7Ф 0 01 93100</t>
  </si>
  <si>
    <t>Укрепление материально-технической базы в области физической культуры и спорта за счет средств местного бюджета</t>
  </si>
  <si>
    <t>7Ф 0 01 S1830</t>
  </si>
  <si>
    <t>Основное мероприятие "Возмещение расходов по коммунальным услугам физкультурно-оздоровительным и спортивным комплексам"</t>
  </si>
  <si>
    <t>7Ф 0 03 00000</t>
  </si>
  <si>
    <t>Мероприятия по возмещению расходов по коммунальным услугам физкультурно-оздоровительным и спортивным комплексам</t>
  </si>
  <si>
    <t>7Ф 0 03 S3080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</si>
  <si>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2020- 2024 годы"</t>
  </si>
  <si>
    <t>7Ч 0 00 00000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</si>
  <si>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</si>
  <si>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>7Ч 0 01 00000</t>
  </si>
  <si>
    <t>Приобретение технических средств и создание материального резерва в целях ликвидации чрезвычайных ситуаций</t>
  </si>
  <si>
    <t>7Ч 0 01 96400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</si>
  <si>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</si>
  <si>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</si>
  <si>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"Создание муниципальной автоматизированной системы централизованного оповещения населения (МАСЦО) в населенных пунктах Сусуманского городского округа (г. Сусуман, п. Холодный, п. Мяунджа, п. Кедровый)"</t>
  </si>
  <si>
    <t>7Ч 0 02 00000</t>
  </si>
  <si>
    <t>Разработка проектно-сметной документации по созданию муниципальной системы централизованного оповещения населения Сусуманского городского округа</t>
  </si>
  <si>
    <t>7Ч 0 02 96410</t>
  </si>
  <si>
    <t>Муниципальная программа "Управление муниципальным имуществом Сусуманского городского округа на 2020-2024 годы"</t>
  </si>
  <si>
    <t>7Щ 0 00 00000</t>
  </si>
  <si>
    <t>Основное мероприятие "Проведение на территории Сусуманского городского округа комплексных кадастровых работ"</t>
  </si>
  <si>
    <t>7Щ 0 01 00000</t>
  </si>
  <si>
    <t>Проведение комплексных кадастровых работ</t>
  </si>
  <si>
    <t>7Щ 0 01 L5110</t>
  </si>
  <si>
    <t>Комитет по управлению муниципальным имуществом администрации Сусуманского городского округа</t>
  </si>
  <si>
    <t>724</t>
  </si>
  <si>
    <t>Муниципальная программа "Здоровье обучающихся и воспитанников в Сусуманском городском округе на 2020- 2024 годы"</t>
  </si>
  <si>
    <t>7Ю 0 00 00000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</si>
  <si>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</si>
  <si>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7Ю 0 01 00000</t>
  </si>
  <si>
    <t>Укрепление материально- технической базы медицинских кабинетов</t>
  </si>
  <si>
    <t>7Ю 0 01 92520</t>
  </si>
  <si>
    <t>Проведение конкурсов, спартакиад, соревнований, акций и других мероприятий</t>
  </si>
  <si>
    <t>7Ю 0 01 93800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</si>
  <si>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</si>
  <si>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7Ю 0 01 L3040</t>
  </si>
  <si>
    <t>Организация питания в общеобразовательных учреждениях</t>
  </si>
  <si>
    <t>7Ю 0 01 S3090</t>
  </si>
  <si>
    <t>Муниципальная программа "Финансовая поддержка организациям коммунального комплекса Сусуманского городского округа на 2020- 2024 годы"</t>
  </si>
  <si>
    <t>7Я 0 00 00000</t>
  </si>
  <si>
    <t>Основное мероприятие "Финансовая поддержка организациям коммунального комплекса"</t>
  </si>
  <si>
    <t>7Я 0 01 00000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</si>
  <si>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</si>
  <si>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7Я 0 01 98700</t>
  </si>
  <si>
    <t>Приложение № 5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</si>
  <si>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</si>
  <si>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 Сусуманского городского округа</t>
  </si>
  <si>
    <t>Р2 0 00 00000</t>
  </si>
  <si>
    <t>Глава муниципального образования</t>
  </si>
  <si>
    <t>Р2 1 00 00000</t>
  </si>
  <si>
    <t>Расходы на выплаты по оплате труда работников муниципальных органов</t>
  </si>
  <si>
    <t>Р2 1 00 00210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</si>
  <si>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</si>
  <si>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</si>
  <si>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0 00 00000</t>
  </si>
  <si>
    <t>Обеспечение государственных полномочий по государственной регистрации актов гражданского состояния</t>
  </si>
  <si>
    <t>Р1 1 00 00000</t>
  </si>
  <si>
    <t>Р1 1 00 00210</t>
  </si>
  <si>
    <t>Расходы на обеспечение функций муниципальных органов</t>
  </si>
  <si>
    <t>Р1 1 00 00290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</si>
  <si>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</si>
  <si>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</si>
  <si>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Р1 1 00 59300</t>
  </si>
  <si>
    <t>Центральный аппарат</t>
  </si>
  <si>
    <t>Р2 4 00 00000</t>
  </si>
  <si>
    <t>Р2 4 00 00210</t>
  </si>
  <si>
    <t>Р2 4 00 00290</t>
  </si>
  <si>
    <t>Исполнение судебных актов</t>
  </si>
  <si>
    <t>830</t>
  </si>
  <si>
    <t>Уплата налогов, сборов и иных платежей</t>
  </si>
  <si>
    <t>850</t>
  </si>
  <si>
    <t>Р2 4 00 00550</t>
  </si>
  <si>
    <t>Другие гарантии и компенсации</t>
  </si>
  <si>
    <t>Р2 4 00 00560</t>
  </si>
  <si>
    <t>P1 0 00 00000</t>
  </si>
  <si>
    <t>Обеспечение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</si>
  <si>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P1 4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</si>
  <si>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</si>
  <si>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P1 4 00 51200</t>
  </si>
  <si>
    <t>Обеспечение государственных полномочий по созданию и организации деятельности административной комиссии</t>
  </si>
  <si>
    <t>Р1 2 00 00000</t>
  </si>
  <si>
    <t>Осуществление государственных полномочий по созданию и организации деятельности административной комиссии</t>
  </si>
  <si>
    <t>Р1 2 00 74030</t>
  </si>
  <si>
    <t>Обеспечение государственных полномочий по постановке на учет граждан на приобретение и строительство жилья и выезжающих из районов Крайнего Севера</t>
  </si>
  <si>
    <t>Р1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</si>
  <si>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</si>
  <si>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3 00 74040</t>
  </si>
  <si>
    <t>НАЦИОНАЛЬНАЯ ОБОРОНА</t>
  </si>
  <si>
    <t>Мобилизационная и вневойсковая подготовка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</si>
  <si>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</si>
  <si>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Р1 5 00 00000</t>
  </si>
  <si>
    <t>Осуществление первичного воинского учета на территориях, где отсутствуют военные комиссариаты</t>
  </si>
  <si>
    <t>Р1 5 00 51180</t>
  </si>
  <si>
    <t>Обеспечение вызова экстренных оперативных служб по единому номеру "112" на базе единой дежурно- диспетчерской службы</t>
  </si>
  <si>
    <t>Ч1 0 00 00000</t>
  </si>
  <si>
    <t>Финансовое обеспечение деятельности Единой дежурно- диспетчерской службы</t>
  </si>
  <si>
    <t>Ч1 0 00 08120</t>
  </si>
  <si>
    <t>Осуществление организационных мероприятий по предупреждению и борьбе с коронавирусом на территории Магаданской области</t>
  </si>
  <si>
    <t>Ч1 0 00 92040</t>
  </si>
  <si>
    <t>Поддержка жилищного хозяйства</t>
  </si>
  <si>
    <t>Ж1 0 00 00000</t>
  </si>
  <si>
    <t>Капитальный ремонт муниципального жилищного фонда</t>
  </si>
  <si>
    <t>Ж1 0 00 08020</t>
  </si>
  <si>
    <t>Другие вопросы в области жилищно-коммунального хозяйства</t>
  </si>
  <si>
    <t>Поддержка коммунального хозяйства</t>
  </si>
  <si>
    <t>К1 0 00 00000</t>
  </si>
  <si>
    <t>Неустойка и судебные расходы на основании вступивших в законную силу судебных актов</t>
  </si>
  <si>
    <t>К1 0 00 08190</t>
  </si>
  <si>
    <t>Пенсионное обеспечение</t>
  </si>
  <si>
    <t>Доплаты к пенсиям, дополнительное пенсионное обеспечение</t>
  </si>
  <si>
    <t>Р5 0 00 00000</t>
  </si>
  <si>
    <t>Выплата доплаты к пенсии</t>
  </si>
  <si>
    <t>Р5 0 00 08621</t>
  </si>
  <si>
    <t>Публичные нормативные социальные выплаты гражданам</t>
  </si>
  <si>
    <t>310</t>
  </si>
  <si>
    <t>Обеспечение государственных полномочий по организации и осуществлению деятельности органов опеки и попечительства</t>
  </si>
  <si>
    <t>Р1 6 00 00000</t>
  </si>
  <si>
    <t>Р1 6 00 74090</t>
  </si>
  <si>
    <t>Дополнительные меры социальной поддержки гражданам, призванными на военную службу по мобилизации</t>
  </si>
  <si>
    <t>Р7 0 00 00000</t>
  </si>
  <si>
    <t>Реализация мер социальной поддержки мобилизированных граждан и членов их семей</t>
  </si>
  <si>
    <t>Р7 0 00 00130</t>
  </si>
  <si>
    <t>Иные выплаты населению</t>
  </si>
  <si>
    <t>360</t>
  </si>
  <si>
    <t>КОМИТЕТ ПО ФИНАНСАМ АДМИНИСТРАЦИИ СУСУМАНСКОГО ГОРОДСКОГО ОКРУГА</t>
  </si>
  <si>
    <t>722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</si>
  <si>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</si>
  <si>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</si>
  <si>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Р3 0 00 00000</t>
  </si>
  <si>
    <t>Резервные фонды местных администраций</t>
  </si>
  <si>
    <t>Р3 0 00 07050</t>
  </si>
  <si>
    <t>Резервные средства</t>
  </si>
  <si>
    <t>870</t>
  </si>
  <si>
    <t>Управление муниципальными финансами</t>
  </si>
  <si>
    <t>М3 0 00 00000</t>
  </si>
  <si>
    <t>М3 0 00 00550</t>
  </si>
  <si>
    <t>М3 0 00 00560</t>
  </si>
  <si>
    <t>Расходы на обеспечение деятельности(оказание услуг)муниципальных учреждений</t>
  </si>
  <si>
    <t>М3 0 00 00990</t>
  </si>
  <si>
    <t>Собрание представителей Сусуманского городского округа</t>
  </si>
  <si>
    <t>723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</si>
  <si>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</si>
  <si>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Управление государственной (муниципальной) собственностью</t>
  </si>
  <si>
    <t>М1 0 00 00000</t>
  </si>
  <si>
    <t>М1 0 00 00550</t>
  </si>
  <si>
    <t>М1 0 00 00560</t>
  </si>
  <si>
    <t>Расходы на обеспечение деятельности (оказание услуг) муниципальных учреждений</t>
  </si>
  <si>
    <t>М1 0 00 00990</t>
  </si>
  <si>
    <t>Реализация муниципальной политики в области приватизации и управления муниципальной собственностью</t>
  </si>
  <si>
    <t>М2 0 00 00000</t>
  </si>
  <si>
    <t>Содержание и обслуживание казны муниципального образования</t>
  </si>
  <si>
    <t>М2 0 00 00480</t>
  </si>
  <si>
    <t>Оценка недвижимости, признание прав и регулирование отношений по государственной и муниципальной собственности</t>
  </si>
  <si>
    <t>М2 0 00 00491</t>
  </si>
  <si>
    <t>М2 0 00 00990</t>
  </si>
  <si>
    <t>Возмещение затрат по содержанию и текущему ремонту муниципального имущества, находящегося на балансе МУП из бюджета "Сусуманский городской округ"</t>
  </si>
  <si>
    <t>М4 0 00 00000</t>
  </si>
  <si>
    <t>Предоставление субсидий муниципальному унитарному предприятию на возмещение затрат по содержанию, текущему ремонту и восстановлению производственных помещений муниципального имущества, находящегося на балансе МУП "Сусуманхлеб" из бюджета МО "Сусуманский городской округ"</t>
  </si>
  <si>
    <t>М4 0 00 00880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</si>
  <si>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</si>
  <si>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</si>
  <si>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</si>
  <si>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П1 0 00 00000</t>
  </si>
  <si>
    <t>П1 0 00 00990</t>
  </si>
  <si>
    <t>Субсидии автономным учреждениям</t>
  </si>
  <si>
    <t>620</t>
  </si>
  <si>
    <t>Детские дошкольные учреждения</t>
  </si>
  <si>
    <t>Д1 0 00 00000</t>
  </si>
  <si>
    <t>Д1 0 00 00550</t>
  </si>
  <si>
    <t>Д1 0 00 00560</t>
  </si>
  <si>
    <t>Д1 0 00 00990</t>
  </si>
  <si>
    <t>Школы-детские сады, школы начальные, неполные средние и средние</t>
  </si>
  <si>
    <t>Ш1 0 00 00000</t>
  </si>
  <si>
    <t>Ш1 0 00 00550</t>
  </si>
  <si>
    <t>Ш1 0 00 00560</t>
  </si>
  <si>
    <t>Ш1 0 00 00990</t>
  </si>
  <si>
    <t>Погашение кредиторской задолженности по исполнительным контрактам</t>
  </si>
  <si>
    <t>Ш1 0 00 98410</t>
  </si>
  <si>
    <t>Учреждения дополнительного образования</t>
  </si>
  <si>
    <t>В1 0 00 00000</t>
  </si>
  <si>
    <t>В1 0 00 00550</t>
  </si>
  <si>
    <t>В1 0 00 00560</t>
  </si>
  <si>
    <t>В1 0 00 00990</t>
  </si>
  <si>
    <t>Организационно-воспитательная работа с молодежью</t>
  </si>
  <si>
    <t>В2 0 00 00000</t>
  </si>
  <si>
    <t>Проведение мероприятий для детей и молодежи</t>
  </si>
  <si>
    <t>В2 0 00 08310</t>
  </si>
  <si>
    <t>Библиотеки</t>
  </si>
  <si>
    <t>Б1 0 00 00000</t>
  </si>
  <si>
    <t>Б1 0 00 00550</t>
  </si>
  <si>
    <t>Б1 0 00 00990</t>
  </si>
  <si>
    <t>Учреждения, обеспечивающие организацию досуга и предоставление услуг в области культуры</t>
  </si>
  <si>
    <t>Д2 0 00 00000</t>
  </si>
  <si>
    <t>Д2 0 00 00550</t>
  </si>
  <si>
    <t>Д2 0 00 00560</t>
  </si>
  <si>
    <t>Д2 0 00 00990</t>
  </si>
  <si>
    <t>Физическая культура</t>
  </si>
  <si>
    <t>Учреждения, обеспечивающие предоставление услуг в области физической культуры и спорта</t>
  </si>
  <si>
    <t>Ф1 0 00 00000</t>
  </si>
  <si>
    <t>Ф1 0 00 00550</t>
  </si>
  <si>
    <t>Ф1 0 00 00560</t>
  </si>
  <si>
    <t>Ф1 0 00 00990</t>
  </si>
  <si>
    <t>Физкультурно-оздоровительная работа и спортивные мероприятия</t>
  </si>
  <si>
    <t>Ф2 0 00 00000</t>
  </si>
  <si>
    <t>Мероприятия в области физической культуры и спорта</t>
  </si>
  <si>
    <t>Ф2 0 00 08710</t>
  </si>
  <si>
    <t>Водное хозяйство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</si>
  <si>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</si>
  <si>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</si>
  <si>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</si>
  <si>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</si>
  <si>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Мероприятия в области дорожного хозяйства</t>
  </si>
  <si>
    <t>Д3 0 00 00000</t>
  </si>
  <si>
    <t>Дорожная деятельность в отношении автомобильных дорог местного значения</t>
  </si>
  <si>
    <t>Д3 0 00 00160</t>
  </si>
  <si>
    <t>Прочие мероприятия в области жилищного хозяйства</t>
  </si>
  <si>
    <t>Ж1 0 00 08030</t>
  </si>
  <si>
    <t>Прочие мероприятия в области коммунального хозяйства</t>
  </si>
  <si>
    <t>К1 0 00 08050</t>
  </si>
  <si>
    <t>Мероприятия по благоустройству</t>
  </si>
  <si>
    <t>К2 0 00 00000</t>
  </si>
  <si>
    <t>Уличное освещение</t>
  </si>
  <si>
    <t>К2 0 00 08630</t>
  </si>
  <si>
    <t>Прочие мероприятия по благоустройству</t>
  </si>
  <si>
    <t>К2 0 00 08640</t>
  </si>
  <si>
    <t>Организация ритуальных услуг и содержание мест захоронения</t>
  </si>
  <si>
    <t>К3 0 00 00000</t>
  </si>
  <si>
    <t>К3 0 00 00990</t>
  </si>
  <si>
    <t>Содержание мест захоронения</t>
  </si>
  <si>
    <t>К3 0 00 08650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</si>
  <si>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</si>
  <si>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00000</t>
  </si>
  <si>
    <t>Приобретение и поставка быстровозводимого ангара для организации приюта для животных без владельцев</t>
  </si>
  <si>
    <t>Р1 8 00 08770</t>
  </si>
  <si>
    <t>Установка ограждения и монтаж быстровозводимого ангара</t>
  </si>
  <si>
    <t>Р1 8 00 08780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</si>
  <si>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</si>
  <si>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74190</t>
  </si>
  <si>
    <t>Мероприятия в области охраны окружающей среды</t>
  </si>
  <si>
    <t>К4 0 00 00000</t>
  </si>
  <si>
    <t>Проведение работ по лесоустройсту городских лесов и разработке лесохозяйственного регламента в отношении городских лесов на территории Сусуманского городского округа</t>
  </si>
  <si>
    <t>К4 0 00 92030</t>
  </si>
  <si>
    <t>Контрольно-счетная палата Сусуманского городского округа</t>
  </si>
  <si>
    <t>728</t>
  </si>
  <si>
    <t>Руководитель контрольно-счетной палаты муниципального образования и его заместители</t>
  </si>
  <si>
    <t>Р2 3 00 00000</t>
  </si>
  <si>
    <t>Р2 3 00 00210</t>
  </si>
  <si>
    <t>00</t>
  </si>
  <si>
    <t>Приложение № 4</t>
  </si>
  <si>
    <t>Реализация мероприятий федеральной целевой программы"Увековечение памяти погибших при защите Отечества на 20192024 годы"</t>
  </si>
  <si>
    <t>7П 0 01 94700</t>
  </si>
  <si>
    <t>Код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</si>
  <si>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</si>
  <si>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</si>
  <si>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</si>
  <si>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</si>
  <si>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</si>
  <si>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Приложение № 7</t>
  </si>
  <si>
    <t>Социальная политика</t>
  </si>
  <si>
    <t>Приложение № 8</t>
  </si>
  <si>
    <t>Приложение № 3</t>
  </si>
  <si>
    <t>Приложение № 2</t>
  </si>
  <si>
    <t>% исполнения</t>
  </si>
  <si>
    <t>Бюджет на 2022 год</t>
  </si>
  <si>
    <t xml:space="preserve">от   2023 г. № </t>
  </si>
  <si>
    <t>Исполнение расходов бюджета муниципального образования "Сусуманский городской округ" по разделам и подразделам, целевым статьям и видам расходов  классификации расходов бюджетов Российской Федерации  за 2022 год</t>
  </si>
  <si>
    <t>Исполнение расходов бюджета муниципального образования "Сусуманский городской округ" по ведомственной структуре расходов бюджета муниципального образования "Сусуманский городской округ" за 2022 год</t>
  </si>
  <si>
    <t>Исполнение муниципальных программ по бюджету муниципального образования "Сусуманский городской округ"  за 2022 год</t>
  </si>
  <si>
    <t xml:space="preserve"> 01 00 00 00 00  0000 000</t>
  </si>
  <si>
    <t>Источники внутреннего финансирования дефицитов бюджетов</t>
  </si>
  <si>
    <t xml:space="preserve"> 01 05 00 00 00 0000 000</t>
  </si>
  <si>
    <t>Исполнение по источникам внутреннего финансирования дефицита бюджета муниципального образования "Сусуманский  городской округ" за 2022 год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</si>
  <si>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</si>
  <si>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</si>
  <si>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</t>
  </si>
  <si>
    <t>погашение кредитов</t>
  </si>
  <si>
    <t>Бюджетные кредиты от других бюджетов бюджетной системы Российской Федерации</t>
  </si>
  <si>
    <t xml:space="preserve">от    2023 г. № </t>
  </si>
  <si>
    <t xml:space="preserve">        Исполнение программы муниципальных внутренних заимствований муниципального образования "Сусуманский городской округ" за 2022 год</t>
  </si>
  <si>
    <t>Кредитные соглашения и договоры, заключенные от имени муниципального образования</t>
  </si>
  <si>
    <t>в том числе:</t>
  </si>
  <si>
    <t xml:space="preserve">Задолженность по бюджетному кредиту, полученному из областного бюджета, на покрытие временного кассового разрыва, возникшего при исполнении бюджета </t>
  </si>
  <si>
    <t xml:space="preserve">Кредиты, полученные в валюте Российской Федерации от кредитных организаций </t>
  </si>
  <si>
    <t>ИТОГО:</t>
  </si>
  <si>
    <t>Структура муниципального долга на 01.01.2023</t>
  </si>
  <si>
    <t>Структура муниципальнго долга на 01.01.2024</t>
  </si>
  <si>
    <t>Структура муниципального долга  на 01.01.2025</t>
  </si>
  <si>
    <t>Приложение № 9</t>
  </si>
  <si>
    <t xml:space="preserve">от 2023 г. № </t>
  </si>
  <si>
    <t xml:space="preserve">        Исполнение муниципального внутреннего долга муниципального образования "Сусуманский городской округ"  в 2022 году</t>
  </si>
  <si>
    <t>Приложение № 10</t>
  </si>
  <si>
    <t>ОТЧЕТ</t>
  </si>
  <si>
    <t>тыс.рублей</t>
  </si>
  <si>
    <t>Наименование  показателя</t>
  </si>
  <si>
    <t>План (стоимость работ)</t>
  </si>
  <si>
    <t>Вид работ</t>
  </si>
  <si>
    <t>Профинансировано(тыс. руб.)</t>
  </si>
  <si>
    <t>Кассовые расходы (тыс. руб.)</t>
  </si>
  <si>
    <t>Содержание автомобильных дорог общего пользования местного значения Сусуманского городского округа (ООО "Сусуманская дорожная компания")</t>
  </si>
  <si>
    <t>Грейдеровка, уборка снега, полив дорог</t>
  </si>
  <si>
    <t>ВСЕГО по дорожной деятельности в отношении автомобильных дорог местного значения</t>
  </si>
  <si>
    <t>ИП Умаров Т.Ш.</t>
  </si>
  <si>
    <t>Отчистка от снега и льда пешеходных частей автомобильных дорог общего пользования местного значения Сусуманского городского округа в г.Сусуман, уборка различных предметов и мусора с элементов автомобильной дороги</t>
  </si>
  <si>
    <t>МАУ "Универсал"</t>
  </si>
  <si>
    <t>ООО "Системы Транспортной Безопасности-титул"</t>
  </si>
  <si>
    <t>об использовании бюджетных ассигнований дорожного фонда муниципального образования "Сусуманский городской округ" за 2022 год.</t>
  </si>
  <si>
    <t>Приложение № 11</t>
  </si>
  <si>
    <t>Дата, № распоряжения</t>
  </si>
  <si>
    <t>№                                                      (Сведения о бюджетной росписи)</t>
  </si>
  <si>
    <t>Получатель средств</t>
  </si>
  <si>
    <t>Расходы</t>
  </si>
  <si>
    <t>Код главы, РзПр,ЦСР,ВР, код цели.</t>
  </si>
  <si>
    <t>Выделено средств (рублей)</t>
  </si>
  <si>
    <t>Исполнено средств (рублей)</t>
  </si>
  <si>
    <t>Раздел,подраздел</t>
  </si>
  <si>
    <t>ЦС</t>
  </si>
  <si>
    <t>Эк.ст.</t>
  </si>
  <si>
    <t>Итого</t>
  </si>
  <si>
    <t xml:space="preserve">Кассовое исполнение </t>
  </si>
  <si>
    <t>Исполнение расходов бюджета муниципального образования "Сусуманский городской округ" по разделам и подразделам  классификации расходов бюджетов Российской Федерации за 2022 год</t>
  </si>
  <si>
    <t xml:space="preserve">об использовании резервного фонда по бюджету муниципального образования «Сусуманский городской округ» по состоянию на 01.01.2023 года </t>
  </si>
  <si>
    <t>Реконструкция уличного освещения улично-дорожной сети МАУ "Универсал"</t>
  </si>
  <si>
    <t>Монтаж светодиодных светильников, текущий ремонт и обслуживание щитов управления управления уличным освещением</t>
  </si>
  <si>
    <t>Обслуживание узлов управления уличным освещением г. Сусумана</t>
  </si>
  <si>
    <t xml:space="preserve">Выполнение работ по покосу травы </t>
  </si>
  <si>
    <t>Выполнение работ по уборке крупногабаритного мусора с пешеходных частей автомобильных дорого Сусуманского ГО</t>
  </si>
  <si>
    <t>ООО "Карьерные машины"</t>
  </si>
  <si>
    <t>Приобретение навесного оборудования для минипогрузчика в г. Сусуман</t>
  </si>
  <si>
    <t>Приобретение и поставка светодиодных светильников для обустройства улично-дорожной сети г.Сусумана уличным освещением обеспечивающим безопасность движения автотранспорта и пешеходов    (ИП Мальцев А.В.)</t>
  </si>
  <si>
    <t>Приобретение и поставка светодиодных светильников</t>
  </si>
  <si>
    <t>Разработка плана обеспечения транспортной безопасности</t>
  </si>
  <si>
    <t>Итого: на 31.12.2022</t>
  </si>
  <si>
    <t xml:space="preserve">Дорожная деятельность в отношении автомобильных дорог местного значения, в том числе: </t>
  </si>
  <si>
    <t>к решению Собрания представителей Сусуманского муниципального округа Магаданской области "Об исполнении бюджета муниципального образования "Сусуманский городской округ" за 2022 год"</t>
  </si>
  <si>
    <t xml:space="preserve">от        2023 г. № </t>
  </si>
  <si>
    <t xml:space="preserve">  Исполнение публичных нормативных обязательств муниципального образования "Сусуманский городской округ" за 2022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</si>
</sst>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yyyy\-m\-d\ hh:mm:ss\ AM/PM"/>
    <numFmt numFmtId="169" formatCode="#,##0.0"/>
    <numFmt numFmtId="170" formatCode="0.0"/>
    <numFmt numFmtId="171" formatCode="#,##0.00_ ;\-#,##0.00\ "/>
    <numFmt numFmtId="172" formatCode="0.0000"/>
    <numFmt numFmtId="173" formatCode="0.00000"/>
    <numFmt numFmtId="174" formatCode="0.000000"/>
    <numFmt numFmtId="175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1">
      <alignment horizontal="left" vertical="top" wrapText="1"/>
      <protection/>
    </xf>
    <xf numFmtId="0" fontId="44" fillId="0" borderId="2">
      <alignment horizontal="left" vertical="center" wrapTex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3" applyNumberFormat="0" applyAlignment="0" applyProtection="0"/>
    <xf numFmtId="0" fontId="46" fillId="27" borderId="4" applyNumberFormat="0" applyAlignment="0" applyProtection="0"/>
    <xf numFmtId="0" fontId="47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8" borderId="9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justify" vertical="top"/>
      <protection/>
    </xf>
    <xf numFmtId="0" fontId="6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60" fillId="0" borderId="0" xfId="0" applyFont="1" applyAlignment="1">
      <alignment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169" fontId="5" fillId="33" borderId="12" xfId="0" applyNumberFormat="1" applyFont="1" applyFill="1" applyBorder="1" applyAlignment="1" applyProtection="1">
      <alignment horizontal="right" vertical="top" wrapText="1"/>
      <protection/>
    </xf>
    <xf numFmtId="49" fontId="5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169" fontId="4" fillId="33" borderId="12" xfId="0" applyNumberFormat="1" applyFont="1" applyFill="1" applyBorder="1" applyAlignment="1" applyProtection="1">
      <alignment horizontal="right" vertical="top" wrapText="1"/>
      <protection/>
    </xf>
    <xf numFmtId="0" fontId="60" fillId="33" borderId="0" xfId="0" applyFont="1" applyFill="1" applyAlignment="1">
      <alignment/>
    </xf>
    <xf numFmtId="0" fontId="4" fillId="33" borderId="13" xfId="0" applyNumberFormat="1" applyFont="1" applyFill="1" applyBorder="1" applyAlignment="1" applyProtection="1">
      <alignment horizontal="center" wrapText="1"/>
      <protection/>
    </xf>
    <xf numFmtId="0" fontId="61" fillId="33" borderId="14" xfId="0" applyFont="1" applyFill="1" applyBorder="1" applyAlignment="1">
      <alignment horizontal="center" wrapText="1"/>
    </xf>
    <xf numFmtId="0" fontId="61" fillId="0" borderId="14" xfId="0" applyFont="1" applyBorder="1" applyAlignment="1">
      <alignment horizontal="center" wrapText="1"/>
    </xf>
    <xf numFmtId="169" fontId="60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60" fillId="33" borderId="0" xfId="0" applyFont="1" applyFill="1" applyBorder="1" applyAlignment="1">
      <alignment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justify" vertical="top" wrapText="1"/>
      <protection/>
    </xf>
    <xf numFmtId="169" fontId="5" fillId="33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169" fontId="4" fillId="33" borderId="0" xfId="0" applyNumberFormat="1" applyFont="1" applyFill="1" applyBorder="1" applyAlignment="1" applyProtection="1">
      <alignment horizontal="right" vertical="top" wrapText="1"/>
      <protection/>
    </xf>
    <xf numFmtId="49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justify" vertical="top"/>
      <protection/>
    </xf>
    <xf numFmtId="169" fontId="5" fillId="33" borderId="15" xfId="0" applyNumberFormat="1" applyFont="1" applyFill="1" applyBorder="1" applyAlignment="1" applyProtection="1">
      <alignment horizontal="right" vertical="top" wrapText="1"/>
      <protection/>
    </xf>
    <xf numFmtId="169" fontId="5" fillId="0" borderId="12" xfId="0" applyNumberFormat="1" applyFont="1" applyFill="1" applyBorder="1" applyAlignment="1" applyProtection="1">
      <alignment horizontal="right" vertical="top" wrapText="1"/>
      <protection/>
    </xf>
    <xf numFmtId="169" fontId="4" fillId="0" borderId="12" xfId="0" applyNumberFormat="1" applyFont="1" applyFill="1" applyBorder="1" applyAlignment="1" applyProtection="1">
      <alignment horizontal="right" vertical="top" wrapText="1"/>
      <protection/>
    </xf>
    <xf numFmtId="0" fontId="7" fillId="0" borderId="0" xfId="55" applyFont="1" applyFill="1" applyBorder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10" fillId="0" borderId="0" xfId="55" applyFont="1" applyAlignment="1">
      <alignment horizontal="right"/>
      <protection/>
    </xf>
    <xf numFmtId="0" fontId="7" fillId="0" borderId="0" xfId="55" applyFont="1">
      <alignment/>
      <protection/>
    </xf>
    <xf numFmtId="0" fontId="6" fillId="0" borderId="14" xfId="55" applyFont="1" applyFill="1" applyBorder="1" applyAlignment="1">
      <alignment horizontal="center"/>
      <protection/>
    </xf>
    <xf numFmtId="0" fontId="6" fillId="33" borderId="14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left" vertical="center" wrapText="1"/>
      <protection/>
    </xf>
    <xf numFmtId="169" fontId="6" fillId="33" borderId="14" xfId="55" applyNumberFormat="1" applyFont="1" applyFill="1" applyBorder="1" applyAlignment="1">
      <alignment horizontal="center" vertical="center" wrapText="1"/>
      <protection/>
    </xf>
    <xf numFmtId="169" fontId="7" fillId="0" borderId="0" xfId="55" applyNumberFormat="1" applyFont="1" applyFill="1" applyBorder="1">
      <alignment/>
      <protection/>
    </xf>
    <xf numFmtId="169" fontId="6" fillId="0" borderId="14" xfId="55" applyNumberFormat="1" applyFont="1" applyFill="1" applyBorder="1" applyAlignment="1">
      <alignment horizontal="center" vertical="center" wrapText="1"/>
      <protection/>
    </xf>
    <xf numFmtId="0" fontId="7" fillId="0" borderId="14" xfId="55" applyFont="1" applyFill="1" applyBorder="1" applyAlignment="1">
      <alignment horizontal="center"/>
      <protection/>
    </xf>
    <xf numFmtId="0" fontId="7" fillId="0" borderId="14" xfId="55" applyFont="1" applyFill="1" applyBorder="1" applyAlignment="1">
      <alignment horizontal="left" wrapText="1"/>
      <protection/>
    </xf>
    <xf numFmtId="169" fontId="7" fillId="33" borderId="14" xfId="55" applyNumberFormat="1" applyFont="1" applyFill="1" applyBorder="1" applyAlignment="1">
      <alignment horizontal="center" vertical="center" wrapText="1"/>
      <protection/>
    </xf>
    <xf numFmtId="0" fontId="7" fillId="0" borderId="14" xfId="55" applyFont="1" applyFill="1" applyBorder="1" applyAlignment="1">
      <alignment wrapText="1"/>
      <protection/>
    </xf>
    <xf numFmtId="169" fontId="7" fillId="0" borderId="14" xfId="55" applyNumberFormat="1" applyFont="1" applyFill="1" applyBorder="1" applyAlignment="1">
      <alignment horizontal="center" vertical="center" wrapText="1"/>
      <protection/>
    </xf>
    <xf numFmtId="0" fontId="62" fillId="0" borderId="16" xfId="0" applyFont="1" applyBorder="1" applyAlignment="1">
      <alignment horizontal="right"/>
    </xf>
    <xf numFmtId="0" fontId="8" fillId="0" borderId="0" xfId="55" applyAlignment="1">
      <alignment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169" fontId="6" fillId="0" borderId="14" xfId="55" applyNumberFormat="1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vertical="top" wrapText="1"/>
      <protection/>
    </xf>
    <xf numFmtId="169" fontId="7" fillId="0" borderId="17" xfId="55" applyNumberFormat="1" applyFont="1" applyFill="1" applyBorder="1" applyAlignment="1">
      <alignment horizontal="center"/>
      <protection/>
    </xf>
    <xf numFmtId="0" fontId="7" fillId="0" borderId="14" xfId="55" applyFont="1" applyFill="1" applyBorder="1">
      <alignment/>
      <protection/>
    </xf>
    <xf numFmtId="169" fontId="7" fillId="0" borderId="14" xfId="55" applyNumberFormat="1" applyFont="1" applyFill="1" applyBorder="1" applyAlignment="1">
      <alignment horizontal="center"/>
      <protection/>
    </xf>
    <xf numFmtId="0" fontId="7" fillId="0" borderId="14" xfId="55" applyFont="1" applyFill="1" applyBorder="1" applyAlignment="1">
      <alignment vertical="top" wrapText="1"/>
      <protection/>
    </xf>
    <xf numFmtId="0" fontId="61" fillId="0" borderId="16" xfId="0" applyFont="1" applyBorder="1" applyAlignment="1">
      <alignment horizontal="right"/>
    </xf>
    <xf numFmtId="0" fontId="8" fillId="0" borderId="0" xfId="55" applyFont="1" applyFill="1">
      <alignment/>
      <protection/>
    </xf>
    <xf numFmtId="0" fontId="7" fillId="0" borderId="14" xfId="55" applyFont="1" applyFill="1" applyBorder="1" applyAlignment="1">
      <alignment horizontal="center" vertical="center" wrapText="1"/>
      <protection/>
    </xf>
    <xf numFmtId="0" fontId="7" fillId="0" borderId="14" xfId="55" applyFont="1" applyFill="1" applyBorder="1" applyAlignment="1">
      <alignment horizontal="center" vertical="top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top" wrapText="1"/>
      <protection/>
    </xf>
    <xf numFmtId="0" fontId="11" fillId="0" borderId="14" xfId="55" applyFont="1" applyFill="1" applyBorder="1" applyAlignment="1">
      <alignment vertical="top" wrapText="1"/>
      <protection/>
    </xf>
    <xf numFmtId="169" fontId="11" fillId="0" borderId="14" xfId="55" applyNumberFormat="1" applyFont="1" applyFill="1" applyBorder="1" applyAlignment="1">
      <alignment/>
      <protection/>
    </xf>
    <xf numFmtId="0" fontId="9" fillId="0" borderId="14" xfId="55" applyFont="1" applyFill="1" applyBorder="1" applyAlignment="1">
      <alignment vertical="top" wrapText="1"/>
      <protection/>
    </xf>
    <xf numFmtId="169" fontId="9" fillId="0" borderId="14" xfId="55" applyNumberFormat="1" applyFont="1" applyFill="1" applyBorder="1" applyAlignment="1">
      <alignment vertical="top" wrapText="1"/>
      <protection/>
    </xf>
    <xf numFmtId="169" fontId="9" fillId="0" borderId="14" xfId="55" applyNumberFormat="1" applyFont="1" applyFill="1" applyBorder="1">
      <alignment/>
      <protection/>
    </xf>
    <xf numFmtId="169" fontId="8" fillId="0" borderId="0" xfId="55" applyNumberFormat="1" applyFont="1" applyFill="1">
      <alignment/>
      <protection/>
    </xf>
    <xf numFmtId="0" fontId="11" fillId="0" borderId="14" xfId="55" applyFont="1" applyFill="1" applyBorder="1">
      <alignment/>
      <protection/>
    </xf>
    <xf numFmtId="169" fontId="11" fillId="0" borderId="14" xfId="55" applyNumberFormat="1" applyFont="1" applyFill="1" applyBorder="1">
      <alignment/>
      <protection/>
    </xf>
    <xf numFmtId="0" fontId="9" fillId="0" borderId="0" xfId="55" applyFont="1" applyFill="1" applyBorder="1" applyAlignment="1">
      <alignment vertical="top" wrapText="1"/>
      <protection/>
    </xf>
    <xf numFmtId="0" fontId="7" fillId="0" borderId="0" xfId="55" applyFont="1" applyAlignment="1">
      <alignment horizontal="right"/>
      <protection/>
    </xf>
    <xf numFmtId="0" fontId="8" fillId="0" borderId="0" xfId="55">
      <alignment/>
      <protection/>
    </xf>
    <xf numFmtId="0" fontId="7" fillId="0" borderId="0" xfId="55" applyFont="1" applyAlignment="1">
      <alignment horizontal="left"/>
      <protection/>
    </xf>
    <xf numFmtId="0" fontId="63" fillId="0" borderId="0" xfId="56" applyFont="1">
      <alignment/>
      <protection/>
    </xf>
    <xf numFmtId="0" fontId="0" fillId="0" borderId="0" xfId="56">
      <alignment/>
      <protection/>
    </xf>
    <xf numFmtId="0" fontId="61" fillId="0" borderId="0" xfId="56" applyFont="1">
      <alignment/>
      <protection/>
    </xf>
    <xf numFmtId="0" fontId="61" fillId="0" borderId="0" xfId="56" applyFont="1" applyFill="1">
      <alignment/>
      <protection/>
    </xf>
    <xf numFmtId="0" fontId="7" fillId="0" borderId="0" xfId="55" applyFont="1" applyAlignment="1">
      <alignment horizontal="center" vertical="center"/>
      <protection/>
    </xf>
    <xf numFmtId="0" fontId="64" fillId="0" borderId="0" xfId="56" applyFont="1">
      <alignment/>
      <protection/>
    </xf>
    <xf numFmtId="169" fontId="65" fillId="0" borderId="14" xfId="0" applyNumberFormat="1" applyFont="1" applyFill="1" applyBorder="1" applyAlignment="1">
      <alignment horizontal="right"/>
    </xf>
    <xf numFmtId="169" fontId="65" fillId="0" borderId="14" xfId="0" applyNumberFormat="1" applyFont="1" applyBorder="1" applyAlignment="1">
      <alignment horizontal="right"/>
    </xf>
    <xf numFmtId="0" fontId="65" fillId="0" borderId="0" xfId="56" applyFont="1">
      <alignment/>
      <protection/>
    </xf>
    <xf numFmtId="0" fontId="51" fillId="0" borderId="0" xfId="56" applyFont="1">
      <alignment/>
      <protection/>
    </xf>
    <xf numFmtId="0" fontId="13" fillId="0" borderId="0" xfId="55" applyFont="1">
      <alignment/>
      <protection/>
    </xf>
    <xf numFmtId="169" fontId="63" fillId="0" borderId="14" xfId="0" applyNumberFormat="1" applyFont="1" applyFill="1" applyBorder="1" applyAlignment="1">
      <alignment horizontal="right"/>
    </xf>
    <xf numFmtId="169" fontId="63" fillId="0" borderId="14" xfId="0" applyNumberFormat="1" applyFont="1" applyBorder="1" applyAlignment="1">
      <alignment horizontal="right"/>
    </xf>
    <xf numFmtId="169" fontId="51" fillId="0" borderId="0" xfId="56" applyNumberFormat="1" applyFont="1">
      <alignment/>
      <protection/>
    </xf>
    <xf numFmtId="0" fontId="7" fillId="0" borderId="0" xfId="55" applyFont="1" applyAlignment="1">
      <alignment/>
      <protection/>
    </xf>
    <xf numFmtId="0" fontId="7" fillId="33" borderId="0" xfId="55" applyFont="1" applyFill="1" applyAlignment="1">
      <alignment horizontal="right"/>
      <protection/>
    </xf>
    <xf numFmtId="0" fontId="7" fillId="0" borderId="0" xfId="55" applyFont="1" applyAlignment="1">
      <alignment horizontal="right" vertical="top"/>
      <protection/>
    </xf>
    <xf numFmtId="0" fontId="13" fillId="34" borderId="0" xfId="55" applyFont="1" applyFill="1" applyAlignment="1">
      <alignment/>
      <protection/>
    </xf>
    <xf numFmtId="0" fontId="14" fillId="34" borderId="18" xfId="55" applyFont="1" applyFill="1" applyBorder="1" applyAlignment="1">
      <alignment/>
      <protection/>
    </xf>
    <xf numFmtId="0" fontId="14" fillId="34" borderId="14" xfId="55" applyFont="1" applyFill="1" applyBorder="1">
      <alignment/>
      <protection/>
    </xf>
    <xf numFmtId="0" fontId="14" fillId="34" borderId="18" xfId="55" applyFont="1" applyFill="1" applyBorder="1" applyAlignment="1">
      <alignment vertical="top"/>
      <protection/>
    </xf>
    <xf numFmtId="49" fontId="15" fillId="34" borderId="14" xfId="55" applyNumberFormat="1" applyFont="1" applyFill="1" applyBorder="1" applyAlignment="1">
      <alignment vertical="center"/>
      <protection/>
    </xf>
    <xf numFmtId="0" fontId="8" fillId="34" borderId="17" xfId="55" applyFont="1" applyFill="1" applyBorder="1" applyAlignment="1">
      <alignment horizontal="center" vertical="center" wrapText="1"/>
      <protection/>
    </xf>
    <xf numFmtId="0" fontId="8" fillId="34" borderId="19" xfId="55" applyFont="1" applyFill="1" applyBorder="1" applyAlignment="1">
      <alignment horizontal="center" vertical="center" wrapText="1"/>
      <protection/>
    </xf>
    <xf numFmtId="0" fontId="16" fillId="0" borderId="14" xfId="55" applyFont="1" applyBorder="1" applyAlignment="1">
      <alignment wrapText="1"/>
      <protection/>
    </xf>
    <xf numFmtId="49" fontId="8" fillId="34" borderId="18" xfId="55" applyNumberFormat="1" applyFont="1" applyFill="1" applyBorder="1" applyAlignment="1">
      <alignment horizontal="left"/>
      <protection/>
    </xf>
    <xf numFmtId="49" fontId="8" fillId="34" borderId="14" xfId="55" applyNumberFormat="1" applyFont="1" applyFill="1" applyBorder="1" applyAlignment="1">
      <alignment horizontal="left"/>
      <protection/>
    </xf>
    <xf numFmtId="0" fontId="8" fillId="34" borderId="14" xfId="55" applyFont="1" applyFill="1" applyBorder="1">
      <alignment/>
      <protection/>
    </xf>
    <xf numFmtId="0" fontId="8" fillId="34" borderId="14" xfId="55" applyFont="1" applyFill="1" applyBorder="1" applyAlignment="1">
      <alignment horizontal="center" vertical="center" wrapText="1"/>
      <protection/>
    </xf>
    <xf numFmtId="43" fontId="8" fillId="34" borderId="14" xfId="65" applyFont="1" applyFill="1" applyBorder="1" applyAlignment="1">
      <alignment horizontal="center" vertical="center"/>
    </xf>
    <xf numFmtId="49" fontId="8" fillId="34" borderId="14" xfId="55" applyNumberFormat="1" applyFont="1" applyFill="1" applyBorder="1">
      <alignment/>
      <protection/>
    </xf>
    <xf numFmtId="0" fontId="17" fillId="34" borderId="14" xfId="55" applyFont="1" applyFill="1" applyBorder="1" applyAlignment="1">
      <alignment wrapText="1"/>
      <protection/>
    </xf>
    <xf numFmtId="49" fontId="8" fillId="34" borderId="14" xfId="55" applyNumberFormat="1" applyFont="1" applyFill="1" applyBorder="1" applyAlignment="1">
      <alignment/>
      <protection/>
    </xf>
    <xf numFmtId="0" fontId="8" fillId="34" borderId="14" xfId="55" applyFont="1" applyFill="1" applyBorder="1" applyAlignment="1">
      <alignment vertical="center"/>
      <protection/>
    </xf>
    <xf numFmtId="171" fontId="8" fillId="34" borderId="14" xfId="65" applyNumberFormat="1" applyFont="1" applyFill="1" applyBorder="1" applyAlignment="1">
      <alignment horizontal="center" vertical="center"/>
    </xf>
    <xf numFmtId="49" fontId="8" fillId="0" borderId="0" xfId="55" applyNumberFormat="1" applyBorder="1">
      <alignment/>
      <protection/>
    </xf>
    <xf numFmtId="0" fontId="8" fillId="0" borderId="0" xfId="55" applyBorder="1">
      <alignment/>
      <protection/>
    </xf>
    <xf numFmtId="0" fontId="8" fillId="0" borderId="0" xfId="55" applyBorder="1" applyAlignment="1">
      <alignment vertical="top" wrapText="1"/>
      <protection/>
    </xf>
    <xf numFmtId="0" fontId="8" fillId="0" borderId="0" xfId="55" applyBorder="1" applyAlignment="1">
      <alignment/>
      <protection/>
    </xf>
    <xf numFmtId="169" fontId="5" fillId="33" borderId="13" xfId="0" applyNumberFormat="1" applyFont="1" applyFill="1" applyBorder="1" applyAlignment="1" applyProtection="1">
      <alignment horizontal="right" vertical="top" wrapText="1"/>
      <protection/>
    </xf>
    <xf numFmtId="169" fontId="4" fillId="33" borderId="13" xfId="0" applyNumberFormat="1" applyFont="1" applyFill="1" applyBorder="1" applyAlignment="1" applyProtection="1">
      <alignment horizontal="right" vertical="top" wrapText="1"/>
      <protection/>
    </xf>
    <xf numFmtId="169" fontId="5" fillId="33" borderId="20" xfId="0" applyNumberFormat="1" applyFont="1" applyFill="1" applyBorder="1" applyAlignment="1" applyProtection="1">
      <alignment horizontal="right" vertical="top" wrapText="1"/>
      <protection/>
    </xf>
    <xf numFmtId="169" fontId="4" fillId="0" borderId="14" xfId="0" applyNumberFormat="1" applyFont="1" applyFill="1" applyBorder="1" applyAlignment="1" applyProtection="1">
      <alignment horizontal="right" vertical="top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61" fillId="33" borderId="14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vertical="top"/>
    </xf>
    <xf numFmtId="170" fontId="66" fillId="33" borderId="14" xfId="0" applyNumberFormat="1" applyFont="1" applyFill="1" applyBorder="1" applyAlignment="1">
      <alignment vertical="top"/>
    </xf>
    <xf numFmtId="170" fontId="61" fillId="33" borderId="14" xfId="0" applyNumberFormat="1" applyFont="1" applyFill="1" applyBorder="1" applyAlignment="1">
      <alignment vertical="top"/>
    </xf>
    <xf numFmtId="0" fontId="61" fillId="33" borderId="14" xfId="0" applyFont="1" applyFill="1" applyBorder="1" applyAlignment="1">
      <alignment horizontal="center" vertical="top" wrapText="1"/>
    </xf>
    <xf numFmtId="170" fontId="61" fillId="0" borderId="14" xfId="0" applyNumberFormat="1" applyFont="1" applyBorder="1" applyAlignment="1">
      <alignment/>
    </xf>
    <xf numFmtId="170" fontId="66" fillId="0" borderId="14" xfId="0" applyNumberFormat="1" applyFont="1" applyBorder="1" applyAlignment="1">
      <alignment/>
    </xf>
    <xf numFmtId="169" fontId="63" fillId="0" borderId="21" xfId="0" applyNumberFormat="1" applyFont="1" applyBorder="1" applyAlignment="1">
      <alignment horizontal="right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top" wrapText="1"/>
    </xf>
    <xf numFmtId="169" fontId="65" fillId="0" borderId="21" xfId="0" applyNumberFormat="1" applyFont="1" applyFill="1" applyBorder="1" applyAlignment="1">
      <alignment horizontal="right"/>
    </xf>
    <xf numFmtId="0" fontId="65" fillId="0" borderId="22" xfId="0" applyFont="1" applyBorder="1" applyAlignment="1">
      <alignment/>
    </xf>
    <xf numFmtId="169" fontId="65" fillId="0" borderId="23" xfId="0" applyNumberFormat="1" applyFont="1" applyFill="1" applyBorder="1" applyAlignment="1">
      <alignment horizontal="right"/>
    </xf>
    <xf numFmtId="169" fontId="65" fillId="0" borderId="24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169" fontId="65" fillId="0" borderId="14" xfId="0" applyNumberFormat="1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169" fontId="65" fillId="0" borderId="21" xfId="0" applyNumberFormat="1" applyFont="1" applyBorder="1" applyAlignment="1">
      <alignment horizontal="right"/>
    </xf>
    <xf numFmtId="169" fontId="5" fillId="0" borderId="14" xfId="0" applyNumberFormat="1" applyFont="1" applyFill="1" applyBorder="1" applyAlignment="1" applyProtection="1">
      <alignment horizontal="right" vertical="top" wrapText="1"/>
      <protection/>
    </xf>
    <xf numFmtId="0" fontId="5" fillId="33" borderId="12" xfId="0" applyNumberFormat="1" applyFont="1" applyFill="1" applyBorder="1" applyAlignment="1" applyProtection="1">
      <alignment horizontal="justify" vertical="top" wrapText="1"/>
      <protection/>
    </xf>
    <xf numFmtId="0" fontId="5" fillId="33" borderId="12" xfId="0" applyNumberFormat="1" applyFont="1" applyFill="1" applyBorder="1" applyAlignment="1" applyProtection="1">
      <alignment horizontal="center" vertical="top" wrapText="1"/>
      <protection/>
    </xf>
    <xf numFmtId="169" fontId="5" fillId="33" borderId="14" xfId="0" applyNumberFormat="1" applyFont="1" applyFill="1" applyBorder="1" applyAlignment="1" applyProtection="1">
      <alignment horizontal="right" vertical="top" wrapText="1"/>
      <protection/>
    </xf>
    <xf numFmtId="49" fontId="5" fillId="33" borderId="12" xfId="0" applyNumberFormat="1" applyFont="1" applyFill="1" applyBorder="1" applyAlignment="1" applyProtection="1">
      <alignment horizontal="center" vertical="top" wrapText="1"/>
      <protection/>
    </xf>
    <xf numFmtId="0" fontId="67" fillId="33" borderId="0" xfId="0" applyFont="1" applyFill="1" applyBorder="1" applyAlignment="1">
      <alignment/>
    </xf>
    <xf numFmtId="0" fontId="67" fillId="33" borderId="0" xfId="0" applyFont="1" applyFill="1" applyAlignment="1">
      <alignment/>
    </xf>
    <xf numFmtId="0" fontId="4" fillId="33" borderId="12" xfId="0" applyNumberFormat="1" applyFont="1" applyFill="1" applyBorder="1" applyAlignment="1" applyProtection="1">
      <alignment horizontal="justify" vertical="top" wrapText="1"/>
      <protection/>
    </xf>
    <xf numFmtId="0" fontId="4" fillId="33" borderId="12" xfId="0" applyNumberFormat="1" applyFont="1" applyFill="1" applyBorder="1" applyAlignment="1" applyProtection="1">
      <alignment horizontal="center" vertical="top" wrapText="1"/>
      <protection/>
    </xf>
    <xf numFmtId="169" fontId="4" fillId="33" borderId="14" xfId="0" applyNumberFormat="1" applyFont="1" applyFill="1" applyBorder="1" applyAlignment="1" applyProtection="1">
      <alignment horizontal="right" vertical="top" wrapText="1"/>
      <protection/>
    </xf>
    <xf numFmtId="169" fontId="60" fillId="33" borderId="0" xfId="0" applyNumberFormat="1" applyFont="1" applyFill="1" applyBorder="1" applyAlignment="1">
      <alignment/>
    </xf>
    <xf numFmtId="169" fontId="67" fillId="33" borderId="0" xfId="0" applyNumberFormat="1" applyFont="1" applyFill="1" applyBorder="1" applyAlignment="1">
      <alignment/>
    </xf>
    <xf numFmtId="49" fontId="5" fillId="33" borderId="12" xfId="0" applyNumberFormat="1" applyFont="1" applyFill="1" applyBorder="1" applyAlignment="1" applyProtection="1">
      <alignment horizontal="justify" vertical="top" wrapText="1"/>
      <protection/>
    </xf>
    <xf numFmtId="49" fontId="67" fillId="33" borderId="0" xfId="0" applyNumberFormat="1" applyFont="1" applyFill="1" applyBorder="1" applyAlignment="1">
      <alignment/>
    </xf>
    <xf numFmtId="49" fontId="67" fillId="33" borderId="0" xfId="0" applyNumberFormat="1" applyFont="1" applyFill="1" applyAlignment="1">
      <alignment/>
    </xf>
    <xf numFmtId="0" fontId="63" fillId="0" borderId="0" xfId="0" applyFont="1" applyAlignment="1">
      <alignment/>
    </xf>
    <xf numFmtId="0" fontId="65" fillId="0" borderId="0" xfId="0" applyFont="1" applyFill="1" applyAlignment="1">
      <alignment/>
    </xf>
    <xf numFmtId="169" fontId="63" fillId="0" borderId="0" xfId="0" applyNumberFormat="1" applyFont="1" applyAlignment="1">
      <alignment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169" fontId="6" fillId="33" borderId="14" xfId="0" applyNumberFormat="1" applyFont="1" applyFill="1" applyBorder="1" applyAlignment="1" applyProtection="1">
      <alignment horizontal="right" vertical="top" wrapText="1"/>
      <protection/>
    </xf>
    <xf numFmtId="49" fontId="5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69" fontId="7" fillId="33" borderId="14" xfId="0" applyNumberFormat="1" applyFont="1" applyFill="1" applyBorder="1" applyAlignment="1" applyProtection="1">
      <alignment horizontal="right" vertical="top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169" fontId="7" fillId="0" borderId="14" xfId="0" applyNumberFormat="1" applyFont="1" applyFill="1" applyBorder="1" applyAlignment="1" applyProtection="1">
      <alignment horizontal="right" vertical="top" wrapText="1"/>
      <protection/>
    </xf>
    <xf numFmtId="0" fontId="37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justify" vertical="top" wrapText="1"/>
      <protection/>
    </xf>
    <xf numFmtId="0" fontId="5" fillId="0" borderId="26" xfId="0" applyNumberFormat="1" applyFont="1" applyFill="1" applyBorder="1" applyAlignment="1" applyProtection="1">
      <alignment horizontal="justify" vertical="top" wrapText="1"/>
      <protection/>
    </xf>
    <xf numFmtId="0" fontId="5" fillId="0" borderId="27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3" xfId="0" applyNumberFormat="1" applyFont="1" applyFill="1" applyBorder="1" applyAlignment="1" applyProtection="1">
      <alignment horizontal="justify" vertical="top" wrapText="1"/>
      <protection/>
    </xf>
    <xf numFmtId="0" fontId="4" fillId="0" borderId="26" xfId="0" applyNumberFormat="1" applyFont="1" applyFill="1" applyBorder="1" applyAlignment="1" applyProtection="1">
      <alignment horizontal="justify" vertical="top" wrapText="1"/>
      <protection/>
    </xf>
    <xf numFmtId="0" fontId="4" fillId="0" borderId="27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NumberFormat="1" applyFont="1" applyFill="1" applyBorder="1" applyAlignment="1" applyProtection="1">
      <alignment horizontal="justify" vertical="top"/>
      <protection/>
    </xf>
    <xf numFmtId="0" fontId="60" fillId="0" borderId="0" xfId="0" applyFont="1" applyAlignment="1">
      <alignment horizontal="justify" vertical="top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justify" vertical="top" wrapText="1"/>
      <protection/>
    </xf>
    <xf numFmtId="0" fontId="4" fillId="0" borderId="14" xfId="0" applyNumberFormat="1" applyFont="1" applyFill="1" applyBorder="1" applyAlignment="1" applyProtection="1">
      <alignment horizontal="justify" vertical="top" wrapText="1"/>
      <protection/>
    </xf>
    <xf numFmtId="0" fontId="7" fillId="0" borderId="14" xfId="0" applyNumberFormat="1" applyFont="1" applyFill="1" applyBorder="1" applyAlignment="1" applyProtection="1">
      <alignment horizontal="justify" vertical="top" wrapText="1"/>
      <protection/>
    </xf>
    <xf numFmtId="0" fontId="61" fillId="33" borderId="28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 applyProtection="1">
      <alignment horizontal="justify" vertical="top" wrapText="1"/>
      <protection/>
    </xf>
    <xf numFmtId="0" fontId="60" fillId="33" borderId="0" xfId="0" applyFont="1" applyFill="1" applyAlignment="1">
      <alignment horizontal="justify" vertical="top"/>
    </xf>
    <xf numFmtId="0" fontId="0" fillId="33" borderId="0" xfId="0" applyFill="1" applyAlignment="1">
      <alignment horizontal="justify" vertical="top"/>
    </xf>
    <xf numFmtId="0" fontId="5" fillId="33" borderId="0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Alignment="1">
      <alignment horizontal="center" vertical="top" wrapText="1"/>
    </xf>
    <xf numFmtId="0" fontId="4" fillId="33" borderId="16" xfId="0" applyNumberFormat="1" applyFont="1" applyFill="1" applyBorder="1" applyAlignment="1" applyProtection="1">
      <alignment horizontal="right" vertical="top" wrapText="1"/>
      <protection/>
    </xf>
    <xf numFmtId="0" fontId="4" fillId="33" borderId="29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30" xfId="0" applyNumberFormat="1" applyFont="1" applyFill="1" applyBorder="1" applyAlignment="1" applyProtection="1">
      <alignment horizontal="center" vertical="center" wrapText="1"/>
      <protection/>
    </xf>
    <xf numFmtId="0" fontId="4" fillId="33" borderId="31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32" xfId="0" applyNumberFormat="1" applyFont="1" applyFill="1" applyBorder="1" applyAlignment="1" applyProtection="1">
      <alignment horizontal="center" vertical="center" wrapText="1"/>
      <protection/>
    </xf>
    <xf numFmtId="0" fontId="4" fillId="33" borderId="33" xfId="0" applyNumberFormat="1" applyFont="1" applyFill="1" applyBorder="1" applyAlignment="1" applyProtection="1">
      <alignment horizontal="center" vertical="center" wrapText="1"/>
      <protection/>
    </xf>
    <xf numFmtId="0" fontId="60" fillId="33" borderId="34" xfId="0" applyFont="1" applyFill="1" applyBorder="1" applyAlignment="1">
      <alignment horizontal="center" vertical="center" wrapText="1"/>
    </xf>
    <xf numFmtId="0" fontId="61" fillId="33" borderId="28" xfId="0" applyFont="1" applyFill="1" applyBorder="1" applyAlignment="1">
      <alignment horizontal="center" wrapText="1"/>
    </xf>
    <xf numFmtId="0" fontId="60" fillId="33" borderId="17" xfId="0" applyFont="1" applyFill="1" applyBorder="1" applyAlignment="1">
      <alignment horizontal="center" wrapText="1"/>
    </xf>
    <xf numFmtId="0" fontId="4" fillId="33" borderId="0" xfId="0" applyNumberFormat="1" applyFont="1" applyFill="1" applyBorder="1" applyAlignment="1" applyProtection="1">
      <alignment horizontal="justify" vertical="top"/>
      <protection/>
    </xf>
    <xf numFmtId="0" fontId="5" fillId="33" borderId="13" xfId="0" applyNumberFormat="1" applyFont="1" applyFill="1" applyBorder="1" applyAlignment="1" applyProtection="1">
      <alignment horizontal="center" vertical="top" wrapText="1"/>
      <protection/>
    </xf>
    <xf numFmtId="0" fontId="5" fillId="33" borderId="27" xfId="0" applyNumberFormat="1" applyFont="1" applyFill="1" applyBorder="1" applyAlignment="1" applyProtection="1">
      <alignment horizontal="center" vertical="top" wrapText="1"/>
      <protection/>
    </xf>
    <xf numFmtId="0" fontId="4" fillId="33" borderId="13" xfId="0" applyNumberFormat="1" applyFont="1" applyFill="1" applyBorder="1" applyAlignment="1" applyProtection="1">
      <alignment horizontal="center" vertical="top" wrapText="1"/>
      <protection/>
    </xf>
    <xf numFmtId="0" fontId="4" fillId="33" borderId="27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right" vertical="top" wrapText="1"/>
      <protection/>
    </xf>
    <xf numFmtId="49" fontId="5" fillId="33" borderId="13" xfId="0" applyNumberFormat="1" applyFont="1" applyFill="1" applyBorder="1" applyAlignment="1" applyProtection="1">
      <alignment horizontal="center" vertical="top" wrapText="1"/>
      <protection/>
    </xf>
    <xf numFmtId="49" fontId="5" fillId="33" borderId="27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9" fillId="0" borderId="0" xfId="55" applyFont="1" applyAlignment="1">
      <alignment horizontal="right"/>
      <protection/>
    </xf>
    <xf numFmtId="0" fontId="7" fillId="0" borderId="0" xfId="55" applyFont="1" applyFill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7" fillId="0" borderId="0" xfId="55" applyFont="1" applyFill="1" applyAlignment="1">
      <alignment horizontal="right"/>
      <protection/>
    </xf>
    <xf numFmtId="0" fontId="6" fillId="0" borderId="0" xfId="55" applyFont="1" applyFill="1" applyAlignment="1">
      <alignment horizontal="center" vertical="center" wrapText="1"/>
      <protection/>
    </xf>
    <xf numFmtId="0" fontId="7" fillId="0" borderId="0" xfId="55" applyFont="1" applyFill="1" applyAlignment="1">
      <alignment horizontal="right" wrapText="1"/>
      <protection/>
    </xf>
    <xf numFmtId="0" fontId="6" fillId="0" borderId="0" xfId="55" applyFont="1" applyFill="1" applyAlignment="1">
      <alignment horizontal="center"/>
      <protection/>
    </xf>
    <xf numFmtId="0" fontId="6" fillId="0" borderId="0" xfId="55" applyFont="1" applyAlignment="1">
      <alignment horizontal="center" wrapText="1"/>
      <protection/>
    </xf>
    <xf numFmtId="0" fontId="8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 vertical="justify"/>
      <protection/>
    </xf>
    <xf numFmtId="0" fontId="8" fillId="0" borderId="0" xfId="55" applyAlignment="1">
      <alignment/>
      <protection/>
    </xf>
    <xf numFmtId="0" fontId="61" fillId="0" borderId="16" xfId="0" applyFont="1" applyBorder="1" applyAlignment="1">
      <alignment horizontal="right"/>
    </xf>
    <xf numFmtId="0" fontId="60" fillId="0" borderId="16" xfId="0" applyFont="1" applyBorder="1" applyAlignment="1">
      <alignment horizontal="right"/>
    </xf>
    <xf numFmtId="0" fontId="6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top" wrapText="1"/>
    </xf>
    <xf numFmtId="0" fontId="12" fillId="0" borderId="36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horizontal="left" vertical="top" wrapText="1"/>
    </xf>
    <xf numFmtId="0" fontId="10" fillId="0" borderId="36" xfId="0" applyFont="1" applyFill="1" applyBorder="1" applyAlignment="1">
      <alignment horizontal="left" vertical="top" wrapText="1"/>
    </xf>
    <xf numFmtId="0" fontId="7" fillId="0" borderId="0" xfId="55" applyFont="1" applyAlignment="1">
      <alignment horizontal="right"/>
      <protection/>
    </xf>
    <xf numFmtId="0" fontId="7" fillId="0" borderId="0" xfId="55" applyFont="1" applyAlignment="1">
      <alignment horizontal="left" wrapText="1"/>
      <protection/>
    </xf>
    <xf numFmtId="0" fontId="8" fillId="0" borderId="0" xfId="55" applyAlignment="1">
      <alignment horizontal="left" wrapText="1"/>
      <protection/>
    </xf>
    <xf numFmtId="0" fontId="66" fillId="0" borderId="0" xfId="56" applyFont="1" applyAlignment="1">
      <alignment horizontal="center" vertical="center" wrapText="1"/>
      <protection/>
    </xf>
    <xf numFmtId="0" fontId="67" fillId="0" borderId="0" xfId="56" applyFont="1" applyAlignment="1">
      <alignment horizontal="center" vertical="center" wrapText="1"/>
      <protection/>
    </xf>
    <xf numFmtId="0" fontId="64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4" fillId="34" borderId="37" xfId="55" applyFont="1" applyFill="1" applyBorder="1" applyAlignment="1">
      <alignment horizontal="center" vertical="center" wrapText="1"/>
      <protection/>
    </xf>
    <xf numFmtId="0" fontId="14" fillId="34" borderId="19" xfId="55" applyFont="1" applyFill="1" applyBorder="1" applyAlignment="1">
      <alignment horizontal="center" vertical="center" wrapText="1"/>
      <protection/>
    </xf>
    <xf numFmtId="0" fontId="14" fillId="34" borderId="14" xfId="55" applyFont="1" applyFill="1" applyBorder="1" applyAlignment="1">
      <alignment horizontal="center" vertical="center" wrapText="1"/>
      <protection/>
    </xf>
    <xf numFmtId="0" fontId="14" fillId="34" borderId="28" xfId="55" applyFont="1" applyFill="1" applyBorder="1" applyAlignment="1">
      <alignment horizontal="center" vertical="center" wrapText="1"/>
      <protection/>
    </xf>
    <xf numFmtId="0" fontId="14" fillId="34" borderId="17" xfId="55" applyFont="1" applyFill="1" applyBorder="1" applyAlignment="1">
      <alignment horizontal="center" vertical="center" wrapText="1"/>
      <protection/>
    </xf>
    <xf numFmtId="0" fontId="7" fillId="33" borderId="0" xfId="55" applyFont="1" applyFill="1" applyAlignment="1">
      <alignment horizontal="right" wrapText="1"/>
      <protection/>
    </xf>
    <xf numFmtId="0" fontId="7" fillId="0" borderId="0" xfId="55" applyFont="1" applyAlignment="1">
      <alignment wrapText="1"/>
      <protection/>
    </xf>
    <xf numFmtId="0" fontId="6" fillId="34" borderId="0" xfId="55" applyFont="1" applyFill="1" applyAlignment="1">
      <alignment horizontal="center" wrapText="1"/>
      <protection/>
    </xf>
    <xf numFmtId="0" fontId="6" fillId="34" borderId="0" xfId="55" applyFont="1" applyFill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xl35" xfId="34"/>
    <cellStyle name="xl5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7"/>
  <sheetViews>
    <sheetView zoomScalePageLayoutView="0" workbookViewId="0" topLeftCell="A1">
      <selection activeCell="A18" sqref="A18:C18"/>
    </sheetView>
  </sheetViews>
  <sheetFormatPr defaultColWidth="9.140625" defaultRowHeight="15"/>
  <cols>
    <col min="1" max="2" width="8.8515625" style="4" customWidth="1"/>
    <col min="3" max="3" width="28.7109375" style="4" customWidth="1"/>
    <col min="4" max="5" width="6.8515625" style="4" customWidth="1"/>
    <col min="6" max="6" width="11.00390625" style="11" customWidth="1"/>
    <col min="7" max="7" width="10.8515625" style="4" customWidth="1"/>
    <col min="8" max="16384" width="8.8515625" style="4" customWidth="1"/>
  </cols>
  <sheetData>
    <row r="1" spans="1:6" s="2" customFormat="1" ht="13.5">
      <c r="A1" s="1"/>
      <c r="B1" s="1"/>
      <c r="C1" s="1"/>
      <c r="D1" s="180" t="s">
        <v>607</v>
      </c>
      <c r="E1" s="180"/>
      <c r="F1" s="180"/>
    </row>
    <row r="2" spans="1:8" s="2" customFormat="1" ht="57" customHeight="1">
      <c r="A2" s="1"/>
      <c r="B2" s="1"/>
      <c r="C2" s="1"/>
      <c r="D2" s="167" t="s">
        <v>679</v>
      </c>
      <c r="E2" s="167"/>
      <c r="F2" s="167"/>
      <c r="G2" s="168"/>
      <c r="H2" s="168"/>
    </row>
    <row r="3" spans="1:6" s="2" customFormat="1" ht="18" customHeight="1">
      <c r="A3" s="3"/>
      <c r="B3" s="3"/>
      <c r="C3" s="3"/>
      <c r="D3" s="180" t="s">
        <v>610</v>
      </c>
      <c r="E3" s="181"/>
      <c r="F3" s="181"/>
    </row>
    <row r="4" spans="1:8" ht="41.25" customHeight="1">
      <c r="A4" s="169" t="s">
        <v>665</v>
      </c>
      <c r="B4" s="169"/>
      <c r="C4" s="169"/>
      <c r="D4" s="169"/>
      <c r="E4" s="169"/>
      <c r="F4" s="169"/>
      <c r="G4" s="168"/>
      <c r="H4" s="168"/>
    </row>
    <row r="5" spans="1:8" ht="14.25">
      <c r="A5" s="176" t="s">
        <v>1</v>
      </c>
      <c r="B5" s="176"/>
      <c r="C5" s="176"/>
      <c r="D5" s="176"/>
      <c r="E5" s="176"/>
      <c r="F5" s="176"/>
      <c r="G5" s="168"/>
      <c r="H5" s="168"/>
    </row>
    <row r="6" spans="1:8" ht="39.75" customHeight="1">
      <c r="A6" s="170" t="s">
        <v>2</v>
      </c>
      <c r="B6" s="171"/>
      <c r="C6" s="172"/>
      <c r="D6" s="5" t="s">
        <v>4</v>
      </c>
      <c r="E6" s="5" t="s">
        <v>5</v>
      </c>
      <c r="F6" s="12" t="s">
        <v>609</v>
      </c>
      <c r="G6" s="13" t="s">
        <v>664</v>
      </c>
      <c r="H6" s="14" t="s">
        <v>608</v>
      </c>
    </row>
    <row r="7" spans="1:8" ht="13.5">
      <c r="A7" s="173" t="s">
        <v>8</v>
      </c>
      <c r="B7" s="174"/>
      <c r="C7" s="175"/>
      <c r="D7" s="6"/>
      <c r="E7" s="6"/>
      <c r="F7" s="7">
        <f>F8+F15+F17+F19+F23+F28+F30+F36+F39+F42+F46</f>
        <v>1020170.2999999999</v>
      </c>
      <c r="G7" s="113">
        <f>G8+G15+G17+G19+G23+G28+G30+G36+G39+G42+G46</f>
        <v>986506.4</v>
      </c>
      <c r="H7" s="124">
        <f>G7/F7*100</f>
        <v>96.70016858949924</v>
      </c>
    </row>
    <row r="8" spans="1:8" ht="13.5">
      <c r="A8" s="173" t="s">
        <v>97</v>
      </c>
      <c r="B8" s="174"/>
      <c r="C8" s="175"/>
      <c r="D8" s="6" t="s">
        <v>34</v>
      </c>
      <c r="E8" s="8" t="s">
        <v>593</v>
      </c>
      <c r="F8" s="7">
        <f>F9+F10+F11+F12+F13+F14</f>
        <v>267422.3</v>
      </c>
      <c r="G8" s="7">
        <f>G9+G10+G11+G12+G13+G14</f>
        <v>260290.2</v>
      </c>
      <c r="H8" s="124">
        <f aca="true" t="shared" si="0" ref="H8:H47">G8/F8*100</f>
        <v>97.33301972199028</v>
      </c>
    </row>
    <row r="9" spans="1:8" ht="39.75" customHeight="1">
      <c r="A9" s="177" t="s">
        <v>391</v>
      </c>
      <c r="B9" s="178"/>
      <c r="C9" s="179"/>
      <c r="D9" s="9" t="s">
        <v>34</v>
      </c>
      <c r="E9" s="9" t="s">
        <v>117</v>
      </c>
      <c r="F9" s="10">
        <f>'пр.3'!G9</f>
        <v>5922.2</v>
      </c>
      <c r="G9" s="10">
        <f>'пр.3'!H9</f>
        <v>5920.9</v>
      </c>
      <c r="H9" s="123">
        <f t="shared" si="0"/>
        <v>99.97804869811894</v>
      </c>
    </row>
    <row r="10" spans="1:8" ht="45" customHeight="1">
      <c r="A10" s="177" t="s">
        <v>487</v>
      </c>
      <c r="B10" s="178"/>
      <c r="C10" s="179"/>
      <c r="D10" s="9" t="s">
        <v>34</v>
      </c>
      <c r="E10" s="9" t="s">
        <v>140</v>
      </c>
      <c r="F10" s="10">
        <f>'пр.3'!G15</f>
        <v>5639.1</v>
      </c>
      <c r="G10" s="10">
        <f>'пр.3'!H15</f>
        <v>5617.4</v>
      </c>
      <c r="H10" s="123">
        <f t="shared" si="0"/>
        <v>99.61518682059193</v>
      </c>
    </row>
    <row r="11" spans="1:8" ht="56.25" customHeight="1">
      <c r="A11" s="177" t="s">
        <v>398</v>
      </c>
      <c r="B11" s="178"/>
      <c r="C11" s="179"/>
      <c r="D11" s="9" t="s">
        <v>34</v>
      </c>
      <c r="E11" s="9" t="s">
        <v>16</v>
      </c>
      <c r="F11" s="10">
        <f>'пр.3'!G32</f>
        <v>110748.79999999999</v>
      </c>
      <c r="G11" s="10">
        <f>'пр.3'!H32</f>
        <v>110192.6</v>
      </c>
      <c r="H11" s="123">
        <f t="shared" si="0"/>
        <v>99.49778236874803</v>
      </c>
    </row>
    <row r="12" spans="1:8" ht="41.25" customHeight="1">
      <c r="A12" s="177" t="s">
        <v>472</v>
      </c>
      <c r="B12" s="178"/>
      <c r="C12" s="179"/>
      <c r="D12" s="9" t="s">
        <v>34</v>
      </c>
      <c r="E12" s="9" t="s">
        <v>63</v>
      </c>
      <c r="F12" s="10">
        <f>'пр.3'!G61</f>
        <v>26776.8</v>
      </c>
      <c r="G12" s="10">
        <f>'пр.3'!H61</f>
        <v>26325.500000000004</v>
      </c>
      <c r="H12" s="123">
        <f t="shared" si="0"/>
        <v>98.31458576080789</v>
      </c>
    </row>
    <row r="13" spans="1:8" ht="13.5">
      <c r="A13" s="177" t="s">
        <v>473</v>
      </c>
      <c r="B13" s="178"/>
      <c r="C13" s="179"/>
      <c r="D13" s="9" t="s">
        <v>34</v>
      </c>
      <c r="E13" s="9" t="s">
        <v>300</v>
      </c>
      <c r="F13" s="10">
        <f>'пр.3'!G80</f>
        <v>500</v>
      </c>
      <c r="G13" s="10">
        <f>'пр.3'!H80</f>
        <v>0</v>
      </c>
      <c r="H13" s="123">
        <f t="shared" si="0"/>
        <v>0</v>
      </c>
    </row>
    <row r="14" spans="1:8" ht="13.5">
      <c r="A14" s="177" t="s">
        <v>98</v>
      </c>
      <c r="B14" s="178"/>
      <c r="C14" s="179"/>
      <c r="D14" s="9" t="s">
        <v>34</v>
      </c>
      <c r="E14" s="9" t="s">
        <v>99</v>
      </c>
      <c r="F14" s="10">
        <f>'пр.3'!G85</f>
        <v>117835.40000000001</v>
      </c>
      <c r="G14" s="10">
        <f>'пр.3'!H85</f>
        <v>112233.8</v>
      </c>
      <c r="H14" s="123">
        <f t="shared" si="0"/>
        <v>95.24625027793006</v>
      </c>
    </row>
    <row r="15" spans="1:8" ht="13.5">
      <c r="A15" s="173" t="s">
        <v>433</v>
      </c>
      <c r="B15" s="174"/>
      <c r="C15" s="175"/>
      <c r="D15" s="6" t="s">
        <v>117</v>
      </c>
      <c r="E15" s="8" t="s">
        <v>593</v>
      </c>
      <c r="F15" s="7">
        <f>F16</f>
        <v>612.4</v>
      </c>
      <c r="G15" s="7">
        <f>G16</f>
        <v>612.4</v>
      </c>
      <c r="H15" s="124">
        <f t="shared" si="0"/>
        <v>100</v>
      </c>
    </row>
    <row r="16" spans="1:8" ht="16.5" customHeight="1">
      <c r="A16" s="177" t="s">
        <v>434</v>
      </c>
      <c r="B16" s="178"/>
      <c r="C16" s="179"/>
      <c r="D16" s="9" t="s">
        <v>117</v>
      </c>
      <c r="E16" s="9" t="s">
        <v>140</v>
      </c>
      <c r="F16" s="10">
        <f>'пр.3'!G182</f>
        <v>612.4</v>
      </c>
      <c r="G16" s="10">
        <f>'пр.3'!H182</f>
        <v>612.4</v>
      </c>
      <c r="H16" s="123">
        <f t="shared" si="0"/>
        <v>100</v>
      </c>
    </row>
    <row r="17" spans="1:8" ht="13.5">
      <c r="A17" s="173" t="s">
        <v>358</v>
      </c>
      <c r="B17" s="174"/>
      <c r="C17" s="175"/>
      <c r="D17" s="6" t="s">
        <v>140</v>
      </c>
      <c r="E17" s="8" t="s">
        <v>593</v>
      </c>
      <c r="F17" s="7">
        <f>F18</f>
        <v>11682.8</v>
      </c>
      <c r="G17" s="7">
        <f>G18</f>
        <v>11307.3</v>
      </c>
      <c r="H17" s="124">
        <f t="shared" si="0"/>
        <v>96.78587324956347</v>
      </c>
    </row>
    <row r="18" spans="1:8" ht="42" customHeight="1">
      <c r="A18" s="177" t="s">
        <v>359</v>
      </c>
      <c r="B18" s="178"/>
      <c r="C18" s="179"/>
      <c r="D18" s="9" t="s">
        <v>140</v>
      </c>
      <c r="E18" s="9" t="s">
        <v>85</v>
      </c>
      <c r="F18" s="10">
        <f>'пр.3'!G189</f>
        <v>11682.8</v>
      </c>
      <c r="G18" s="10">
        <f>'пр.3'!H189</f>
        <v>11307.3</v>
      </c>
      <c r="H18" s="123">
        <f t="shared" si="0"/>
        <v>96.78587324956347</v>
      </c>
    </row>
    <row r="19" spans="1:8" ht="13.5">
      <c r="A19" s="173" t="s">
        <v>15</v>
      </c>
      <c r="B19" s="174"/>
      <c r="C19" s="175"/>
      <c r="D19" s="6" t="s">
        <v>16</v>
      </c>
      <c r="E19" s="8" t="s">
        <v>593</v>
      </c>
      <c r="F19" s="7">
        <f>F20+F21+F22</f>
        <v>11049.7</v>
      </c>
      <c r="G19" s="7">
        <f>G20+G21+G22</f>
        <v>11005.2</v>
      </c>
      <c r="H19" s="124">
        <f t="shared" si="0"/>
        <v>99.5972741341394</v>
      </c>
    </row>
    <row r="20" spans="1:8" ht="13.5">
      <c r="A20" s="177" t="s">
        <v>552</v>
      </c>
      <c r="B20" s="178"/>
      <c r="C20" s="179"/>
      <c r="D20" s="9" t="s">
        <v>16</v>
      </c>
      <c r="E20" s="9" t="s">
        <v>63</v>
      </c>
      <c r="F20" s="10">
        <f>'пр.3'!G209</f>
        <v>9.5</v>
      </c>
      <c r="G20" s="10">
        <f>'пр.3'!H209</f>
        <v>9.2</v>
      </c>
      <c r="H20" s="123">
        <f t="shared" si="0"/>
        <v>96.84210526315789</v>
      </c>
    </row>
    <row r="21" spans="1:8" ht="13.5">
      <c r="A21" s="177" t="s">
        <v>17</v>
      </c>
      <c r="B21" s="178"/>
      <c r="C21" s="179"/>
      <c r="D21" s="9" t="s">
        <v>16</v>
      </c>
      <c r="E21" s="9" t="s">
        <v>18</v>
      </c>
      <c r="F21" s="10">
        <f>'пр.3'!G214</f>
        <v>7187</v>
      </c>
      <c r="G21" s="10">
        <f>'пр.3'!H214</f>
        <v>7157.6</v>
      </c>
      <c r="H21" s="123">
        <f t="shared" si="0"/>
        <v>99.59092806456101</v>
      </c>
    </row>
    <row r="22" spans="1:8" ht="13.5">
      <c r="A22" s="177" t="s">
        <v>231</v>
      </c>
      <c r="B22" s="178"/>
      <c r="C22" s="179"/>
      <c r="D22" s="9" t="s">
        <v>16</v>
      </c>
      <c r="E22" s="9" t="s">
        <v>232</v>
      </c>
      <c r="F22" s="10">
        <f>'пр.3'!G229</f>
        <v>3853.2</v>
      </c>
      <c r="G22" s="10">
        <f>'пр.3'!H229</f>
        <v>3838.4</v>
      </c>
      <c r="H22" s="123">
        <f t="shared" si="0"/>
        <v>99.61590366448667</v>
      </c>
    </row>
    <row r="23" spans="1:8" ht="13.5">
      <c r="A23" s="173" t="s">
        <v>72</v>
      </c>
      <c r="B23" s="174"/>
      <c r="C23" s="175"/>
      <c r="D23" s="6" t="s">
        <v>65</v>
      </c>
      <c r="E23" s="8" t="s">
        <v>593</v>
      </c>
      <c r="F23" s="7">
        <f>F24+F25+F26+F27</f>
        <v>240073.5</v>
      </c>
      <c r="G23" s="7">
        <f>G24+G25+G26+G27</f>
        <v>237764.3</v>
      </c>
      <c r="H23" s="124">
        <f t="shared" si="0"/>
        <v>99.03812790666191</v>
      </c>
    </row>
    <row r="24" spans="1:8" ht="13.5">
      <c r="A24" s="177" t="s">
        <v>73</v>
      </c>
      <c r="B24" s="178"/>
      <c r="C24" s="179"/>
      <c r="D24" s="9" t="s">
        <v>65</v>
      </c>
      <c r="E24" s="9" t="s">
        <v>34</v>
      </c>
      <c r="F24" s="10">
        <f>'пр.3'!G252</f>
        <v>18522.600000000002</v>
      </c>
      <c r="G24" s="10">
        <f>'пр.3'!H252</f>
        <v>17533.300000000003</v>
      </c>
      <c r="H24" s="123">
        <f t="shared" si="0"/>
        <v>94.65895716584065</v>
      </c>
    </row>
    <row r="25" spans="1:8" ht="13.5">
      <c r="A25" s="177" t="s">
        <v>116</v>
      </c>
      <c r="B25" s="178"/>
      <c r="C25" s="179"/>
      <c r="D25" s="9" t="s">
        <v>65</v>
      </c>
      <c r="E25" s="9" t="s">
        <v>117</v>
      </c>
      <c r="F25" s="10">
        <f>'пр.3'!G279</f>
        <v>72758.5</v>
      </c>
      <c r="G25" s="10">
        <f>'пр.3'!H279</f>
        <v>71608</v>
      </c>
      <c r="H25" s="123">
        <f t="shared" si="0"/>
        <v>98.41874145288867</v>
      </c>
    </row>
    <row r="26" spans="1:8" ht="13.5">
      <c r="A26" s="177" t="s">
        <v>185</v>
      </c>
      <c r="B26" s="178"/>
      <c r="C26" s="179"/>
      <c r="D26" s="9" t="s">
        <v>65</v>
      </c>
      <c r="E26" s="9" t="s">
        <v>140</v>
      </c>
      <c r="F26" s="10">
        <f>'пр.3'!G307</f>
        <v>127083.40000000001</v>
      </c>
      <c r="G26" s="10">
        <f>'пр.3'!H307</f>
        <v>126915.2</v>
      </c>
      <c r="H26" s="123">
        <f t="shared" si="0"/>
        <v>99.86764597107096</v>
      </c>
    </row>
    <row r="27" spans="1:8" ht="13.5">
      <c r="A27" s="177" t="s">
        <v>449</v>
      </c>
      <c r="B27" s="178"/>
      <c r="C27" s="179"/>
      <c r="D27" s="9" t="s">
        <v>65</v>
      </c>
      <c r="E27" s="9" t="s">
        <v>65</v>
      </c>
      <c r="F27" s="10">
        <f>'пр.3'!G359</f>
        <v>21709</v>
      </c>
      <c r="G27" s="10">
        <f>'пр.3'!H359</f>
        <v>21707.800000000003</v>
      </c>
      <c r="H27" s="123">
        <f t="shared" si="0"/>
        <v>99.9944723386614</v>
      </c>
    </row>
    <row r="28" spans="1:8" ht="13.5">
      <c r="A28" s="173" t="s">
        <v>62</v>
      </c>
      <c r="B28" s="174"/>
      <c r="C28" s="175"/>
      <c r="D28" s="6" t="s">
        <v>63</v>
      </c>
      <c r="E28" s="8" t="s">
        <v>593</v>
      </c>
      <c r="F28" s="7">
        <f>F29</f>
        <v>2268</v>
      </c>
      <c r="G28" s="7">
        <f>G29</f>
        <v>2267</v>
      </c>
      <c r="H28" s="124">
        <f t="shared" si="0"/>
        <v>99.95590828924162</v>
      </c>
    </row>
    <row r="29" spans="1:8" ht="13.5">
      <c r="A29" s="177" t="s">
        <v>64</v>
      </c>
      <c r="B29" s="178"/>
      <c r="C29" s="179"/>
      <c r="D29" s="9" t="s">
        <v>63</v>
      </c>
      <c r="E29" s="9" t="s">
        <v>65</v>
      </c>
      <c r="F29" s="10">
        <f>'пр.3'!G367</f>
        <v>2268</v>
      </c>
      <c r="G29" s="10">
        <f>'пр.3'!H367</f>
        <v>2267</v>
      </c>
      <c r="H29" s="123">
        <f t="shared" si="0"/>
        <v>99.95590828924162</v>
      </c>
    </row>
    <row r="30" spans="1:8" ht="13.5">
      <c r="A30" s="173" t="s">
        <v>132</v>
      </c>
      <c r="B30" s="174"/>
      <c r="C30" s="175"/>
      <c r="D30" s="6" t="s">
        <v>133</v>
      </c>
      <c r="E30" s="8" t="s">
        <v>593</v>
      </c>
      <c r="F30" s="7">
        <f>F31+F32+F33+F34+F35</f>
        <v>386043</v>
      </c>
      <c r="G30" s="7">
        <f>G31+G32+G33+G34+G35</f>
        <v>367369.79999999993</v>
      </c>
      <c r="H30" s="124">
        <f t="shared" si="0"/>
        <v>95.16292226513625</v>
      </c>
    </row>
    <row r="31" spans="1:8" ht="13.5">
      <c r="A31" s="177" t="s">
        <v>138</v>
      </c>
      <c r="B31" s="178"/>
      <c r="C31" s="179"/>
      <c r="D31" s="9" t="s">
        <v>133</v>
      </c>
      <c r="E31" s="9" t="s">
        <v>34</v>
      </c>
      <c r="F31" s="10">
        <f>'пр.3'!G378</f>
        <v>71557.40000000001</v>
      </c>
      <c r="G31" s="10">
        <f>'пр.3'!H378</f>
        <v>69301.5</v>
      </c>
      <c r="H31" s="123">
        <f t="shared" si="0"/>
        <v>96.84742598249795</v>
      </c>
    </row>
    <row r="32" spans="1:8" ht="13.5">
      <c r="A32" s="177" t="s">
        <v>134</v>
      </c>
      <c r="B32" s="178"/>
      <c r="C32" s="179"/>
      <c r="D32" s="9" t="s">
        <v>133</v>
      </c>
      <c r="E32" s="9" t="s">
        <v>117</v>
      </c>
      <c r="F32" s="10">
        <f>'пр.3'!G428</f>
        <v>235733.59999999998</v>
      </c>
      <c r="G32" s="10">
        <f>'пр.3'!H428</f>
        <v>224226.3</v>
      </c>
      <c r="H32" s="123">
        <f t="shared" si="0"/>
        <v>95.11851513742631</v>
      </c>
    </row>
    <row r="33" spans="1:8" ht="13.5">
      <c r="A33" s="177" t="s">
        <v>139</v>
      </c>
      <c r="B33" s="178"/>
      <c r="C33" s="179"/>
      <c r="D33" s="9" t="s">
        <v>133</v>
      </c>
      <c r="E33" s="9" t="s">
        <v>140</v>
      </c>
      <c r="F33" s="10">
        <f>'пр.3'!G497</f>
        <v>52343.9</v>
      </c>
      <c r="G33" s="10">
        <f>'пр.3'!H497</f>
        <v>50542.3</v>
      </c>
      <c r="H33" s="123">
        <f t="shared" si="0"/>
        <v>96.55814717665287</v>
      </c>
    </row>
    <row r="34" spans="1:8" ht="13.5">
      <c r="A34" s="177" t="s">
        <v>206</v>
      </c>
      <c r="B34" s="178"/>
      <c r="C34" s="179"/>
      <c r="D34" s="9" t="s">
        <v>133</v>
      </c>
      <c r="E34" s="9" t="s">
        <v>133</v>
      </c>
      <c r="F34" s="10">
        <f>'пр.3'!G536</f>
        <v>12894.999999999998</v>
      </c>
      <c r="G34" s="10">
        <f>'пр.3'!H536</f>
        <v>10456.6</v>
      </c>
      <c r="H34" s="123">
        <f t="shared" si="0"/>
        <v>81.09034509499807</v>
      </c>
    </row>
    <row r="35" spans="1:8" ht="13.5">
      <c r="A35" s="177" t="s">
        <v>157</v>
      </c>
      <c r="B35" s="178"/>
      <c r="C35" s="179"/>
      <c r="D35" s="9" t="s">
        <v>133</v>
      </c>
      <c r="E35" s="9" t="s">
        <v>18</v>
      </c>
      <c r="F35" s="10">
        <f>'пр.3'!G599</f>
        <v>13513.1</v>
      </c>
      <c r="G35" s="10">
        <f>'пр.3'!H599</f>
        <v>12843.099999999999</v>
      </c>
      <c r="H35" s="123">
        <f t="shared" si="0"/>
        <v>95.04184828055737</v>
      </c>
    </row>
    <row r="36" spans="1:8" ht="13.5">
      <c r="A36" s="173" t="s">
        <v>31</v>
      </c>
      <c r="B36" s="174"/>
      <c r="C36" s="175"/>
      <c r="D36" s="6" t="s">
        <v>32</v>
      </c>
      <c r="E36" s="8" t="s">
        <v>593</v>
      </c>
      <c r="F36" s="7">
        <f>F37+F38</f>
        <v>44150.3</v>
      </c>
      <c r="G36" s="7">
        <f>G37+G38</f>
        <v>42528.00000000001</v>
      </c>
      <c r="H36" s="124">
        <f t="shared" si="0"/>
        <v>96.32550628195052</v>
      </c>
    </row>
    <row r="37" spans="1:8" ht="13.5">
      <c r="A37" s="177" t="s">
        <v>33</v>
      </c>
      <c r="B37" s="178"/>
      <c r="C37" s="179"/>
      <c r="D37" s="9" t="s">
        <v>32</v>
      </c>
      <c r="E37" s="9" t="s">
        <v>34</v>
      </c>
      <c r="F37" s="10">
        <f>'пр.3'!G627</f>
        <v>36902.4</v>
      </c>
      <c r="G37" s="10">
        <f>'пр.3'!H627</f>
        <v>35757.200000000004</v>
      </c>
      <c r="H37" s="123">
        <f t="shared" si="0"/>
        <v>96.89667880679849</v>
      </c>
    </row>
    <row r="38" spans="1:8" ht="13.5">
      <c r="A38" s="177" t="s">
        <v>47</v>
      </c>
      <c r="B38" s="178"/>
      <c r="C38" s="179"/>
      <c r="D38" s="9" t="s">
        <v>32</v>
      </c>
      <c r="E38" s="9" t="s">
        <v>16</v>
      </c>
      <c r="F38" s="10">
        <f>'пр.3'!G688</f>
        <v>7247.900000000001</v>
      </c>
      <c r="G38" s="10">
        <f>'пр.3'!H688</f>
        <v>6770.8</v>
      </c>
      <c r="H38" s="123">
        <f t="shared" si="0"/>
        <v>93.4174036617503</v>
      </c>
    </row>
    <row r="39" spans="1:8" ht="13.5">
      <c r="A39" s="173" t="s">
        <v>84</v>
      </c>
      <c r="B39" s="174"/>
      <c r="C39" s="175"/>
      <c r="D39" s="6" t="s">
        <v>85</v>
      </c>
      <c r="E39" s="8" t="s">
        <v>593</v>
      </c>
      <c r="F39" s="7">
        <f>F40+F41</f>
        <v>14758</v>
      </c>
      <c r="G39" s="7">
        <f>G40+G41</f>
        <v>14192.3</v>
      </c>
      <c r="H39" s="124">
        <f t="shared" si="0"/>
        <v>96.16682477300446</v>
      </c>
    </row>
    <row r="40" spans="1:8" ht="13.5">
      <c r="A40" s="177" t="s">
        <v>454</v>
      </c>
      <c r="B40" s="178"/>
      <c r="C40" s="179"/>
      <c r="D40" s="9" t="s">
        <v>85</v>
      </c>
      <c r="E40" s="9" t="s">
        <v>34</v>
      </c>
      <c r="F40" s="10">
        <f>'пр.3'!G716</f>
        <v>10482.3</v>
      </c>
      <c r="G40" s="10">
        <f>'пр.3'!H716</f>
        <v>10482.1</v>
      </c>
      <c r="H40" s="123">
        <f t="shared" si="0"/>
        <v>99.99809202178912</v>
      </c>
    </row>
    <row r="41" spans="1:8" ht="13.5">
      <c r="A41" s="177" t="s">
        <v>86</v>
      </c>
      <c r="B41" s="178"/>
      <c r="C41" s="179"/>
      <c r="D41" s="9" t="s">
        <v>85</v>
      </c>
      <c r="E41" s="9" t="s">
        <v>63</v>
      </c>
      <c r="F41" s="10">
        <f>'пр.3'!G721</f>
        <v>4275.7</v>
      </c>
      <c r="G41" s="10">
        <f>'пр.3'!H721</f>
        <v>3710.1999999999994</v>
      </c>
      <c r="H41" s="123">
        <f t="shared" si="0"/>
        <v>86.77409546974764</v>
      </c>
    </row>
    <row r="42" spans="1:8" ht="13.5">
      <c r="A42" s="173" t="s">
        <v>299</v>
      </c>
      <c r="B42" s="174"/>
      <c r="C42" s="175"/>
      <c r="D42" s="6" t="s">
        <v>300</v>
      </c>
      <c r="E42" s="8" t="s">
        <v>593</v>
      </c>
      <c r="F42" s="7">
        <f>F43+F44+F45</f>
        <v>35808.7</v>
      </c>
      <c r="G42" s="7">
        <f>G43+G44+G45</f>
        <v>32868.4</v>
      </c>
      <c r="H42" s="124">
        <f t="shared" si="0"/>
        <v>91.78886695132749</v>
      </c>
    </row>
    <row r="43" spans="1:8" ht="13.5">
      <c r="A43" s="177" t="s">
        <v>542</v>
      </c>
      <c r="B43" s="178"/>
      <c r="C43" s="179"/>
      <c r="D43" s="9" t="s">
        <v>300</v>
      </c>
      <c r="E43" s="9" t="s">
        <v>34</v>
      </c>
      <c r="F43" s="10">
        <f>'пр.3'!G760</f>
        <v>23346.3</v>
      </c>
      <c r="G43" s="10">
        <f>'пр.3'!H760</f>
        <v>21809.2</v>
      </c>
      <c r="H43" s="123">
        <f t="shared" si="0"/>
        <v>93.41608734574645</v>
      </c>
    </row>
    <row r="44" spans="1:8" ht="13.5">
      <c r="A44" s="177" t="s">
        <v>341</v>
      </c>
      <c r="B44" s="178"/>
      <c r="C44" s="179"/>
      <c r="D44" s="9" t="s">
        <v>300</v>
      </c>
      <c r="E44" s="9" t="s">
        <v>140</v>
      </c>
      <c r="F44" s="10">
        <f>'пр.3'!G771</f>
        <v>8319.8</v>
      </c>
      <c r="G44" s="10">
        <f>'пр.3'!H771</f>
        <v>8167.6</v>
      </c>
      <c r="H44" s="123">
        <f t="shared" si="0"/>
        <v>98.1706291016611</v>
      </c>
    </row>
    <row r="45" spans="1:8" ht="13.5">
      <c r="A45" s="177" t="s">
        <v>301</v>
      </c>
      <c r="B45" s="178"/>
      <c r="C45" s="179"/>
      <c r="D45" s="9" t="s">
        <v>300</v>
      </c>
      <c r="E45" s="9" t="s">
        <v>65</v>
      </c>
      <c r="F45" s="10">
        <f>'пр.3'!G791</f>
        <v>4142.6</v>
      </c>
      <c r="G45" s="10">
        <f>'пр.3'!H791</f>
        <v>2891.6</v>
      </c>
      <c r="H45" s="123">
        <f t="shared" si="0"/>
        <v>69.80157389079321</v>
      </c>
    </row>
    <row r="46" spans="1:8" ht="13.5">
      <c r="A46" s="173" t="s">
        <v>505</v>
      </c>
      <c r="B46" s="174"/>
      <c r="C46" s="175"/>
      <c r="D46" s="6" t="s">
        <v>232</v>
      </c>
      <c r="E46" s="8" t="s">
        <v>593</v>
      </c>
      <c r="F46" s="7">
        <f>F47</f>
        <v>6301.6</v>
      </c>
      <c r="G46" s="7">
        <f>G47</f>
        <v>6301.5</v>
      </c>
      <c r="H46" s="124">
        <f t="shared" si="0"/>
        <v>99.99841310143455</v>
      </c>
    </row>
    <row r="47" spans="1:8" ht="13.5">
      <c r="A47" s="177" t="s">
        <v>506</v>
      </c>
      <c r="B47" s="178"/>
      <c r="C47" s="179"/>
      <c r="D47" s="9" t="s">
        <v>232</v>
      </c>
      <c r="E47" s="9" t="s">
        <v>117</v>
      </c>
      <c r="F47" s="10">
        <f>'пр.3'!G829</f>
        <v>6301.6</v>
      </c>
      <c r="G47" s="10">
        <f>'пр.3'!H829</f>
        <v>6301.5</v>
      </c>
      <c r="H47" s="123">
        <f t="shared" si="0"/>
        <v>99.99841310143455</v>
      </c>
    </row>
  </sheetData>
  <sheetProtection/>
  <mergeCells count="47">
    <mergeCell ref="A46:C46"/>
    <mergeCell ref="A47:C47"/>
    <mergeCell ref="D1:F1"/>
    <mergeCell ref="D3:F3"/>
    <mergeCell ref="A40:C40"/>
    <mergeCell ref="A41:C41"/>
    <mergeCell ref="A42:C42"/>
    <mergeCell ref="A43:C43"/>
    <mergeCell ref="A44:C44"/>
    <mergeCell ref="A33:C33"/>
    <mergeCell ref="A45:C45"/>
    <mergeCell ref="A34:C34"/>
    <mergeCell ref="A35:C35"/>
    <mergeCell ref="A36:C36"/>
    <mergeCell ref="A37:C37"/>
    <mergeCell ref="A38:C38"/>
    <mergeCell ref="A39:C39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D2:H2"/>
    <mergeCell ref="A4:H4"/>
    <mergeCell ref="A6:C6"/>
    <mergeCell ref="A7:C7"/>
    <mergeCell ref="A8:C8"/>
    <mergeCell ref="A5:H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N15"/>
  <sheetViews>
    <sheetView tabSelected="1" workbookViewId="0" topLeftCell="A1">
      <selection activeCell="C23" sqref="C23"/>
    </sheetView>
  </sheetViews>
  <sheetFormatPr defaultColWidth="9.140625" defaultRowHeight="15"/>
  <cols>
    <col min="1" max="1" width="13.28125" style="72" customWidth="1"/>
    <col min="2" max="2" width="13.7109375" style="72" customWidth="1"/>
    <col min="3" max="3" width="12.7109375" style="72" customWidth="1"/>
    <col min="4" max="4" width="7.28125" style="72" customWidth="1"/>
    <col min="5" max="5" width="7.57421875" style="46" hidden="1" customWidth="1"/>
    <col min="6" max="6" width="8.28125" style="72" hidden="1" customWidth="1"/>
    <col min="7" max="7" width="5.00390625" style="72" hidden="1" customWidth="1"/>
    <col min="8" max="8" width="7.140625" style="72" hidden="1" customWidth="1"/>
    <col min="9" max="9" width="14.7109375" style="72" customWidth="1"/>
    <col min="10" max="10" width="13.28125" style="72" customWidth="1"/>
    <col min="11" max="11" width="15.00390625" style="72" customWidth="1"/>
    <col min="12" max="16384" width="8.8515625" style="72" customWidth="1"/>
  </cols>
  <sheetData>
    <row r="1" spans="1:14" s="33" customFormat="1" ht="12.75">
      <c r="A1" s="248" t="s">
        <v>652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88"/>
      <c r="M1" s="88"/>
      <c r="N1" s="88"/>
    </row>
    <row r="2" spans="1:14" s="33" customFormat="1" ht="49.5" customHeight="1">
      <c r="A2" s="89"/>
      <c r="B2" s="88"/>
      <c r="C2" s="88"/>
      <c r="D2" s="88"/>
      <c r="E2" s="88"/>
      <c r="F2" s="88"/>
      <c r="G2" s="88"/>
      <c r="H2" s="88"/>
      <c r="I2" s="249" t="s">
        <v>679</v>
      </c>
      <c r="J2" s="249"/>
      <c r="K2" s="249"/>
      <c r="L2" s="88"/>
      <c r="M2" s="88"/>
      <c r="N2" s="88"/>
    </row>
    <row r="3" spans="1:9" s="88" customFormat="1" ht="12.75">
      <c r="A3" s="90"/>
      <c r="I3" s="73" t="s">
        <v>634</v>
      </c>
    </row>
    <row r="4" spans="1:14" s="33" customFormat="1" ht="12.75">
      <c r="A4" s="89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1" s="33" customFormat="1" ht="12.7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s="33" customFormat="1" ht="12.75">
      <c r="A6" s="250" t="s">
        <v>637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</row>
    <row r="7" spans="1:11" s="33" customFormat="1" ht="30.75" customHeight="1">
      <c r="A7" s="251" t="s">
        <v>666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</row>
    <row r="8" spans="1:11" ht="13.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ht="12.75" customHeight="1">
      <c r="A9" s="246" t="s">
        <v>653</v>
      </c>
      <c r="B9" s="246" t="s">
        <v>654</v>
      </c>
      <c r="C9" s="243" t="s">
        <v>655</v>
      </c>
      <c r="D9" s="245" t="s">
        <v>656</v>
      </c>
      <c r="E9" s="92"/>
      <c r="F9" s="93"/>
      <c r="G9" s="93"/>
      <c r="H9" s="93"/>
      <c r="I9" s="245" t="s">
        <v>657</v>
      </c>
      <c r="J9" s="246" t="s">
        <v>658</v>
      </c>
      <c r="K9" s="246" t="s">
        <v>659</v>
      </c>
    </row>
    <row r="10" spans="1:11" ht="49.5" customHeight="1">
      <c r="A10" s="247"/>
      <c r="B10" s="247"/>
      <c r="C10" s="244"/>
      <c r="D10" s="245"/>
      <c r="E10" s="94" t="s">
        <v>660</v>
      </c>
      <c r="F10" s="93" t="s">
        <v>661</v>
      </c>
      <c r="G10" s="93" t="s">
        <v>6</v>
      </c>
      <c r="H10" s="93" t="s">
        <v>662</v>
      </c>
      <c r="I10" s="245"/>
      <c r="J10" s="247"/>
      <c r="K10" s="247"/>
    </row>
    <row r="11" spans="1:11" ht="12.75">
      <c r="A11" s="95"/>
      <c r="B11" s="96"/>
      <c r="C11" s="97"/>
      <c r="D11" s="98"/>
      <c r="E11" s="99"/>
      <c r="F11" s="100"/>
      <c r="G11" s="100"/>
      <c r="H11" s="101"/>
      <c r="I11" s="102"/>
      <c r="J11" s="103"/>
      <c r="K11" s="103"/>
    </row>
    <row r="12" spans="1:11" ht="15">
      <c r="A12" s="104"/>
      <c r="B12" s="101"/>
      <c r="C12" s="101"/>
      <c r="D12" s="105" t="s">
        <v>663</v>
      </c>
      <c r="E12" s="106"/>
      <c r="F12" s="104"/>
      <c r="G12" s="101"/>
      <c r="H12" s="101"/>
      <c r="I12" s="107"/>
      <c r="J12" s="108">
        <f>SUM(J11:J11)</f>
        <v>0</v>
      </c>
      <c r="K12" s="108">
        <f>SUM(K11:K11)</f>
        <v>0</v>
      </c>
    </row>
    <row r="13" spans="1:11" ht="12.75">
      <c r="A13" s="109"/>
      <c r="B13" s="110"/>
      <c r="C13" s="110"/>
      <c r="D13" s="111"/>
      <c r="E13" s="112"/>
      <c r="F13" s="110"/>
      <c r="G13" s="110"/>
      <c r="H13" s="110"/>
      <c r="I13" s="110"/>
      <c r="J13" s="110"/>
      <c r="K13" s="110"/>
    </row>
    <row r="14" spans="1:11" ht="12.75">
      <c r="A14" s="109"/>
      <c r="B14" s="110"/>
      <c r="C14" s="110"/>
      <c r="D14" s="111"/>
      <c r="E14" s="112"/>
      <c r="F14" s="110"/>
      <c r="G14" s="110"/>
      <c r="H14" s="110"/>
      <c r="I14" s="110"/>
      <c r="J14" s="110"/>
      <c r="K14" s="110"/>
    </row>
    <row r="15" spans="1:5" ht="14.25">
      <c r="A15" s="154"/>
      <c r="B15" s="155"/>
      <c r="C15" s="154"/>
      <c r="D15" s="156"/>
      <c r="E15" s="154"/>
    </row>
  </sheetData>
  <sheetProtection/>
  <mergeCells count="11">
    <mergeCell ref="B9:B10"/>
    <mergeCell ref="C9:C10"/>
    <mergeCell ref="D9:D10"/>
    <mergeCell ref="I9:I10"/>
    <mergeCell ref="J9:J10"/>
    <mergeCell ref="K9:K10"/>
    <mergeCell ref="A1:K1"/>
    <mergeCell ref="I2:K2"/>
    <mergeCell ref="A6:K6"/>
    <mergeCell ref="A7:K7"/>
    <mergeCell ref="A9:A10"/>
  </mergeCells>
  <printOptions/>
  <pageMargins left="1.062992125984252" right="0.31496062992125984" top="0.3937007874015748" bottom="0.3937007874015748" header="0.3937007874015748" footer="0.393700787401574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833"/>
  <sheetViews>
    <sheetView zoomScalePageLayoutView="0" workbookViewId="0" topLeftCell="A1">
      <selection activeCell="A15" sqref="A15:B15"/>
    </sheetView>
  </sheetViews>
  <sheetFormatPr defaultColWidth="9.140625" defaultRowHeight="15"/>
  <cols>
    <col min="1" max="1" width="8.8515625" style="4" customWidth="1"/>
    <col min="2" max="2" width="35.28125" style="4" customWidth="1"/>
    <col min="3" max="3" width="4.28125" style="4" customWidth="1"/>
    <col min="4" max="4" width="3.8515625" style="4" customWidth="1"/>
    <col min="5" max="5" width="15.28125" style="4" customWidth="1"/>
    <col min="6" max="6" width="5.421875" style="4" customWidth="1"/>
    <col min="7" max="7" width="10.8515625" style="16" customWidth="1"/>
    <col min="8" max="8" width="10.8515625" style="4" customWidth="1"/>
    <col min="9" max="9" width="9.7109375" style="4" customWidth="1"/>
    <col min="10" max="10" width="12.140625" style="4" customWidth="1"/>
    <col min="11" max="11" width="11.7109375" style="4" customWidth="1"/>
    <col min="12" max="12" width="12.7109375" style="4" customWidth="1"/>
    <col min="13" max="16384" width="8.8515625" style="4" customWidth="1"/>
  </cols>
  <sheetData>
    <row r="1" spans="1:7" ht="13.5">
      <c r="A1" s="1"/>
      <c r="B1" s="1"/>
      <c r="C1" s="1"/>
      <c r="D1" s="1"/>
      <c r="E1" s="180" t="s">
        <v>606</v>
      </c>
      <c r="F1" s="180"/>
      <c r="G1" s="180"/>
    </row>
    <row r="2" spans="1:9" ht="60.75" customHeight="1">
      <c r="A2" s="1"/>
      <c r="B2" s="1"/>
      <c r="C2" s="1"/>
      <c r="D2" s="1"/>
      <c r="E2" s="167" t="s">
        <v>679</v>
      </c>
      <c r="F2" s="167"/>
      <c r="G2" s="167"/>
      <c r="H2" s="168"/>
      <c r="I2" s="168"/>
    </row>
    <row r="3" spans="1:7" ht="13.5">
      <c r="A3" s="1"/>
      <c r="B3" s="1"/>
      <c r="C3" s="1"/>
      <c r="D3" s="1"/>
      <c r="E3" s="180" t="s">
        <v>610</v>
      </c>
      <c r="F3" s="181"/>
      <c r="G3" s="181"/>
    </row>
    <row r="4" spans="1:9" ht="42" customHeight="1">
      <c r="A4" s="169" t="s">
        <v>611</v>
      </c>
      <c r="B4" s="169"/>
      <c r="C4" s="169"/>
      <c r="D4" s="169"/>
      <c r="E4" s="169"/>
      <c r="F4" s="169"/>
      <c r="G4" s="169"/>
      <c r="H4" s="168"/>
      <c r="I4" s="168"/>
    </row>
    <row r="5" spans="1:7" ht="13.5">
      <c r="A5" s="176" t="s">
        <v>1</v>
      </c>
      <c r="B5" s="176"/>
      <c r="C5" s="176"/>
      <c r="D5" s="176"/>
      <c r="E5" s="176"/>
      <c r="F5" s="176"/>
      <c r="G5" s="176"/>
    </row>
    <row r="6" spans="1:11" ht="36.75" customHeight="1">
      <c r="A6" s="182" t="s">
        <v>2</v>
      </c>
      <c r="B6" s="182"/>
      <c r="C6" s="157" t="s">
        <v>4</v>
      </c>
      <c r="D6" s="157" t="s">
        <v>5</v>
      </c>
      <c r="E6" s="157" t="s">
        <v>3</v>
      </c>
      <c r="F6" s="157" t="s">
        <v>6</v>
      </c>
      <c r="G6" s="158" t="s">
        <v>609</v>
      </c>
      <c r="H6" s="13" t="s">
        <v>664</v>
      </c>
      <c r="I6" s="14" t="s">
        <v>608</v>
      </c>
      <c r="K6" s="15"/>
    </row>
    <row r="7" spans="1:11" ht="13.5">
      <c r="A7" s="183" t="s">
        <v>8</v>
      </c>
      <c r="B7" s="183"/>
      <c r="C7" s="159"/>
      <c r="D7" s="159"/>
      <c r="E7" s="159"/>
      <c r="F7" s="159"/>
      <c r="G7" s="160">
        <f>G8+G181+G188+G208+G251+G366+G377+G626+G715+G759+G828</f>
        <v>1020170.2999999999</v>
      </c>
      <c r="H7" s="160">
        <f>H8+H181+H188+H208+H251+H366+H377+H626+H715+H759+H828</f>
        <v>986506.4</v>
      </c>
      <c r="I7" s="139">
        <f aca="true" t="shared" si="0" ref="I7:I70">H7/G7*100</f>
        <v>96.70016858949924</v>
      </c>
      <c r="J7" s="15"/>
      <c r="K7" s="15"/>
    </row>
    <row r="8" spans="1:12" ht="13.5">
      <c r="A8" s="183" t="s">
        <v>97</v>
      </c>
      <c r="B8" s="183"/>
      <c r="C8" s="159" t="s">
        <v>34</v>
      </c>
      <c r="D8" s="161" t="s">
        <v>593</v>
      </c>
      <c r="E8" s="159"/>
      <c r="F8" s="159"/>
      <c r="G8" s="160">
        <f>G9+G15+G32+G61+G80+G85</f>
        <v>267422.3</v>
      </c>
      <c r="H8" s="160">
        <f>H9+H15+H32+H61+H80+H85</f>
        <v>260290.2</v>
      </c>
      <c r="I8" s="139">
        <f t="shared" si="0"/>
        <v>97.33301972199028</v>
      </c>
      <c r="K8" s="15"/>
      <c r="L8" s="15"/>
    </row>
    <row r="9" spans="1:9" ht="39" customHeight="1">
      <c r="A9" s="183" t="s">
        <v>391</v>
      </c>
      <c r="B9" s="183"/>
      <c r="C9" s="159" t="s">
        <v>34</v>
      </c>
      <c r="D9" s="159" t="s">
        <v>117</v>
      </c>
      <c r="E9" s="159"/>
      <c r="F9" s="159"/>
      <c r="G9" s="160">
        <f aca="true" t="shared" si="1" ref="G9:H13">G10</f>
        <v>5922.2</v>
      </c>
      <c r="H9" s="160">
        <f t="shared" si="1"/>
        <v>5920.9</v>
      </c>
      <c r="I9" s="139">
        <f t="shared" si="0"/>
        <v>99.97804869811894</v>
      </c>
    </row>
    <row r="10" spans="1:9" ht="42" customHeight="1">
      <c r="A10" s="184" t="s">
        <v>392</v>
      </c>
      <c r="B10" s="184"/>
      <c r="C10" s="162" t="s">
        <v>34</v>
      </c>
      <c r="D10" s="162" t="s">
        <v>117</v>
      </c>
      <c r="E10" s="162" t="s">
        <v>393</v>
      </c>
      <c r="F10" s="162"/>
      <c r="G10" s="163">
        <f t="shared" si="1"/>
        <v>5922.2</v>
      </c>
      <c r="H10" s="163">
        <f t="shared" si="1"/>
        <v>5920.9</v>
      </c>
      <c r="I10" s="116">
        <f t="shared" si="0"/>
        <v>99.97804869811894</v>
      </c>
    </row>
    <row r="11" spans="1:9" ht="13.5">
      <c r="A11" s="184" t="s">
        <v>394</v>
      </c>
      <c r="B11" s="184"/>
      <c r="C11" s="162" t="s">
        <v>34</v>
      </c>
      <c r="D11" s="162" t="s">
        <v>117</v>
      </c>
      <c r="E11" s="162" t="s">
        <v>395</v>
      </c>
      <c r="F11" s="162"/>
      <c r="G11" s="163">
        <f t="shared" si="1"/>
        <v>5922.2</v>
      </c>
      <c r="H11" s="163">
        <f t="shared" si="1"/>
        <v>5920.9</v>
      </c>
      <c r="I11" s="116">
        <f t="shared" si="0"/>
        <v>99.97804869811894</v>
      </c>
    </row>
    <row r="12" spans="1:9" ht="27" customHeight="1">
      <c r="A12" s="184" t="s">
        <v>396</v>
      </c>
      <c r="B12" s="184"/>
      <c r="C12" s="162" t="s">
        <v>34</v>
      </c>
      <c r="D12" s="162" t="s">
        <v>117</v>
      </c>
      <c r="E12" s="162" t="s">
        <v>397</v>
      </c>
      <c r="F12" s="162"/>
      <c r="G12" s="163">
        <f t="shared" si="1"/>
        <v>5922.2</v>
      </c>
      <c r="H12" s="163">
        <f t="shared" si="1"/>
        <v>5920.9</v>
      </c>
      <c r="I12" s="116">
        <f t="shared" si="0"/>
        <v>99.97804869811894</v>
      </c>
    </row>
    <row r="13" spans="1:9" ht="70.5" customHeight="1">
      <c r="A13" s="184" t="s">
        <v>104</v>
      </c>
      <c r="B13" s="184"/>
      <c r="C13" s="162" t="s">
        <v>34</v>
      </c>
      <c r="D13" s="162" t="s">
        <v>117</v>
      </c>
      <c r="E13" s="162" t="s">
        <v>397</v>
      </c>
      <c r="F13" s="162" t="s">
        <v>105</v>
      </c>
      <c r="G13" s="163">
        <f t="shared" si="1"/>
        <v>5922.2</v>
      </c>
      <c r="H13" s="163">
        <f t="shared" si="1"/>
        <v>5920.9</v>
      </c>
      <c r="I13" s="116">
        <f t="shared" si="0"/>
        <v>99.97804869811894</v>
      </c>
    </row>
    <row r="14" spans="1:9" ht="30" customHeight="1">
      <c r="A14" s="184" t="s">
        <v>106</v>
      </c>
      <c r="B14" s="184"/>
      <c r="C14" s="162" t="s">
        <v>34</v>
      </c>
      <c r="D14" s="162" t="s">
        <v>117</v>
      </c>
      <c r="E14" s="162" t="s">
        <v>397</v>
      </c>
      <c r="F14" s="162" t="s">
        <v>107</v>
      </c>
      <c r="G14" s="163">
        <f>'пр.4'!H11</f>
        <v>5922.2</v>
      </c>
      <c r="H14" s="163">
        <f>'пр.4'!I11</f>
        <v>5920.9</v>
      </c>
      <c r="I14" s="116">
        <f t="shared" si="0"/>
        <v>99.97804869811894</v>
      </c>
    </row>
    <row r="15" spans="1:9" ht="52.5" customHeight="1">
      <c r="A15" s="183" t="s">
        <v>487</v>
      </c>
      <c r="B15" s="183"/>
      <c r="C15" s="159" t="s">
        <v>34</v>
      </c>
      <c r="D15" s="159" t="s">
        <v>140</v>
      </c>
      <c r="E15" s="159"/>
      <c r="F15" s="159"/>
      <c r="G15" s="160">
        <f>G16</f>
        <v>5639.1</v>
      </c>
      <c r="H15" s="160">
        <f>H16</f>
        <v>5617.4</v>
      </c>
      <c r="I15" s="139">
        <f t="shared" si="0"/>
        <v>99.61518682059193</v>
      </c>
    </row>
    <row r="16" spans="1:9" ht="40.5" customHeight="1">
      <c r="A16" s="184" t="s">
        <v>392</v>
      </c>
      <c r="B16" s="184"/>
      <c r="C16" s="162" t="s">
        <v>34</v>
      </c>
      <c r="D16" s="162" t="s">
        <v>140</v>
      </c>
      <c r="E16" s="162" t="s">
        <v>393</v>
      </c>
      <c r="F16" s="162"/>
      <c r="G16" s="163">
        <f>G17</f>
        <v>5639.1</v>
      </c>
      <c r="H16" s="163">
        <f>H17</f>
        <v>5617.4</v>
      </c>
      <c r="I16" s="116">
        <f t="shared" si="0"/>
        <v>99.61518682059193</v>
      </c>
    </row>
    <row r="17" spans="1:9" ht="13.5">
      <c r="A17" s="184" t="s">
        <v>409</v>
      </c>
      <c r="B17" s="184"/>
      <c r="C17" s="162" t="s">
        <v>34</v>
      </c>
      <c r="D17" s="162" t="s">
        <v>140</v>
      </c>
      <c r="E17" s="162" t="s">
        <v>410</v>
      </c>
      <c r="F17" s="162"/>
      <c r="G17" s="163">
        <f>G18+G21+G24+G27</f>
        <v>5639.1</v>
      </c>
      <c r="H17" s="163">
        <f>H18+H21+H24+H27</f>
        <v>5617.4</v>
      </c>
      <c r="I17" s="116">
        <f t="shared" si="0"/>
        <v>99.61518682059193</v>
      </c>
    </row>
    <row r="18" spans="1:9" ht="26.25" customHeight="1">
      <c r="A18" s="184" t="s">
        <v>396</v>
      </c>
      <c r="B18" s="184"/>
      <c r="C18" s="162" t="s">
        <v>34</v>
      </c>
      <c r="D18" s="162" t="s">
        <v>140</v>
      </c>
      <c r="E18" s="162" t="s">
        <v>411</v>
      </c>
      <c r="F18" s="162"/>
      <c r="G18" s="163">
        <f>G19</f>
        <v>4478.8</v>
      </c>
      <c r="H18" s="163">
        <f>H19</f>
        <v>4478.8</v>
      </c>
      <c r="I18" s="116">
        <f t="shared" si="0"/>
        <v>100</v>
      </c>
    </row>
    <row r="19" spans="1:9" ht="69.75" customHeight="1">
      <c r="A19" s="184" t="s">
        <v>104</v>
      </c>
      <c r="B19" s="184"/>
      <c r="C19" s="162" t="s">
        <v>34</v>
      </c>
      <c r="D19" s="162" t="s">
        <v>140</v>
      </c>
      <c r="E19" s="162" t="s">
        <v>411</v>
      </c>
      <c r="F19" s="162" t="s">
        <v>105</v>
      </c>
      <c r="G19" s="163">
        <f>G20</f>
        <v>4478.8</v>
      </c>
      <c r="H19" s="163">
        <f>H20</f>
        <v>4478.8</v>
      </c>
      <c r="I19" s="116">
        <f t="shared" si="0"/>
        <v>100</v>
      </c>
    </row>
    <row r="20" spans="1:9" ht="27.75" customHeight="1">
      <c r="A20" s="184" t="s">
        <v>106</v>
      </c>
      <c r="B20" s="184"/>
      <c r="C20" s="162" t="s">
        <v>34</v>
      </c>
      <c r="D20" s="162" t="s">
        <v>140</v>
      </c>
      <c r="E20" s="162" t="s">
        <v>411</v>
      </c>
      <c r="F20" s="162" t="s">
        <v>107</v>
      </c>
      <c r="G20" s="163">
        <f>'пр.4'!H252</f>
        <v>4478.8</v>
      </c>
      <c r="H20" s="163">
        <f>'пр.4'!I252</f>
        <v>4478.8</v>
      </c>
      <c r="I20" s="116">
        <f t="shared" si="0"/>
        <v>100</v>
      </c>
    </row>
    <row r="21" spans="1:9" ht="15" customHeight="1">
      <c r="A21" s="184" t="s">
        <v>404</v>
      </c>
      <c r="B21" s="184"/>
      <c r="C21" s="162" t="s">
        <v>34</v>
      </c>
      <c r="D21" s="162" t="s">
        <v>140</v>
      </c>
      <c r="E21" s="162" t="s">
        <v>412</v>
      </c>
      <c r="F21" s="162"/>
      <c r="G21" s="163">
        <f>G22</f>
        <v>209.8</v>
      </c>
      <c r="H21" s="163">
        <f>H22</f>
        <v>189.9</v>
      </c>
      <c r="I21" s="116">
        <f t="shared" si="0"/>
        <v>90.51477597712106</v>
      </c>
    </row>
    <row r="22" spans="1:9" ht="33" customHeight="1">
      <c r="A22" s="184" t="s">
        <v>19</v>
      </c>
      <c r="B22" s="184"/>
      <c r="C22" s="162" t="s">
        <v>34</v>
      </c>
      <c r="D22" s="162" t="s">
        <v>140</v>
      </c>
      <c r="E22" s="162" t="s">
        <v>412</v>
      </c>
      <c r="F22" s="162" t="s">
        <v>20</v>
      </c>
      <c r="G22" s="163">
        <f>G23</f>
        <v>209.8</v>
      </c>
      <c r="H22" s="163">
        <f>H23</f>
        <v>189.9</v>
      </c>
      <c r="I22" s="116">
        <f t="shared" si="0"/>
        <v>90.51477597712106</v>
      </c>
    </row>
    <row r="23" spans="1:9" ht="29.25" customHeight="1">
      <c r="A23" s="184" t="s">
        <v>21</v>
      </c>
      <c r="B23" s="184"/>
      <c r="C23" s="162" t="s">
        <v>34</v>
      </c>
      <c r="D23" s="162" t="s">
        <v>140</v>
      </c>
      <c r="E23" s="162" t="s">
        <v>412</v>
      </c>
      <c r="F23" s="162" t="s">
        <v>22</v>
      </c>
      <c r="G23" s="163">
        <f>'пр.4'!H255</f>
        <v>209.8</v>
      </c>
      <c r="H23" s="163">
        <f>'пр.4'!I255</f>
        <v>189.9</v>
      </c>
      <c r="I23" s="116">
        <f t="shared" si="0"/>
        <v>90.51477597712106</v>
      </c>
    </row>
    <row r="24" spans="1:9" ht="81.75" customHeight="1">
      <c r="A24" s="184" t="s">
        <v>406</v>
      </c>
      <c r="B24" s="184"/>
      <c r="C24" s="162" t="s">
        <v>34</v>
      </c>
      <c r="D24" s="162" t="s">
        <v>140</v>
      </c>
      <c r="E24" s="162" t="s">
        <v>417</v>
      </c>
      <c r="F24" s="162"/>
      <c r="G24" s="163">
        <f>G25</f>
        <v>44.7</v>
      </c>
      <c r="H24" s="163">
        <f>H25</f>
        <v>44.7</v>
      </c>
      <c r="I24" s="116">
        <f t="shared" si="0"/>
        <v>100</v>
      </c>
    </row>
    <row r="25" spans="1:9" ht="69" customHeight="1">
      <c r="A25" s="184" t="s">
        <v>104</v>
      </c>
      <c r="B25" s="184"/>
      <c r="C25" s="162" t="s">
        <v>34</v>
      </c>
      <c r="D25" s="162" t="s">
        <v>140</v>
      </c>
      <c r="E25" s="162" t="s">
        <v>417</v>
      </c>
      <c r="F25" s="162" t="s">
        <v>105</v>
      </c>
      <c r="G25" s="163">
        <f>G26</f>
        <v>44.7</v>
      </c>
      <c r="H25" s="163">
        <f>H26</f>
        <v>44.7</v>
      </c>
      <c r="I25" s="116">
        <f t="shared" si="0"/>
        <v>100</v>
      </c>
    </row>
    <row r="26" spans="1:9" ht="29.25" customHeight="1">
      <c r="A26" s="184" t="s">
        <v>106</v>
      </c>
      <c r="B26" s="184"/>
      <c r="C26" s="162" t="s">
        <v>34</v>
      </c>
      <c r="D26" s="162" t="s">
        <v>140</v>
      </c>
      <c r="E26" s="162" t="s">
        <v>417</v>
      </c>
      <c r="F26" s="162" t="s">
        <v>107</v>
      </c>
      <c r="G26" s="163">
        <f>'пр.4'!H258</f>
        <v>44.7</v>
      </c>
      <c r="H26" s="163">
        <f>'пр.4'!I258</f>
        <v>44.7</v>
      </c>
      <c r="I26" s="116">
        <f t="shared" si="0"/>
        <v>100</v>
      </c>
    </row>
    <row r="27" spans="1:9" ht="13.5">
      <c r="A27" s="184" t="s">
        <v>418</v>
      </c>
      <c r="B27" s="184"/>
      <c r="C27" s="162" t="s">
        <v>34</v>
      </c>
      <c r="D27" s="162" t="s">
        <v>140</v>
      </c>
      <c r="E27" s="162" t="s">
        <v>419</v>
      </c>
      <c r="F27" s="162"/>
      <c r="G27" s="163">
        <f>G28+G31</f>
        <v>905.8</v>
      </c>
      <c r="H27" s="163">
        <f>H28+H31</f>
        <v>904</v>
      </c>
      <c r="I27" s="116">
        <f t="shared" si="0"/>
        <v>99.80128063590197</v>
      </c>
    </row>
    <row r="28" spans="1:9" ht="68.25" customHeight="1">
      <c r="A28" s="184" t="s">
        <v>104</v>
      </c>
      <c r="B28" s="184"/>
      <c r="C28" s="162" t="s">
        <v>34</v>
      </c>
      <c r="D28" s="162" t="s">
        <v>140</v>
      </c>
      <c r="E28" s="162" t="s">
        <v>419</v>
      </c>
      <c r="F28" s="162" t="s">
        <v>105</v>
      </c>
      <c r="G28" s="163">
        <f>G29</f>
        <v>25.8</v>
      </c>
      <c r="H28" s="163">
        <f>H29</f>
        <v>25.8</v>
      </c>
      <c r="I28" s="116">
        <f t="shared" si="0"/>
        <v>100</v>
      </c>
    </row>
    <row r="29" spans="1:9" ht="29.25" customHeight="1">
      <c r="A29" s="184" t="s">
        <v>106</v>
      </c>
      <c r="B29" s="184"/>
      <c r="C29" s="162" t="s">
        <v>34</v>
      </c>
      <c r="D29" s="162" t="s">
        <v>140</v>
      </c>
      <c r="E29" s="162" t="s">
        <v>419</v>
      </c>
      <c r="F29" s="162" t="s">
        <v>107</v>
      </c>
      <c r="G29" s="163">
        <f>'пр.4'!H261</f>
        <v>25.8</v>
      </c>
      <c r="H29" s="163">
        <f>'пр.4'!I261</f>
        <v>25.8</v>
      </c>
      <c r="I29" s="116">
        <f t="shared" si="0"/>
        <v>100</v>
      </c>
    </row>
    <row r="30" spans="1:9" ht="13.5">
      <c r="A30" s="184" t="s">
        <v>149</v>
      </c>
      <c r="B30" s="184"/>
      <c r="C30" s="162" t="s">
        <v>34</v>
      </c>
      <c r="D30" s="162" t="s">
        <v>140</v>
      </c>
      <c r="E30" s="162" t="s">
        <v>419</v>
      </c>
      <c r="F30" s="162" t="s">
        <v>150</v>
      </c>
      <c r="G30" s="163">
        <f>G31</f>
        <v>880</v>
      </c>
      <c r="H30" s="163">
        <f>H31</f>
        <v>878.2</v>
      </c>
      <c r="I30" s="116">
        <f t="shared" si="0"/>
        <v>99.79545454545456</v>
      </c>
    </row>
    <row r="31" spans="1:9" ht="26.25" customHeight="1">
      <c r="A31" s="184" t="s">
        <v>151</v>
      </c>
      <c r="B31" s="184"/>
      <c r="C31" s="162" t="s">
        <v>34</v>
      </c>
      <c r="D31" s="162" t="s">
        <v>140</v>
      </c>
      <c r="E31" s="162" t="s">
        <v>419</v>
      </c>
      <c r="F31" s="162" t="s">
        <v>152</v>
      </c>
      <c r="G31" s="163">
        <f>'пр.4'!H263</f>
        <v>880</v>
      </c>
      <c r="H31" s="163">
        <f>'пр.4'!I263</f>
        <v>878.2</v>
      </c>
      <c r="I31" s="116">
        <f t="shared" si="0"/>
        <v>99.79545454545456</v>
      </c>
    </row>
    <row r="32" spans="1:9" ht="54.75" customHeight="1">
      <c r="A32" s="183" t="s">
        <v>398</v>
      </c>
      <c r="B32" s="183"/>
      <c r="C32" s="159" t="s">
        <v>34</v>
      </c>
      <c r="D32" s="159" t="s">
        <v>16</v>
      </c>
      <c r="E32" s="159"/>
      <c r="F32" s="159"/>
      <c r="G32" s="160">
        <f>G33+G44</f>
        <v>110748.79999999999</v>
      </c>
      <c r="H32" s="160">
        <f>H33+H44</f>
        <v>110192.6</v>
      </c>
      <c r="I32" s="139">
        <f t="shared" si="0"/>
        <v>99.49778236874803</v>
      </c>
    </row>
    <row r="33" spans="1:9" ht="69" customHeight="1">
      <c r="A33" s="184" t="s">
        <v>399</v>
      </c>
      <c r="B33" s="184"/>
      <c r="C33" s="162" t="s">
        <v>34</v>
      </c>
      <c r="D33" s="162" t="s">
        <v>16</v>
      </c>
      <c r="E33" s="162" t="s">
        <v>400</v>
      </c>
      <c r="F33" s="162"/>
      <c r="G33" s="163">
        <f>G34</f>
        <v>3193.9</v>
      </c>
      <c r="H33" s="163">
        <f>H34</f>
        <v>3101.6</v>
      </c>
      <c r="I33" s="116">
        <f t="shared" si="0"/>
        <v>97.11011615892795</v>
      </c>
    </row>
    <row r="34" spans="1:9" ht="40.5" customHeight="1">
      <c r="A34" s="184" t="s">
        <v>401</v>
      </c>
      <c r="B34" s="184"/>
      <c r="C34" s="162" t="s">
        <v>34</v>
      </c>
      <c r="D34" s="162" t="s">
        <v>16</v>
      </c>
      <c r="E34" s="162" t="s">
        <v>402</v>
      </c>
      <c r="F34" s="162"/>
      <c r="G34" s="163">
        <f>G35+G38+G41</f>
        <v>3193.9</v>
      </c>
      <c r="H34" s="163">
        <f>H35+H38+H41</f>
        <v>3101.6</v>
      </c>
      <c r="I34" s="116">
        <f t="shared" si="0"/>
        <v>97.11011615892795</v>
      </c>
    </row>
    <row r="35" spans="1:9" ht="27" customHeight="1">
      <c r="A35" s="184" t="s">
        <v>396</v>
      </c>
      <c r="B35" s="184"/>
      <c r="C35" s="162" t="s">
        <v>34</v>
      </c>
      <c r="D35" s="162" t="s">
        <v>16</v>
      </c>
      <c r="E35" s="162" t="s">
        <v>403</v>
      </c>
      <c r="F35" s="162"/>
      <c r="G35" s="163">
        <f>G36</f>
        <v>1509.5</v>
      </c>
      <c r="H35" s="163">
        <f>H36</f>
        <v>1418.8</v>
      </c>
      <c r="I35" s="116">
        <f t="shared" si="0"/>
        <v>93.99138787678038</v>
      </c>
    </row>
    <row r="36" spans="1:9" ht="69" customHeight="1">
      <c r="A36" s="184" t="s">
        <v>104</v>
      </c>
      <c r="B36" s="184"/>
      <c r="C36" s="162" t="s">
        <v>34</v>
      </c>
      <c r="D36" s="162" t="s">
        <v>16</v>
      </c>
      <c r="E36" s="162" t="s">
        <v>403</v>
      </c>
      <c r="F36" s="162" t="s">
        <v>105</v>
      </c>
      <c r="G36" s="163">
        <f>G37</f>
        <v>1509.5</v>
      </c>
      <c r="H36" s="163">
        <f>H37</f>
        <v>1418.8</v>
      </c>
      <c r="I36" s="116">
        <f t="shared" si="0"/>
        <v>93.99138787678038</v>
      </c>
    </row>
    <row r="37" spans="1:9" ht="27.75" customHeight="1">
      <c r="A37" s="184" t="s">
        <v>106</v>
      </c>
      <c r="B37" s="184"/>
      <c r="C37" s="162" t="s">
        <v>34</v>
      </c>
      <c r="D37" s="162" t="s">
        <v>16</v>
      </c>
      <c r="E37" s="162" t="s">
        <v>403</v>
      </c>
      <c r="F37" s="162" t="s">
        <v>107</v>
      </c>
      <c r="G37" s="163">
        <f>'пр.4'!H22</f>
        <v>1509.5</v>
      </c>
      <c r="H37" s="163">
        <f>'пр.4'!I22</f>
        <v>1418.8</v>
      </c>
      <c r="I37" s="116">
        <f t="shared" si="0"/>
        <v>93.99138787678038</v>
      </c>
    </row>
    <row r="38" spans="1:9" ht="29.25" customHeight="1">
      <c r="A38" s="184" t="s">
        <v>404</v>
      </c>
      <c r="B38" s="184"/>
      <c r="C38" s="162" t="s">
        <v>34</v>
      </c>
      <c r="D38" s="162" t="s">
        <v>16</v>
      </c>
      <c r="E38" s="162" t="s">
        <v>405</v>
      </c>
      <c r="F38" s="162"/>
      <c r="G38" s="163">
        <f>G39</f>
        <v>347</v>
      </c>
      <c r="H38" s="163">
        <f>H39</f>
        <v>345.5</v>
      </c>
      <c r="I38" s="116">
        <f t="shared" si="0"/>
        <v>99.56772334293949</v>
      </c>
    </row>
    <row r="39" spans="1:9" ht="27" customHeight="1">
      <c r="A39" s="184" t="s">
        <v>19</v>
      </c>
      <c r="B39" s="184"/>
      <c r="C39" s="162" t="s">
        <v>34</v>
      </c>
      <c r="D39" s="162" t="s">
        <v>16</v>
      </c>
      <c r="E39" s="162" t="s">
        <v>405</v>
      </c>
      <c r="F39" s="162" t="s">
        <v>20</v>
      </c>
      <c r="G39" s="163">
        <f>G40</f>
        <v>347</v>
      </c>
      <c r="H39" s="163">
        <f>H40</f>
        <v>345.5</v>
      </c>
      <c r="I39" s="116">
        <f t="shared" si="0"/>
        <v>99.56772334293949</v>
      </c>
    </row>
    <row r="40" spans="1:9" ht="28.5" customHeight="1">
      <c r="A40" s="184" t="s">
        <v>21</v>
      </c>
      <c r="B40" s="184"/>
      <c r="C40" s="162" t="s">
        <v>34</v>
      </c>
      <c r="D40" s="162" t="s">
        <v>16</v>
      </c>
      <c r="E40" s="162" t="s">
        <v>405</v>
      </c>
      <c r="F40" s="162" t="s">
        <v>22</v>
      </c>
      <c r="G40" s="163">
        <f>'пр.4'!H25</f>
        <v>347</v>
      </c>
      <c r="H40" s="163">
        <f>'пр.4'!I25</f>
        <v>345.5</v>
      </c>
      <c r="I40" s="116">
        <f t="shared" si="0"/>
        <v>99.56772334293949</v>
      </c>
    </row>
    <row r="41" spans="1:9" ht="94.5" customHeight="1">
      <c r="A41" s="184" t="s">
        <v>407</v>
      </c>
      <c r="B41" s="184"/>
      <c r="C41" s="162" t="s">
        <v>34</v>
      </c>
      <c r="D41" s="162" t="s">
        <v>16</v>
      </c>
      <c r="E41" s="162" t="s">
        <v>408</v>
      </c>
      <c r="F41" s="162"/>
      <c r="G41" s="163">
        <f>G42</f>
        <v>1337.4</v>
      </c>
      <c r="H41" s="163">
        <f>H42</f>
        <v>1337.3</v>
      </c>
      <c r="I41" s="116">
        <f t="shared" si="0"/>
        <v>99.99252280544339</v>
      </c>
    </row>
    <row r="42" spans="1:9" ht="66.75" customHeight="1">
      <c r="A42" s="184" t="s">
        <v>104</v>
      </c>
      <c r="B42" s="184"/>
      <c r="C42" s="162" t="s">
        <v>34</v>
      </c>
      <c r="D42" s="162" t="s">
        <v>16</v>
      </c>
      <c r="E42" s="162" t="s">
        <v>408</v>
      </c>
      <c r="F42" s="162" t="s">
        <v>105</v>
      </c>
      <c r="G42" s="163">
        <f>G43</f>
        <v>1337.4</v>
      </c>
      <c r="H42" s="163">
        <f>H43</f>
        <v>1337.3</v>
      </c>
      <c r="I42" s="116">
        <f t="shared" si="0"/>
        <v>99.99252280544339</v>
      </c>
    </row>
    <row r="43" spans="1:9" ht="27" customHeight="1">
      <c r="A43" s="184" t="s">
        <v>106</v>
      </c>
      <c r="B43" s="184"/>
      <c r="C43" s="162" t="s">
        <v>34</v>
      </c>
      <c r="D43" s="162" t="s">
        <v>16</v>
      </c>
      <c r="E43" s="162" t="s">
        <v>408</v>
      </c>
      <c r="F43" s="162" t="s">
        <v>107</v>
      </c>
      <c r="G43" s="163">
        <f>'пр.4'!H28</f>
        <v>1337.4</v>
      </c>
      <c r="H43" s="163">
        <f>'пр.4'!I28</f>
        <v>1337.3</v>
      </c>
      <c r="I43" s="116">
        <f t="shared" si="0"/>
        <v>99.99252280544339</v>
      </c>
    </row>
    <row r="44" spans="1:9" ht="44.25" customHeight="1">
      <c r="A44" s="184" t="s">
        <v>392</v>
      </c>
      <c r="B44" s="184"/>
      <c r="C44" s="162" t="s">
        <v>34</v>
      </c>
      <c r="D44" s="162" t="s">
        <v>16</v>
      </c>
      <c r="E44" s="162" t="s">
        <v>393</v>
      </c>
      <c r="F44" s="162"/>
      <c r="G44" s="163">
        <f>G45</f>
        <v>107554.9</v>
      </c>
      <c r="H44" s="163">
        <f>H45</f>
        <v>107091</v>
      </c>
      <c r="I44" s="116">
        <f t="shared" si="0"/>
        <v>99.56868538764854</v>
      </c>
    </row>
    <row r="45" spans="1:9" ht="13.5">
      <c r="A45" s="184" t="s">
        <v>409</v>
      </c>
      <c r="B45" s="184"/>
      <c r="C45" s="162" t="s">
        <v>34</v>
      </c>
      <c r="D45" s="162" t="s">
        <v>16</v>
      </c>
      <c r="E45" s="162" t="s">
        <v>410</v>
      </c>
      <c r="F45" s="162"/>
      <c r="G45" s="163">
        <f>G46+G49+G55+G58</f>
        <v>107554.9</v>
      </c>
      <c r="H45" s="163">
        <f>H46+H49+H55+H58</f>
        <v>107091</v>
      </c>
      <c r="I45" s="116">
        <f t="shared" si="0"/>
        <v>99.56868538764854</v>
      </c>
    </row>
    <row r="46" spans="1:9" ht="28.5" customHeight="1">
      <c r="A46" s="184" t="s">
        <v>396</v>
      </c>
      <c r="B46" s="184"/>
      <c r="C46" s="162" t="s">
        <v>34</v>
      </c>
      <c r="D46" s="162" t="s">
        <v>16</v>
      </c>
      <c r="E46" s="162" t="s">
        <v>411</v>
      </c>
      <c r="F46" s="162"/>
      <c r="G46" s="163">
        <f>G47</f>
        <v>99163.5</v>
      </c>
      <c r="H46" s="163">
        <f>H47</f>
        <v>99034.8</v>
      </c>
      <c r="I46" s="116">
        <f t="shared" si="0"/>
        <v>99.87021434297903</v>
      </c>
    </row>
    <row r="47" spans="1:9" ht="66.75" customHeight="1">
      <c r="A47" s="184" t="s">
        <v>104</v>
      </c>
      <c r="B47" s="184"/>
      <c r="C47" s="162" t="s">
        <v>34</v>
      </c>
      <c r="D47" s="162" t="s">
        <v>16</v>
      </c>
      <c r="E47" s="162" t="s">
        <v>411</v>
      </c>
      <c r="F47" s="162" t="s">
        <v>105</v>
      </c>
      <c r="G47" s="163">
        <f>G48</f>
        <v>99163.5</v>
      </c>
      <c r="H47" s="163">
        <f>H48</f>
        <v>99034.8</v>
      </c>
      <c r="I47" s="116">
        <f t="shared" si="0"/>
        <v>99.87021434297903</v>
      </c>
    </row>
    <row r="48" spans="1:9" ht="27" customHeight="1">
      <c r="A48" s="184" t="s">
        <v>106</v>
      </c>
      <c r="B48" s="184"/>
      <c r="C48" s="162" t="s">
        <v>34</v>
      </c>
      <c r="D48" s="162" t="s">
        <v>16</v>
      </c>
      <c r="E48" s="162" t="s">
        <v>411</v>
      </c>
      <c r="F48" s="162" t="s">
        <v>107</v>
      </c>
      <c r="G48" s="163">
        <f>'пр.4'!H33</f>
        <v>99163.5</v>
      </c>
      <c r="H48" s="163">
        <f>'пр.4'!I33</f>
        <v>99034.8</v>
      </c>
      <c r="I48" s="116">
        <f t="shared" si="0"/>
        <v>99.87021434297903</v>
      </c>
    </row>
    <row r="49" spans="1:9" ht="13.5">
      <c r="A49" s="184" t="s">
        <v>404</v>
      </c>
      <c r="B49" s="184"/>
      <c r="C49" s="162" t="s">
        <v>34</v>
      </c>
      <c r="D49" s="162" t="s">
        <v>16</v>
      </c>
      <c r="E49" s="162" t="s">
        <v>412</v>
      </c>
      <c r="F49" s="162"/>
      <c r="G49" s="163">
        <f>G50+G52</f>
        <v>7009.4</v>
      </c>
      <c r="H49" s="163">
        <f>H50+H52</f>
        <v>6675.2</v>
      </c>
      <c r="I49" s="116">
        <f t="shared" si="0"/>
        <v>95.23211687162953</v>
      </c>
    </row>
    <row r="50" spans="1:9" ht="31.5" customHeight="1">
      <c r="A50" s="184" t="s">
        <v>19</v>
      </c>
      <c r="B50" s="184"/>
      <c r="C50" s="162" t="s">
        <v>34</v>
      </c>
      <c r="D50" s="162" t="s">
        <v>16</v>
      </c>
      <c r="E50" s="162" t="s">
        <v>412</v>
      </c>
      <c r="F50" s="162" t="s">
        <v>20</v>
      </c>
      <c r="G50" s="163">
        <f>G51</f>
        <v>6162.799999999999</v>
      </c>
      <c r="H50" s="163">
        <f>H51</f>
        <v>5831.599999999999</v>
      </c>
      <c r="I50" s="116">
        <f t="shared" si="0"/>
        <v>94.6258194327254</v>
      </c>
    </row>
    <row r="51" spans="1:9" ht="27.75" customHeight="1">
      <c r="A51" s="184" t="s">
        <v>21</v>
      </c>
      <c r="B51" s="184"/>
      <c r="C51" s="162" t="s">
        <v>34</v>
      </c>
      <c r="D51" s="162" t="s">
        <v>16</v>
      </c>
      <c r="E51" s="162" t="s">
        <v>412</v>
      </c>
      <c r="F51" s="162" t="s">
        <v>22</v>
      </c>
      <c r="G51" s="163">
        <f>'пр.4'!H36+'пр.4'!H732</f>
        <v>6162.799999999999</v>
      </c>
      <c r="H51" s="163">
        <f>'пр.4'!I36+'пр.4'!I732</f>
        <v>5831.599999999999</v>
      </c>
      <c r="I51" s="116">
        <f t="shared" si="0"/>
        <v>94.6258194327254</v>
      </c>
    </row>
    <row r="52" spans="1:9" ht="13.5">
      <c r="A52" s="184" t="s">
        <v>118</v>
      </c>
      <c r="B52" s="184"/>
      <c r="C52" s="162" t="s">
        <v>34</v>
      </c>
      <c r="D52" s="162" t="s">
        <v>16</v>
      </c>
      <c r="E52" s="162" t="s">
        <v>412</v>
      </c>
      <c r="F52" s="162" t="s">
        <v>119</v>
      </c>
      <c r="G52" s="163">
        <f>G53+G54</f>
        <v>846.6</v>
      </c>
      <c r="H52" s="163">
        <f>H53+H54</f>
        <v>843.6</v>
      </c>
      <c r="I52" s="116">
        <f t="shared" si="0"/>
        <v>99.64564138908575</v>
      </c>
    </row>
    <row r="53" spans="1:9" ht="13.5">
      <c r="A53" s="184" t="s">
        <v>413</v>
      </c>
      <c r="B53" s="184"/>
      <c r="C53" s="162" t="s">
        <v>34</v>
      </c>
      <c r="D53" s="162" t="s">
        <v>16</v>
      </c>
      <c r="E53" s="162" t="s">
        <v>412</v>
      </c>
      <c r="F53" s="162" t="s">
        <v>414</v>
      </c>
      <c r="G53" s="163">
        <f>'пр.4'!H38+'пр.4'!H734</f>
        <v>99.1</v>
      </c>
      <c r="H53" s="163">
        <f>'пр.4'!I38+'пр.4'!I734</f>
        <v>98.5</v>
      </c>
      <c r="I53" s="116">
        <f t="shared" si="0"/>
        <v>99.39455095862766</v>
      </c>
    </row>
    <row r="54" spans="1:9" ht="13.5">
      <c r="A54" s="184" t="s">
        <v>415</v>
      </c>
      <c r="B54" s="184"/>
      <c r="C54" s="162" t="s">
        <v>34</v>
      </c>
      <c r="D54" s="162" t="s">
        <v>16</v>
      </c>
      <c r="E54" s="162" t="s">
        <v>412</v>
      </c>
      <c r="F54" s="162" t="s">
        <v>416</v>
      </c>
      <c r="G54" s="163">
        <f>'пр.4'!H735+'пр.4'!H39</f>
        <v>747.5</v>
      </c>
      <c r="H54" s="163">
        <f>'пр.4'!I735+'пр.4'!I39</f>
        <v>745.1</v>
      </c>
      <c r="I54" s="116">
        <f t="shared" si="0"/>
        <v>99.6789297658863</v>
      </c>
    </row>
    <row r="55" spans="1:9" ht="82.5" customHeight="1">
      <c r="A55" s="184" t="s">
        <v>406</v>
      </c>
      <c r="B55" s="184"/>
      <c r="C55" s="162" t="s">
        <v>34</v>
      </c>
      <c r="D55" s="162" t="s">
        <v>16</v>
      </c>
      <c r="E55" s="162" t="s">
        <v>417</v>
      </c>
      <c r="F55" s="162"/>
      <c r="G55" s="163">
        <f>G56</f>
        <v>1346</v>
      </c>
      <c r="H55" s="163">
        <f>H56</f>
        <v>1345.3</v>
      </c>
      <c r="I55" s="116">
        <f t="shared" si="0"/>
        <v>99.9479940564636</v>
      </c>
    </row>
    <row r="56" spans="1:9" ht="66.75" customHeight="1">
      <c r="A56" s="184" t="s">
        <v>104</v>
      </c>
      <c r="B56" s="184"/>
      <c r="C56" s="162" t="s">
        <v>34</v>
      </c>
      <c r="D56" s="162" t="s">
        <v>16</v>
      </c>
      <c r="E56" s="162" t="s">
        <v>417</v>
      </c>
      <c r="F56" s="162" t="s">
        <v>105</v>
      </c>
      <c r="G56" s="163">
        <f>G57</f>
        <v>1346</v>
      </c>
      <c r="H56" s="163">
        <f>H57</f>
        <v>1345.3</v>
      </c>
      <c r="I56" s="116">
        <f t="shared" si="0"/>
        <v>99.9479940564636</v>
      </c>
    </row>
    <row r="57" spans="1:9" ht="24.75" customHeight="1">
      <c r="A57" s="184" t="s">
        <v>106</v>
      </c>
      <c r="B57" s="184"/>
      <c r="C57" s="162" t="s">
        <v>34</v>
      </c>
      <c r="D57" s="162" t="s">
        <v>16</v>
      </c>
      <c r="E57" s="162" t="s">
        <v>417</v>
      </c>
      <c r="F57" s="162" t="s">
        <v>107</v>
      </c>
      <c r="G57" s="163">
        <f>'пр.4'!H42</f>
        <v>1346</v>
      </c>
      <c r="H57" s="163">
        <f>'пр.4'!I42</f>
        <v>1345.3</v>
      </c>
      <c r="I57" s="116">
        <f t="shared" si="0"/>
        <v>99.9479940564636</v>
      </c>
    </row>
    <row r="58" spans="1:9" ht="13.5">
      <c r="A58" s="184" t="s">
        <v>418</v>
      </c>
      <c r="B58" s="184"/>
      <c r="C58" s="162" t="s">
        <v>34</v>
      </c>
      <c r="D58" s="162" t="s">
        <v>16</v>
      </c>
      <c r="E58" s="162" t="s">
        <v>419</v>
      </c>
      <c r="F58" s="162"/>
      <c r="G58" s="163">
        <f>G59</f>
        <v>36</v>
      </c>
      <c r="H58" s="163">
        <f>H59</f>
        <v>35.7</v>
      </c>
      <c r="I58" s="116">
        <f t="shared" si="0"/>
        <v>99.16666666666667</v>
      </c>
    </row>
    <row r="59" spans="1:9" ht="67.5" customHeight="1">
      <c r="A59" s="184" t="s">
        <v>104</v>
      </c>
      <c r="B59" s="184"/>
      <c r="C59" s="162" t="s">
        <v>34</v>
      </c>
      <c r="D59" s="162" t="s">
        <v>16</v>
      </c>
      <c r="E59" s="162" t="s">
        <v>419</v>
      </c>
      <c r="F59" s="162" t="s">
        <v>105</v>
      </c>
      <c r="G59" s="163">
        <f>G60</f>
        <v>36</v>
      </c>
      <c r="H59" s="163">
        <f>H60</f>
        <v>35.7</v>
      </c>
      <c r="I59" s="116">
        <f t="shared" si="0"/>
        <v>99.16666666666667</v>
      </c>
    </row>
    <row r="60" spans="1:9" ht="29.25" customHeight="1">
      <c r="A60" s="184" t="s">
        <v>106</v>
      </c>
      <c r="B60" s="184"/>
      <c r="C60" s="162" t="s">
        <v>34</v>
      </c>
      <c r="D60" s="162" t="s">
        <v>16</v>
      </c>
      <c r="E60" s="162" t="s">
        <v>419</v>
      </c>
      <c r="F60" s="162" t="s">
        <v>107</v>
      </c>
      <c r="G60" s="163">
        <f>'пр.4'!H45</f>
        <v>36</v>
      </c>
      <c r="H60" s="163">
        <f>'пр.4'!I45</f>
        <v>35.7</v>
      </c>
      <c r="I60" s="116">
        <f t="shared" si="0"/>
        <v>99.16666666666667</v>
      </c>
    </row>
    <row r="61" spans="1:9" ht="40.5" customHeight="1">
      <c r="A61" s="183" t="s">
        <v>472</v>
      </c>
      <c r="B61" s="183"/>
      <c r="C61" s="159" t="s">
        <v>34</v>
      </c>
      <c r="D61" s="159" t="s">
        <v>63</v>
      </c>
      <c r="E61" s="159"/>
      <c r="F61" s="159"/>
      <c r="G61" s="160">
        <f>G62</f>
        <v>26776.8</v>
      </c>
      <c r="H61" s="160">
        <f>H62</f>
        <v>26325.500000000004</v>
      </c>
      <c r="I61" s="139">
        <f t="shared" si="0"/>
        <v>98.31458576080789</v>
      </c>
    </row>
    <row r="62" spans="1:9" ht="42" customHeight="1">
      <c r="A62" s="184" t="s">
        <v>392</v>
      </c>
      <c r="B62" s="184"/>
      <c r="C62" s="162" t="s">
        <v>34</v>
      </c>
      <c r="D62" s="162" t="s">
        <v>63</v>
      </c>
      <c r="E62" s="162" t="s">
        <v>393</v>
      </c>
      <c r="F62" s="162"/>
      <c r="G62" s="163">
        <f>G63+G67</f>
        <v>26776.8</v>
      </c>
      <c r="H62" s="163">
        <f>H63+H67</f>
        <v>26325.500000000004</v>
      </c>
      <c r="I62" s="116">
        <f t="shared" si="0"/>
        <v>98.31458576080789</v>
      </c>
    </row>
    <row r="63" spans="1:9" ht="26.25" customHeight="1">
      <c r="A63" s="184" t="s">
        <v>590</v>
      </c>
      <c r="B63" s="184"/>
      <c r="C63" s="162" t="s">
        <v>34</v>
      </c>
      <c r="D63" s="162" t="s">
        <v>63</v>
      </c>
      <c r="E63" s="162" t="s">
        <v>591</v>
      </c>
      <c r="F63" s="162"/>
      <c r="G63" s="163">
        <f aca="true" t="shared" si="2" ref="G63:H65">G64</f>
        <v>5425.7</v>
      </c>
      <c r="H63" s="163">
        <f t="shared" si="2"/>
        <v>5425.7</v>
      </c>
      <c r="I63" s="116">
        <f t="shared" si="0"/>
        <v>100</v>
      </c>
    </row>
    <row r="64" spans="1:9" ht="27" customHeight="1">
      <c r="A64" s="184" t="s">
        <v>396</v>
      </c>
      <c r="B64" s="184"/>
      <c r="C64" s="162" t="s">
        <v>34</v>
      </c>
      <c r="D64" s="162" t="s">
        <v>63</v>
      </c>
      <c r="E64" s="162" t="s">
        <v>592</v>
      </c>
      <c r="F64" s="162"/>
      <c r="G64" s="163">
        <f t="shared" si="2"/>
        <v>5425.7</v>
      </c>
      <c r="H64" s="163">
        <f t="shared" si="2"/>
        <v>5425.7</v>
      </c>
      <c r="I64" s="116">
        <f t="shared" si="0"/>
        <v>100</v>
      </c>
    </row>
    <row r="65" spans="1:9" ht="70.5" customHeight="1">
      <c r="A65" s="184" t="s">
        <v>104</v>
      </c>
      <c r="B65" s="184"/>
      <c r="C65" s="162" t="s">
        <v>34</v>
      </c>
      <c r="D65" s="162" t="s">
        <v>63</v>
      </c>
      <c r="E65" s="162" t="s">
        <v>592</v>
      </c>
      <c r="F65" s="162" t="s">
        <v>105</v>
      </c>
      <c r="G65" s="163">
        <f t="shared" si="2"/>
        <v>5425.7</v>
      </c>
      <c r="H65" s="163">
        <f t="shared" si="2"/>
        <v>5425.7</v>
      </c>
      <c r="I65" s="116">
        <f t="shared" si="0"/>
        <v>100</v>
      </c>
    </row>
    <row r="66" spans="1:9" ht="33" customHeight="1">
      <c r="A66" s="184" t="s">
        <v>106</v>
      </c>
      <c r="B66" s="184"/>
      <c r="C66" s="162" t="s">
        <v>34</v>
      </c>
      <c r="D66" s="162" t="s">
        <v>63</v>
      </c>
      <c r="E66" s="162" t="s">
        <v>592</v>
      </c>
      <c r="F66" s="162" t="s">
        <v>107</v>
      </c>
      <c r="G66" s="163">
        <f>'пр.4'!H885</f>
        <v>5425.7</v>
      </c>
      <c r="H66" s="163">
        <f>'пр.4'!I885</f>
        <v>5425.7</v>
      </c>
      <c r="I66" s="116">
        <f t="shared" si="0"/>
        <v>100</v>
      </c>
    </row>
    <row r="67" spans="1:9" ht="13.5">
      <c r="A67" s="184" t="s">
        <v>409</v>
      </c>
      <c r="B67" s="184"/>
      <c r="C67" s="162" t="s">
        <v>34</v>
      </c>
      <c r="D67" s="162" t="s">
        <v>63</v>
      </c>
      <c r="E67" s="162" t="s">
        <v>410</v>
      </c>
      <c r="F67" s="162"/>
      <c r="G67" s="163">
        <f>G68+G71+G77</f>
        <v>21351.1</v>
      </c>
      <c r="H67" s="163">
        <f>H68+H71+H77</f>
        <v>20899.800000000003</v>
      </c>
      <c r="I67" s="116">
        <f t="shared" si="0"/>
        <v>97.88629157279955</v>
      </c>
    </row>
    <row r="68" spans="1:9" ht="27.75" customHeight="1">
      <c r="A68" s="184" t="s">
        <v>396</v>
      </c>
      <c r="B68" s="184"/>
      <c r="C68" s="162" t="s">
        <v>34</v>
      </c>
      <c r="D68" s="162" t="s">
        <v>63</v>
      </c>
      <c r="E68" s="162" t="s">
        <v>411</v>
      </c>
      <c r="F68" s="162"/>
      <c r="G68" s="163">
        <f>G69</f>
        <v>20114.6</v>
      </c>
      <c r="H68" s="163">
        <f>H69</f>
        <v>20073.2</v>
      </c>
      <c r="I68" s="116">
        <f t="shared" si="0"/>
        <v>99.79417935231126</v>
      </c>
    </row>
    <row r="69" spans="1:9" ht="66" customHeight="1">
      <c r="A69" s="184" t="s">
        <v>104</v>
      </c>
      <c r="B69" s="184"/>
      <c r="C69" s="162" t="s">
        <v>34</v>
      </c>
      <c r="D69" s="162" t="s">
        <v>63</v>
      </c>
      <c r="E69" s="162" t="s">
        <v>411</v>
      </c>
      <c r="F69" s="162" t="s">
        <v>105</v>
      </c>
      <c r="G69" s="163">
        <f>G70</f>
        <v>20114.6</v>
      </c>
      <c r="H69" s="163">
        <f>H70</f>
        <v>20073.2</v>
      </c>
      <c r="I69" s="116">
        <f t="shared" si="0"/>
        <v>99.79417935231126</v>
      </c>
    </row>
    <row r="70" spans="1:9" ht="27.75" customHeight="1">
      <c r="A70" s="184" t="s">
        <v>106</v>
      </c>
      <c r="B70" s="184"/>
      <c r="C70" s="162" t="s">
        <v>34</v>
      </c>
      <c r="D70" s="162" t="s">
        <v>63</v>
      </c>
      <c r="E70" s="162" t="s">
        <v>411</v>
      </c>
      <c r="F70" s="162" t="s">
        <v>107</v>
      </c>
      <c r="G70" s="163">
        <f>'пр.4'!H215</f>
        <v>20114.6</v>
      </c>
      <c r="H70" s="163">
        <f>'пр.4'!I215</f>
        <v>20073.2</v>
      </c>
      <c r="I70" s="116">
        <f t="shared" si="0"/>
        <v>99.79417935231126</v>
      </c>
    </row>
    <row r="71" spans="1:9" ht="14.25" customHeight="1">
      <c r="A71" s="184" t="s">
        <v>404</v>
      </c>
      <c r="B71" s="184"/>
      <c r="C71" s="162" t="s">
        <v>34</v>
      </c>
      <c r="D71" s="162" t="s">
        <v>63</v>
      </c>
      <c r="E71" s="162" t="s">
        <v>412</v>
      </c>
      <c r="F71" s="162"/>
      <c r="G71" s="163">
        <f>G72+G74</f>
        <v>1022.5</v>
      </c>
      <c r="H71" s="163">
        <f>H72+H74</f>
        <v>615.4</v>
      </c>
      <c r="I71" s="116">
        <f aca="true" t="shared" si="3" ref="I71:I134">H71/G71*100</f>
        <v>60.18581907090464</v>
      </c>
    </row>
    <row r="72" spans="1:9" ht="30" customHeight="1">
      <c r="A72" s="184" t="s">
        <v>19</v>
      </c>
      <c r="B72" s="184"/>
      <c r="C72" s="162" t="s">
        <v>34</v>
      </c>
      <c r="D72" s="162" t="s">
        <v>63</v>
      </c>
      <c r="E72" s="162" t="s">
        <v>412</v>
      </c>
      <c r="F72" s="162" t="s">
        <v>20</v>
      </c>
      <c r="G72" s="163">
        <f>G73</f>
        <v>883.5</v>
      </c>
      <c r="H72" s="163">
        <f>H73</f>
        <v>585.4</v>
      </c>
      <c r="I72" s="116">
        <f t="shared" si="3"/>
        <v>66.25919637804188</v>
      </c>
    </row>
    <row r="73" spans="1:9" ht="27.75" customHeight="1">
      <c r="A73" s="184" t="s">
        <v>21</v>
      </c>
      <c r="B73" s="184"/>
      <c r="C73" s="162" t="s">
        <v>34</v>
      </c>
      <c r="D73" s="162" t="s">
        <v>63</v>
      </c>
      <c r="E73" s="162" t="s">
        <v>412</v>
      </c>
      <c r="F73" s="162" t="s">
        <v>22</v>
      </c>
      <c r="G73" s="163">
        <f>'пр.4'!H218+'пр.4'!H892</f>
        <v>883.5</v>
      </c>
      <c r="H73" s="163">
        <f>'пр.4'!I218+'пр.4'!I892</f>
        <v>585.4</v>
      </c>
      <c r="I73" s="116">
        <f t="shared" si="3"/>
        <v>66.25919637804188</v>
      </c>
    </row>
    <row r="74" spans="1:9" ht="13.5">
      <c r="A74" s="184" t="s">
        <v>118</v>
      </c>
      <c r="B74" s="184"/>
      <c r="C74" s="162" t="s">
        <v>34</v>
      </c>
      <c r="D74" s="162" t="s">
        <v>63</v>
      </c>
      <c r="E74" s="162" t="s">
        <v>412</v>
      </c>
      <c r="F74" s="162" t="s">
        <v>119</v>
      </c>
      <c r="G74" s="163">
        <f>G75+G76</f>
        <v>139</v>
      </c>
      <c r="H74" s="163">
        <f>H75+H76</f>
        <v>30</v>
      </c>
      <c r="I74" s="116">
        <f t="shared" si="3"/>
        <v>21.58273381294964</v>
      </c>
    </row>
    <row r="75" spans="1:9" ht="13.5">
      <c r="A75" s="184" t="str">
        <f>'пр.4'!A220</f>
        <v>Исполнение судебных актов</v>
      </c>
      <c r="B75" s="184"/>
      <c r="C75" s="162" t="s">
        <v>34</v>
      </c>
      <c r="D75" s="162" t="s">
        <v>63</v>
      </c>
      <c r="E75" s="162" t="s">
        <v>412</v>
      </c>
      <c r="F75" s="162">
        <v>830</v>
      </c>
      <c r="G75" s="163">
        <f>'пр.4'!H220</f>
        <v>30</v>
      </c>
      <c r="H75" s="163">
        <f>'пр.4'!I220</f>
        <v>30</v>
      </c>
      <c r="I75" s="116">
        <f t="shared" si="3"/>
        <v>100</v>
      </c>
    </row>
    <row r="76" spans="1:9" ht="13.5">
      <c r="A76" s="184" t="s">
        <v>415</v>
      </c>
      <c r="B76" s="184"/>
      <c r="C76" s="162" t="s">
        <v>34</v>
      </c>
      <c r="D76" s="162" t="s">
        <v>63</v>
      </c>
      <c r="E76" s="162" t="s">
        <v>412</v>
      </c>
      <c r="F76" s="162" t="s">
        <v>416</v>
      </c>
      <c r="G76" s="163">
        <f>'пр.4'!H221</f>
        <v>109</v>
      </c>
      <c r="H76" s="163">
        <f>'пр.4'!I221</f>
        <v>0</v>
      </c>
      <c r="I76" s="116">
        <f t="shared" si="3"/>
        <v>0</v>
      </c>
    </row>
    <row r="77" spans="1:9" ht="84" customHeight="1">
      <c r="A77" s="184" t="s">
        <v>406</v>
      </c>
      <c r="B77" s="184"/>
      <c r="C77" s="162" t="s">
        <v>34</v>
      </c>
      <c r="D77" s="162" t="s">
        <v>63</v>
      </c>
      <c r="E77" s="162" t="s">
        <v>417</v>
      </c>
      <c r="F77" s="162"/>
      <c r="G77" s="163">
        <f>G78</f>
        <v>214</v>
      </c>
      <c r="H77" s="163">
        <f>H78</f>
        <v>211.2</v>
      </c>
      <c r="I77" s="116">
        <f t="shared" si="3"/>
        <v>98.69158878504672</v>
      </c>
    </row>
    <row r="78" spans="1:9" ht="67.5" customHeight="1">
      <c r="A78" s="184" t="s">
        <v>104</v>
      </c>
      <c r="B78" s="184"/>
      <c r="C78" s="162" t="s">
        <v>34</v>
      </c>
      <c r="D78" s="162" t="s">
        <v>63</v>
      </c>
      <c r="E78" s="162" t="s">
        <v>417</v>
      </c>
      <c r="F78" s="162" t="s">
        <v>105</v>
      </c>
      <c r="G78" s="163">
        <f>G79</f>
        <v>214</v>
      </c>
      <c r="H78" s="163">
        <f>H79</f>
        <v>211.2</v>
      </c>
      <c r="I78" s="116">
        <f t="shared" si="3"/>
        <v>98.69158878504672</v>
      </c>
    </row>
    <row r="79" spans="1:9" ht="27" customHeight="1">
      <c r="A79" s="184" t="s">
        <v>106</v>
      </c>
      <c r="B79" s="184"/>
      <c r="C79" s="162" t="s">
        <v>34</v>
      </c>
      <c r="D79" s="162" t="s">
        <v>63</v>
      </c>
      <c r="E79" s="162" t="s">
        <v>417</v>
      </c>
      <c r="F79" s="162" t="s">
        <v>107</v>
      </c>
      <c r="G79" s="163">
        <f>'пр.4'!H224</f>
        <v>214</v>
      </c>
      <c r="H79" s="163">
        <f>'пр.4'!I224</f>
        <v>211.2</v>
      </c>
      <c r="I79" s="116">
        <f t="shared" si="3"/>
        <v>98.69158878504672</v>
      </c>
    </row>
    <row r="80" spans="1:9" ht="13.5">
      <c r="A80" s="183" t="s">
        <v>473</v>
      </c>
      <c r="B80" s="183"/>
      <c r="C80" s="159" t="s">
        <v>34</v>
      </c>
      <c r="D80" s="159" t="s">
        <v>300</v>
      </c>
      <c r="E80" s="159"/>
      <c r="F80" s="159"/>
      <c r="G80" s="160">
        <f aca="true" t="shared" si="4" ref="G80:H83">G81</f>
        <v>500</v>
      </c>
      <c r="H80" s="160">
        <f t="shared" si="4"/>
        <v>0</v>
      </c>
      <c r="I80" s="116">
        <f t="shared" si="3"/>
        <v>0</v>
      </c>
    </row>
    <row r="81" spans="1:9" ht="13.5">
      <c r="A81" s="184" t="s">
        <v>473</v>
      </c>
      <c r="B81" s="184"/>
      <c r="C81" s="162" t="s">
        <v>34</v>
      </c>
      <c r="D81" s="162" t="s">
        <v>300</v>
      </c>
      <c r="E81" s="162" t="s">
        <v>474</v>
      </c>
      <c r="F81" s="162"/>
      <c r="G81" s="163">
        <f t="shared" si="4"/>
        <v>500</v>
      </c>
      <c r="H81" s="163">
        <f t="shared" si="4"/>
        <v>0</v>
      </c>
      <c r="I81" s="116">
        <f t="shared" si="3"/>
        <v>0</v>
      </c>
    </row>
    <row r="82" spans="1:9" ht="13.5">
      <c r="A82" s="184" t="s">
        <v>475</v>
      </c>
      <c r="B82" s="184"/>
      <c r="C82" s="162" t="s">
        <v>34</v>
      </c>
      <c r="D82" s="162" t="s">
        <v>300</v>
      </c>
      <c r="E82" s="162" t="s">
        <v>476</v>
      </c>
      <c r="F82" s="162"/>
      <c r="G82" s="163">
        <f t="shared" si="4"/>
        <v>500</v>
      </c>
      <c r="H82" s="163">
        <f t="shared" si="4"/>
        <v>0</v>
      </c>
      <c r="I82" s="116">
        <f t="shared" si="3"/>
        <v>0</v>
      </c>
    </row>
    <row r="83" spans="1:9" ht="13.5">
      <c r="A83" s="184" t="s">
        <v>118</v>
      </c>
      <c r="B83" s="184"/>
      <c r="C83" s="162" t="s">
        <v>34</v>
      </c>
      <c r="D83" s="162" t="s">
        <v>300</v>
      </c>
      <c r="E83" s="162" t="s">
        <v>476</v>
      </c>
      <c r="F83" s="162" t="s">
        <v>119</v>
      </c>
      <c r="G83" s="163">
        <f t="shared" si="4"/>
        <v>500</v>
      </c>
      <c r="H83" s="163">
        <f t="shared" si="4"/>
        <v>0</v>
      </c>
      <c r="I83" s="116">
        <f t="shared" si="3"/>
        <v>0</v>
      </c>
    </row>
    <row r="84" spans="1:9" ht="13.5">
      <c r="A84" s="184" t="s">
        <v>477</v>
      </c>
      <c r="B84" s="184"/>
      <c r="C84" s="162" t="s">
        <v>34</v>
      </c>
      <c r="D84" s="162" t="s">
        <v>300</v>
      </c>
      <c r="E84" s="162" t="s">
        <v>476</v>
      </c>
      <c r="F84" s="162" t="s">
        <v>478</v>
      </c>
      <c r="G84" s="163">
        <f>'пр.4'!H229</f>
        <v>500</v>
      </c>
      <c r="H84" s="163">
        <f>'пр.4'!I229</f>
        <v>0</v>
      </c>
      <c r="I84" s="116">
        <f t="shared" si="3"/>
        <v>0</v>
      </c>
    </row>
    <row r="85" spans="1:9" ht="13.5">
      <c r="A85" s="183" t="s">
        <v>98</v>
      </c>
      <c r="B85" s="183"/>
      <c r="C85" s="159" t="s">
        <v>34</v>
      </c>
      <c r="D85" s="159" t="s">
        <v>99</v>
      </c>
      <c r="E85" s="159"/>
      <c r="F85" s="159"/>
      <c r="G85" s="160">
        <f>G86+G98+G103+G117+G122+G127+G141+G154+G168</f>
        <v>117835.40000000001</v>
      </c>
      <c r="H85" s="160">
        <f>H86+H98+H103+H117+H122+H127+H141+H154+H168</f>
        <v>112233.8</v>
      </c>
      <c r="I85" s="139">
        <f t="shared" si="3"/>
        <v>95.24625027793006</v>
      </c>
    </row>
    <row r="86" spans="1:9" ht="66.75" customHeight="1">
      <c r="A86" s="184" t="s">
        <v>78</v>
      </c>
      <c r="B86" s="184"/>
      <c r="C86" s="162" t="s">
        <v>34</v>
      </c>
      <c r="D86" s="162" t="s">
        <v>99</v>
      </c>
      <c r="E86" s="162" t="s">
        <v>79</v>
      </c>
      <c r="F86" s="162"/>
      <c r="G86" s="163">
        <f>G87+G91</f>
        <v>191.2</v>
      </c>
      <c r="H86" s="163">
        <f>H87+H91</f>
        <v>164.79999999999998</v>
      </c>
      <c r="I86" s="116">
        <f t="shared" si="3"/>
        <v>86.19246861924685</v>
      </c>
    </row>
    <row r="87" spans="1:9" ht="27.75" customHeight="1">
      <c r="A87" s="184" t="s">
        <v>93</v>
      </c>
      <c r="B87" s="184"/>
      <c r="C87" s="162" t="s">
        <v>34</v>
      </c>
      <c r="D87" s="162" t="s">
        <v>99</v>
      </c>
      <c r="E87" s="162" t="s">
        <v>94</v>
      </c>
      <c r="F87" s="162"/>
      <c r="G87" s="163">
        <f aca="true" t="shared" si="5" ref="G87:H89">G88</f>
        <v>50</v>
      </c>
      <c r="H87" s="163">
        <f t="shared" si="5"/>
        <v>23.6</v>
      </c>
      <c r="I87" s="116">
        <f t="shared" si="3"/>
        <v>47.2</v>
      </c>
    </row>
    <row r="88" spans="1:9" ht="27" customHeight="1">
      <c r="A88" s="184" t="s">
        <v>95</v>
      </c>
      <c r="B88" s="184"/>
      <c r="C88" s="162" t="s">
        <v>34</v>
      </c>
      <c r="D88" s="162" t="s">
        <v>99</v>
      </c>
      <c r="E88" s="162" t="s">
        <v>96</v>
      </c>
      <c r="F88" s="162"/>
      <c r="G88" s="163">
        <f t="shared" si="5"/>
        <v>50</v>
      </c>
      <c r="H88" s="163">
        <f t="shared" si="5"/>
        <v>23.6</v>
      </c>
      <c r="I88" s="116">
        <f t="shared" si="3"/>
        <v>47.2</v>
      </c>
    </row>
    <row r="89" spans="1:9" ht="27.75" customHeight="1">
      <c r="A89" s="184" t="s">
        <v>19</v>
      </c>
      <c r="B89" s="184"/>
      <c r="C89" s="162" t="s">
        <v>34</v>
      </c>
      <c r="D89" s="162" t="s">
        <v>99</v>
      </c>
      <c r="E89" s="162" t="s">
        <v>96</v>
      </c>
      <c r="F89" s="162" t="s">
        <v>20</v>
      </c>
      <c r="G89" s="163">
        <f t="shared" si="5"/>
        <v>50</v>
      </c>
      <c r="H89" s="163">
        <f t="shared" si="5"/>
        <v>23.6</v>
      </c>
      <c r="I89" s="116">
        <f t="shared" si="3"/>
        <v>47.2</v>
      </c>
    </row>
    <row r="90" spans="1:9" ht="27.75" customHeight="1">
      <c r="A90" s="184" t="s">
        <v>21</v>
      </c>
      <c r="B90" s="184"/>
      <c r="C90" s="162" t="s">
        <v>34</v>
      </c>
      <c r="D90" s="162" t="s">
        <v>99</v>
      </c>
      <c r="E90" s="162" t="s">
        <v>96</v>
      </c>
      <c r="F90" s="162" t="s">
        <v>22</v>
      </c>
      <c r="G90" s="163">
        <f>'пр.4'!H51</f>
        <v>50</v>
      </c>
      <c r="H90" s="163">
        <f>'пр.4'!I51</f>
        <v>23.6</v>
      </c>
      <c r="I90" s="116">
        <f t="shared" si="3"/>
        <v>47.2</v>
      </c>
    </row>
    <row r="91" spans="1:9" ht="27.75" customHeight="1">
      <c r="A91" s="184" t="s">
        <v>100</v>
      </c>
      <c r="B91" s="184"/>
      <c r="C91" s="162" t="s">
        <v>34</v>
      </c>
      <c r="D91" s="162" t="s">
        <v>99</v>
      </c>
      <c r="E91" s="162" t="s">
        <v>101</v>
      </c>
      <c r="F91" s="162"/>
      <c r="G91" s="163">
        <f>G92+G95</f>
        <v>141.2</v>
      </c>
      <c r="H91" s="163">
        <f>H92+H95</f>
        <v>141.2</v>
      </c>
      <c r="I91" s="116">
        <f t="shared" si="3"/>
        <v>100</v>
      </c>
    </row>
    <row r="92" spans="1:9" ht="54" customHeight="1">
      <c r="A92" s="184" t="s">
        <v>102</v>
      </c>
      <c r="B92" s="184"/>
      <c r="C92" s="162" t="s">
        <v>34</v>
      </c>
      <c r="D92" s="162" t="s">
        <v>99</v>
      </c>
      <c r="E92" s="162" t="s">
        <v>103</v>
      </c>
      <c r="F92" s="162"/>
      <c r="G92" s="163">
        <f>G93</f>
        <v>14</v>
      </c>
      <c r="H92" s="163">
        <f>H93</f>
        <v>14</v>
      </c>
      <c r="I92" s="116">
        <f t="shared" si="3"/>
        <v>100</v>
      </c>
    </row>
    <row r="93" spans="1:9" ht="70.5" customHeight="1">
      <c r="A93" s="184" t="s">
        <v>104</v>
      </c>
      <c r="B93" s="184"/>
      <c r="C93" s="162" t="s">
        <v>34</v>
      </c>
      <c r="D93" s="162" t="s">
        <v>99</v>
      </c>
      <c r="E93" s="162" t="s">
        <v>103</v>
      </c>
      <c r="F93" s="162" t="s">
        <v>105</v>
      </c>
      <c r="G93" s="163">
        <f>G94</f>
        <v>14</v>
      </c>
      <c r="H93" s="163">
        <f>H94</f>
        <v>14</v>
      </c>
      <c r="I93" s="116">
        <f t="shared" si="3"/>
        <v>100</v>
      </c>
    </row>
    <row r="94" spans="1:9" ht="30" customHeight="1">
      <c r="A94" s="184" t="s">
        <v>106</v>
      </c>
      <c r="B94" s="184"/>
      <c r="C94" s="162" t="s">
        <v>34</v>
      </c>
      <c r="D94" s="162" t="s">
        <v>99</v>
      </c>
      <c r="E94" s="162" t="s">
        <v>103</v>
      </c>
      <c r="F94" s="162" t="s">
        <v>107</v>
      </c>
      <c r="G94" s="163">
        <f>'пр.4'!H55</f>
        <v>14</v>
      </c>
      <c r="H94" s="163">
        <f>'пр.4'!I55</f>
        <v>14</v>
      </c>
      <c r="I94" s="116">
        <f t="shared" si="3"/>
        <v>100</v>
      </c>
    </row>
    <row r="95" spans="1:9" ht="42" customHeight="1">
      <c r="A95" s="184" t="s">
        <v>108</v>
      </c>
      <c r="B95" s="184"/>
      <c r="C95" s="162" t="s">
        <v>34</v>
      </c>
      <c r="D95" s="162" t="s">
        <v>99</v>
      </c>
      <c r="E95" s="162" t="s">
        <v>109</v>
      </c>
      <c r="F95" s="162"/>
      <c r="G95" s="163">
        <f>G96</f>
        <v>127.2</v>
      </c>
      <c r="H95" s="163">
        <f>H96</f>
        <v>127.2</v>
      </c>
      <c r="I95" s="116">
        <f t="shared" si="3"/>
        <v>100</v>
      </c>
    </row>
    <row r="96" spans="1:9" ht="27.75" customHeight="1">
      <c r="A96" s="184" t="s">
        <v>19</v>
      </c>
      <c r="B96" s="184"/>
      <c r="C96" s="162" t="s">
        <v>34</v>
      </c>
      <c r="D96" s="162" t="s">
        <v>99</v>
      </c>
      <c r="E96" s="162" t="s">
        <v>109</v>
      </c>
      <c r="F96" s="162" t="s">
        <v>20</v>
      </c>
      <c r="G96" s="163">
        <f>G97</f>
        <v>127.2</v>
      </c>
      <c r="H96" s="163">
        <f>H97</f>
        <v>127.2</v>
      </c>
      <c r="I96" s="116">
        <f t="shared" si="3"/>
        <v>100</v>
      </c>
    </row>
    <row r="97" spans="1:9" ht="29.25" customHeight="1">
      <c r="A97" s="184" t="s">
        <v>21</v>
      </c>
      <c r="B97" s="184"/>
      <c r="C97" s="162" t="s">
        <v>34</v>
      </c>
      <c r="D97" s="162" t="s">
        <v>99</v>
      </c>
      <c r="E97" s="162" t="s">
        <v>109</v>
      </c>
      <c r="F97" s="162" t="s">
        <v>22</v>
      </c>
      <c r="G97" s="163">
        <f>'пр.4'!H58</f>
        <v>127.2</v>
      </c>
      <c r="H97" s="163">
        <f>'пр.4'!I58</f>
        <v>127.2</v>
      </c>
      <c r="I97" s="116">
        <f t="shared" si="3"/>
        <v>100</v>
      </c>
    </row>
    <row r="98" spans="1:9" ht="41.25" customHeight="1">
      <c r="A98" s="184" t="s">
        <v>168</v>
      </c>
      <c r="B98" s="184"/>
      <c r="C98" s="162" t="s">
        <v>34</v>
      </c>
      <c r="D98" s="162" t="s">
        <v>99</v>
      </c>
      <c r="E98" s="162" t="s">
        <v>169</v>
      </c>
      <c r="F98" s="162"/>
      <c r="G98" s="163">
        <f aca="true" t="shared" si="6" ref="G98:H101">G99</f>
        <v>49</v>
      </c>
      <c r="H98" s="163">
        <f t="shared" si="6"/>
        <v>48.6</v>
      </c>
      <c r="I98" s="116">
        <f t="shared" si="3"/>
        <v>99.18367346938776</v>
      </c>
    </row>
    <row r="99" spans="1:9" ht="53.25" customHeight="1">
      <c r="A99" s="184" t="s">
        <v>170</v>
      </c>
      <c r="B99" s="184"/>
      <c r="C99" s="162" t="s">
        <v>34</v>
      </c>
      <c r="D99" s="162" t="s">
        <v>99</v>
      </c>
      <c r="E99" s="162" t="s">
        <v>171</v>
      </c>
      <c r="F99" s="162"/>
      <c r="G99" s="163">
        <f t="shared" si="6"/>
        <v>49</v>
      </c>
      <c r="H99" s="163">
        <f t="shared" si="6"/>
        <v>48.6</v>
      </c>
      <c r="I99" s="116">
        <f t="shared" si="3"/>
        <v>99.18367346938776</v>
      </c>
    </row>
    <row r="100" spans="1:9" ht="28.5" customHeight="1">
      <c r="A100" s="184" t="s">
        <v>172</v>
      </c>
      <c r="B100" s="184"/>
      <c r="C100" s="162" t="s">
        <v>34</v>
      </c>
      <c r="D100" s="162" t="s">
        <v>99</v>
      </c>
      <c r="E100" s="162" t="s">
        <v>173</v>
      </c>
      <c r="F100" s="162"/>
      <c r="G100" s="163">
        <f t="shared" si="6"/>
        <v>49</v>
      </c>
      <c r="H100" s="163">
        <f t="shared" si="6"/>
        <v>48.6</v>
      </c>
      <c r="I100" s="116">
        <f t="shared" si="3"/>
        <v>99.18367346938776</v>
      </c>
    </row>
    <row r="101" spans="1:9" ht="29.25" customHeight="1">
      <c r="A101" s="184" t="s">
        <v>19</v>
      </c>
      <c r="B101" s="184"/>
      <c r="C101" s="162" t="s">
        <v>34</v>
      </c>
      <c r="D101" s="162" t="s">
        <v>99</v>
      </c>
      <c r="E101" s="162" t="s">
        <v>173</v>
      </c>
      <c r="F101" s="162" t="s">
        <v>20</v>
      </c>
      <c r="G101" s="163">
        <f t="shared" si="6"/>
        <v>49</v>
      </c>
      <c r="H101" s="163">
        <f t="shared" si="6"/>
        <v>48.6</v>
      </c>
      <c r="I101" s="116">
        <f t="shared" si="3"/>
        <v>99.18367346938776</v>
      </c>
    </row>
    <row r="102" spans="1:9" ht="28.5" customHeight="1">
      <c r="A102" s="184" t="s">
        <v>21</v>
      </c>
      <c r="B102" s="184"/>
      <c r="C102" s="162" t="s">
        <v>34</v>
      </c>
      <c r="D102" s="162" t="s">
        <v>99</v>
      </c>
      <c r="E102" s="162" t="s">
        <v>173</v>
      </c>
      <c r="F102" s="162" t="s">
        <v>22</v>
      </c>
      <c r="G102" s="163">
        <f>'пр.4'!H63</f>
        <v>49</v>
      </c>
      <c r="H102" s="163">
        <f>'пр.4'!I63</f>
        <v>48.6</v>
      </c>
      <c r="I102" s="116">
        <f t="shared" si="3"/>
        <v>99.18367346938776</v>
      </c>
    </row>
    <row r="103" spans="1:9" ht="57.75" customHeight="1">
      <c r="A103" s="184" t="s">
        <v>316</v>
      </c>
      <c r="B103" s="184"/>
      <c r="C103" s="162" t="s">
        <v>34</v>
      </c>
      <c r="D103" s="162" t="s">
        <v>99</v>
      </c>
      <c r="E103" s="162" t="s">
        <v>317</v>
      </c>
      <c r="F103" s="162"/>
      <c r="G103" s="163">
        <f>G104+G113</f>
        <v>86.5</v>
      </c>
      <c r="H103" s="163">
        <f>H104+H113</f>
        <v>20</v>
      </c>
      <c r="I103" s="116">
        <f t="shared" si="3"/>
        <v>23.121387283236995</v>
      </c>
    </row>
    <row r="104" spans="1:9" ht="44.25" customHeight="1">
      <c r="A104" s="184" t="s">
        <v>318</v>
      </c>
      <c r="B104" s="184"/>
      <c r="C104" s="162" t="s">
        <v>34</v>
      </c>
      <c r="D104" s="162" t="s">
        <v>99</v>
      </c>
      <c r="E104" s="162" t="s">
        <v>319</v>
      </c>
      <c r="F104" s="162"/>
      <c r="G104" s="163">
        <f>G105+G108</f>
        <v>66.5</v>
      </c>
      <c r="H104" s="163">
        <f>H105+H108</f>
        <v>20</v>
      </c>
      <c r="I104" s="116">
        <f t="shared" si="3"/>
        <v>30.075187969924812</v>
      </c>
    </row>
    <row r="105" spans="1:9" ht="69.75" customHeight="1">
      <c r="A105" s="184" t="s">
        <v>320</v>
      </c>
      <c r="B105" s="184"/>
      <c r="C105" s="162" t="s">
        <v>34</v>
      </c>
      <c r="D105" s="162" t="s">
        <v>99</v>
      </c>
      <c r="E105" s="162" t="s">
        <v>321</v>
      </c>
      <c r="F105" s="162"/>
      <c r="G105" s="163">
        <f>G106</f>
        <v>8</v>
      </c>
      <c r="H105" s="163">
        <f>H106</f>
        <v>0</v>
      </c>
      <c r="I105" s="116">
        <f t="shared" si="3"/>
        <v>0</v>
      </c>
    </row>
    <row r="106" spans="1:9" ht="31.5" customHeight="1">
      <c r="A106" s="184" t="s">
        <v>19</v>
      </c>
      <c r="B106" s="184"/>
      <c r="C106" s="162" t="s">
        <v>34</v>
      </c>
      <c r="D106" s="162" t="s">
        <v>99</v>
      </c>
      <c r="E106" s="162" t="s">
        <v>321</v>
      </c>
      <c r="F106" s="162" t="s">
        <v>20</v>
      </c>
      <c r="G106" s="163">
        <f>G107</f>
        <v>8</v>
      </c>
      <c r="H106" s="163">
        <f>H107</f>
        <v>0</v>
      </c>
      <c r="I106" s="116">
        <f t="shared" si="3"/>
        <v>0</v>
      </c>
    </row>
    <row r="107" spans="1:9" ht="30.75" customHeight="1">
      <c r="A107" s="184" t="s">
        <v>21</v>
      </c>
      <c r="B107" s="184"/>
      <c r="C107" s="162" t="s">
        <v>34</v>
      </c>
      <c r="D107" s="162" t="s">
        <v>99</v>
      </c>
      <c r="E107" s="162" t="s">
        <v>321</v>
      </c>
      <c r="F107" s="162" t="s">
        <v>22</v>
      </c>
      <c r="G107" s="163">
        <f>'пр.4'!H68</f>
        <v>8</v>
      </c>
      <c r="H107" s="163">
        <f>'пр.4'!I68</f>
        <v>0</v>
      </c>
      <c r="I107" s="116">
        <f t="shared" si="3"/>
        <v>0</v>
      </c>
    </row>
    <row r="108" spans="1:9" ht="38.25" customHeight="1">
      <c r="A108" s="184" t="s">
        <v>322</v>
      </c>
      <c r="B108" s="184"/>
      <c r="C108" s="162" t="s">
        <v>34</v>
      </c>
      <c r="D108" s="162" t="s">
        <v>99</v>
      </c>
      <c r="E108" s="162" t="s">
        <v>323</v>
      </c>
      <c r="F108" s="162"/>
      <c r="G108" s="163">
        <f>G109+G111</f>
        <v>58.5</v>
      </c>
      <c r="H108" s="163">
        <f>H109+H111</f>
        <v>20</v>
      </c>
      <c r="I108" s="116">
        <f t="shared" si="3"/>
        <v>34.18803418803419</v>
      </c>
    </row>
    <row r="109" spans="1:9" ht="70.5" customHeight="1">
      <c r="A109" s="184" t="s">
        <v>104</v>
      </c>
      <c r="B109" s="184"/>
      <c r="C109" s="162" t="s">
        <v>34</v>
      </c>
      <c r="D109" s="162" t="s">
        <v>99</v>
      </c>
      <c r="E109" s="162" t="s">
        <v>323</v>
      </c>
      <c r="F109" s="162" t="s">
        <v>105</v>
      </c>
      <c r="G109" s="163">
        <f>G110</f>
        <v>20</v>
      </c>
      <c r="H109" s="163">
        <f>H110</f>
        <v>20</v>
      </c>
      <c r="I109" s="116">
        <f t="shared" si="3"/>
        <v>100</v>
      </c>
    </row>
    <row r="110" spans="1:9" ht="28.5" customHeight="1">
      <c r="A110" s="184" t="s">
        <v>106</v>
      </c>
      <c r="B110" s="184"/>
      <c r="C110" s="162" t="s">
        <v>34</v>
      </c>
      <c r="D110" s="162" t="s">
        <v>99</v>
      </c>
      <c r="E110" s="162" t="s">
        <v>323</v>
      </c>
      <c r="F110" s="162" t="s">
        <v>107</v>
      </c>
      <c r="G110" s="163">
        <f>'пр.4'!H71</f>
        <v>20</v>
      </c>
      <c r="H110" s="163">
        <f>'пр.4'!I71</f>
        <v>20</v>
      </c>
      <c r="I110" s="116">
        <f t="shared" si="3"/>
        <v>100</v>
      </c>
    </row>
    <row r="111" spans="1:9" ht="32.25" customHeight="1">
      <c r="A111" s="184" t="s">
        <v>19</v>
      </c>
      <c r="B111" s="184"/>
      <c r="C111" s="162" t="s">
        <v>34</v>
      </c>
      <c r="D111" s="162" t="s">
        <v>99</v>
      </c>
      <c r="E111" s="162" t="s">
        <v>323</v>
      </c>
      <c r="F111" s="162" t="s">
        <v>20</v>
      </c>
      <c r="G111" s="163">
        <f>G112</f>
        <v>38.5</v>
      </c>
      <c r="H111" s="163">
        <f>H112</f>
        <v>0</v>
      </c>
      <c r="I111" s="116">
        <f t="shared" si="3"/>
        <v>0</v>
      </c>
    </row>
    <row r="112" spans="1:9" ht="27.75" customHeight="1">
      <c r="A112" s="184" t="s">
        <v>21</v>
      </c>
      <c r="B112" s="184"/>
      <c r="C112" s="162" t="s">
        <v>34</v>
      </c>
      <c r="D112" s="162" t="s">
        <v>99</v>
      </c>
      <c r="E112" s="162" t="s">
        <v>323</v>
      </c>
      <c r="F112" s="162" t="s">
        <v>22</v>
      </c>
      <c r="G112" s="163">
        <f>'пр.4'!H73</f>
        <v>38.5</v>
      </c>
      <c r="H112" s="163">
        <f>'пр.4'!I73</f>
        <v>0</v>
      </c>
      <c r="I112" s="116">
        <f t="shared" si="3"/>
        <v>0</v>
      </c>
    </row>
    <row r="113" spans="1:9" ht="39" customHeight="1">
      <c r="A113" s="184" t="s">
        <v>324</v>
      </c>
      <c r="B113" s="184"/>
      <c r="C113" s="162" t="s">
        <v>34</v>
      </c>
      <c r="D113" s="162" t="s">
        <v>99</v>
      </c>
      <c r="E113" s="162" t="s">
        <v>325</v>
      </c>
      <c r="F113" s="162"/>
      <c r="G113" s="163">
        <f aca="true" t="shared" si="7" ref="G113:H115">G114</f>
        <v>20</v>
      </c>
      <c r="H113" s="163">
        <f t="shared" si="7"/>
        <v>0</v>
      </c>
      <c r="I113" s="116">
        <f t="shared" si="3"/>
        <v>0</v>
      </c>
    </row>
    <row r="114" spans="1:9" ht="42.75" customHeight="1">
      <c r="A114" s="184" t="s">
        <v>328</v>
      </c>
      <c r="B114" s="184"/>
      <c r="C114" s="162" t="s">
        <v>34</v>
      </c>
      <c r="D114" s="162" t="s">
        <v>99</v>
      </c>
      <c r="E114" s="162" t="s">
        <v>329</v>
      </c>
      <c r="F114" s="162"/>
      <c r="G114" s="163">
        <f t="shared" si="7"/>
        <v>20</v>
      </c>
      <c r="H114" s="163">
        <f t="shared" si="7"/>
        <v>0</v>
      </c>
      <c r="I114" s="116">
        <f t="shared" si="3"/>
        <v>0</v>
      </c>
    </row>
    <row r="115" spans="1:9" ht="30" customHeight="1">
      <c r="A115" s="184" t="s">
        <v>19</v>
      </c>
      <c r="B115" s="184"/>
      <c r="C115" s="162" t="s">
        <v>34</v>
      </c>
      <c r="D115" s="162" t="s">
        <v>99</v>
      </c>
      <c r="E115" s="162" t="s">
        <v>329</v>
      </c>
      <c r="F115" s="162" t="s">
        <v>20</v>
      </c>
      <c r="G115" s="163">
        <f t="shared" si="7"/>
        <v>20</v>
      </c>
      <c r="H115" s="163">
        <f t="shared" si="7"/>
        <v>0</v>
      </c>
      <c r="I115" s="116">
        <f t="shared" si="3"/>
        <v>0</v>
      </c>
    </row>
    <row r="116" spans="1:9" ht="28.5" customHeight="1">
      <c r="A116" s="184" t="s">
        <v>21</v>
      </c>
      <c r="B116" s="184"/>
      <c r="C116" s="162" t="s">
        <v>34</v>
      </c>
      <c r="D116" s="162" t="s">
        <v>99</v>
      </c>
      <c r="E116" s="162" t="s">
        <v>329</v>
      </c>
      <c r="F116" s="162" t="s">
        <v>22</v>
      </c>
      <c r="G116" s="163">
        <f>'пр.4'!H77</f>
        <v>20</v>
      </c>
      <c r="H116" s="163">
        <f>'пр.4'!I77</f>
        <v>0</v>
      </c>
      <c r="I116" s="116">
        <f t="shared" si="3"/>
        <v>0</v>
      </c>
    </row>
    <row r="117" spans="1:9" ht="39" customHeight="1">
      <c r="A117" s="184" t="s">
        <v>364</v>
      </c>
      <c r="B117" s="184"/>
      <c r="C117" s="162" t="s">
        <v>34</v>
      </c>
      <c r="D117" s="162" t="s">
        <v>99</v>
      </c>
      <c r="E117" s="162" t="s">
        <v>365</v>
      </c>
      <c r="F117" s="162"/>
      <c r="G117" s="163">
        <f aca="true" t="shared" si="8" ref="G117:H120">G118</f>
        <v>1464.5</v>
      </c>
      <c r="H117" s="163">
        <f t="shared" si="8"/>
        <v>1464.5</v>
      </c>
      <c r="I117" s="116">
        <f t="shared" si="3"/>
        <v>100</v>
      </c>
    </row>
    <row r="118" spans="1:9" ht="41.25" customHeight="1">
      <c r="A118" s="184" t="s">
        <v>366</v>
      </c>
      <c r="B118" s="184"/>
      <c r="C118" s="162" t="s">
        <v>34</v>
      </c>
      <c r="D118" s="162" t="s">
        <v>99</v>
      </c>
      <c r="E118" s="162" t="s">
        <v>367</v>
      </c>
      <c r="F118" s="162"/>
      <c r="G118" s="163">
        <f t="shared" si="8"/>
        <v>1464.5</v>
      </c>
      <c r="H118" s="163">
        <f t="shared" si="8"/>
        <v>1464.5</v>
      </c>
      <c r="I118" s="116">
        <f t="shared" si="3"/>
        <v>100</v>
      </c>
    </row>
    <row r="119" spans="1:9" ht="13.5">
      <c r="A119" s="184" t="s">
        <v>368</v>
      </c>
      <c r="B119" s="184"/>
      <c r="C119" s="162" t="s">
        <v>34</v>
      </c>
      <c r="D119" s="162" t="s">
        <v>99</v>
      </c>
      <c r="E119" s="162" t="s">
        <v>369</v>
      </c>
      <c r="F119" s="162"/>
      <c r="G119" s="163">
        <f t="shared" si="8"/>
        <v>1464.5</v>
      </c>
      <c r="H119" s="163">
        <f t="shared" si="8"/>
        <v>1464.5</v>
      </c>
      <c r="I119" s="116">
        <f t="shared" si="3"/>
        <v>100</v>
      </c>
    </row>
    <row r="120" spans="1:9" ht="30" customHeight="1">
      <c r="A120" s="184" t="s">
        <v>19</v>
      </c>
      <c r="B120" s="184"/>
      <c r="C120" s="162" t="s">
        <v>34</v>
      </c>
      <c r="D120" s="162" t="s">
        <v>99</v>
      </c>
      <c r="E120" s="162" t="s">
        <v>369</v>
      </c>
      <c r="F120" s="162" t="s">
        <v>20</v>
      </c>
      <c r="G120" s="163">
        <f t="shared" si="8"/>
        <v>1464.5</v>
      </c>
      <c r="H120" s="163">
        <f t="shared" si="8"/>
        <v>1464.5</v>
      </c>
      <c r="I120" s="116">
        <f t="shared" si="3"/>
        <v>100</v>
      </c>
    </row>
    <row r="121" spans="1:9" ht="27" customHeight="1">
      <c r="A121" s="184" t="s">
        <v>21</v>
      </c>
      <c r="B121" s="184"/>
      <c r="C121" s="162" t="s">
        <v>34</v>
      </c>
      <c r="D121" s="162" t="s">
        <v>99</v>
      </c>
      <c r="E121" s="162" t="s">
        <v>369</v>
      </c>
      <c r="F121" s="162" t="s">
        <v>22</v>
      </c>
      <c r="G121" s="163">
        <f>'пр.4'!H271</f>
        <v>1464.5</v>
      </c>
      <c r="H121" s="163">
        <f>'пр.4'!I271</f>
        <v>1464.5</v>
      </c>
      <c r="I121" s="116">
        <f t="shared" si="3"/>
        <v>100</v>
      </c>
    </row>
    <row r="122" spans="1:9" ht="69" customHeight="1">
      <c r="A122" s="184" t="s">
        <v>399</v>
      </c>
      <c r="B122" s="184"/>
      <c r="C122" s="162" t="s">
        <v>34</v>
      </c>
      <c r="D122" s="162" t="s">
        <v>99</v>
      </c>
      <c r="E122" s="162" t="s">
        <v>420</v>
      </c>
      <c r="F122" s="162"/>
      <c r="G122" s="163">
        <f aca="true" t="shared" si="9" ref="G122:H125">G123</f>
        <v>223.4</v>
      </c>
      <c r="H122" s="163">
        <f t="shared" si="9"/>
        <v>0</v>
      </c>
      <c r="I122" s="116">
        <f t="shared" si="3"/>
        <v>0</v>
      </c>
    </row>
    <row r="123" spans="1:9" ht="55.5" customHeight="1">
      <c r="A123" s="184" t="s">
        <v>421</v>
      </c>
      <c r="B123" s="184"/>
      <c r="C123" s="162" t="s">
        <v>34</v>
      </c>
      <c r="D123" s="162" t="s">
        <v>99</v>
      </c>
      <c r="E123" s="162" t="s">
        <v>422</v>
      </c>
      <c r="F123" s="162"/>
      <c r="G123" s="163">
        <f t="shared" si="9"/>
        <v>223.4</v>
      </c>
      <c r="H123" s="163">
        <f t="shared" si="9"/>
        <v>0</v>
      </c>
      <c r="I123" s="116">
        <f t="shared" si="3"/>
        <v>0</v>
      </c>
    </row>
    <row r="124" spans="1:9" ht="42.75" customHeight="1">
      <c r="A124" s="184" t="s">
        <v>423</v>
      </c>
      <c r="B124" s="184"/>
      <c r="C124" s="162" t="s">
        <v>34</v>
      </c>
      <c r="D124" s="162" t="s">
        <v>99</v>
      </c>
      <c r="E124" s="162" t="s">
        <v>424</v>
      </c>
      <c r="F124" s="162"/>
      <c r="G124" s="163">
        <f t="shared" si="9"/>
        <v>223.4</v>
      </c>
      <c r="H124" s="163">
        <f t="shared" si="9"/>
        <v>0</v>
      </c>
      <c r="I124" s="116">
        <f t="shared" si="3"/>
        <v>0</v>
      </c>
    </row>
    <row r="125" spans="1:9" ht="31.5" customHeight="1">
      <c r="A125" s="184" t="s">
        <v>19</v>
      </c>
      <c r="B125" s="184"/>
      <c r="C125" s="162" t="s">
        <v>34</v>
      </c>
      <c r="D125" s="162" t="s">
        <v>99</v>
      </c>
      <c r="E125" s="162" t="s">
        <v>424</v>
      </c>
      <c r="F125" s="162" t="s">
        <v>20</v>
      </c>
      <c r="G125" s="163">
        <f t="shared" si="9"/>
        <v>223.4</v>
      </c>
      <c r="H125" s="163">
        <f t="shared" si="9"/>
        <v>0</v>
      </c>
      <c r="I125" s="116">
        <f t="shared" si="3"/>
        <v>0</v>
      </c>
    </row>
    <row r="126" spans="1:9" ht="28.5" customHeight="1">
      <c r="A126" s="184" t="s">
        <v>21</v>
      </c>
      <c r="B126" s="184"/>
      <c r="C126" s="162" t="s">
        <v>34</v>
      </c>
      <c r="D126" s="162" t="s">
        <v>99</v>
      </c>
      <c r="E126" s="162" t="s">
        <v>424</v>
      </c>
      <c r="F126" s="162" t="s">
        <v>22</v>
      </c>
      <c r="G126" s="163">
        <f>'пр.4'!H82</f>
        <v>223.4</v>
      </c>
      <c r="H126" s="163">
        <f>'пр.4'!I82</f>
        <v>0</v>
      </c>
      <c r="I126" s="116">
        <f t="shared" si="3"/>
        <v>0</v>
      </c>
    </row>
    <row r="127" spans="1:9" ht="28.5" customHeight="1">
      <c r="A127" s="184" t="s">
        <v>488</v>
      </c>
      <c r="B127" s="184"/>
      <c r="C127" s="162" t="s">
        <v>34</v>
      </c>
      <c r="D127" s="162" t="s">
        <v>99</v>
      </c>
      <c r="E127" s="162" t="s">
        <v>489</v>
      </c>
      <c r="F127" s="162"/>
      <c r="G127" s="163">
        <f>G128+G131+G134</f>
        <v>85883.09999999999</v>
      </c>
      <c r="H127" s="163">
        <f>H128+H131+H134</f>
        <v>82302.90000000001</v>
      </c>
      <c r="I127" s="116">
        <f t="shared" si="3"/>
        <v>95.83131023449319</v>
      </c>
    </row>
    <row r="128" spans="1:9" ht="81" customHeight="1">
      <c r="A128" s="184" t="s">
        <v>406</v>
      </c>
      <c r="B128" s="184"/>
      <c r="C128" s="162" t="s">
        <v>34</v>
      </c>
      <c r="D128" s="162" t="s">
        <v>99</v>
      </c>
      <c r="E128" s="162" t="s">
        <v>490</v>
      </c>
      <c r="F128" s="162"/>
      <c r="G128" s="163">
        <f>G129</f>
        <v>725.4</v>
      </c>
      <c r="H128" s="163">
        <f>H129</f>
        <v>707.2</v>
      </c>
      <c r="I128" s="116">
        <f t="shared" si="3"/>
        <v>97.4910394265233</v>
      </c>
    </row>
    <row r="129" spans="1:9" ht="68.25" customHeight="1">
      <c r="A129" s="184" t="s">
        <v>104</v>
      </c>
      <c r="B129" s="184"/>
      <c r="C129" s="162" t="s">
        <v>34</v>
      </c>
      <c r="D129" s="162" t="s">
        <v>99</v>
      </c>
      <c r="E129" s="162" t="s">
        <v>490</v>
      </c>
      <c r="F129" s="162" t="s">
        <v>105</v>
      </c>
      <c r="G129" s="163">
        <f>G130</f>
        <v>725.4</v>
      </c>
      <c r="H129" s="163">
        <f>H130</f>
        <v>707.2</v>
      </c>
      <c r="I129" s="116">
        <f t="shared" si="3"/>
        <v>97.4910394265233</v>
      </c>
    </row>
    <row r="130" spans="1:9" ht="13.5">
      <c r="A130" s="184" t="s">
        <v>271</v>
      </c>
      <c r="B130" s="184"/>
      <c r="C130" s="162" t="s">
        <v>34</v>
      </c>
      <c r="D130" s="162" t="s">
        <v>99</v>
      </c>
      <c r="E130" s="162" t="s">
        <v>490</v>
      </c>
      <c r="F130" s="162" t="s">
        <v>272</v>
      </c>
      <c r="G130" s="163">
        <f>'пр.4'!H275</f>
        <v>725.4</v>
      </c>
      <c r="H130" s="163">
        <f>'пр.4'!I275</f>
        <v>707.2</v>
      </c>
      <c r="I130" s="116">
        <f t="shared" si="3"/>
        <v>97.4910394265233</v>
      </c>
    </row>
    <row r="131" spans="1:9" ht="13.5">
      <c r="A131" s="184" t="s">
        <v>418</v>
      </c>
      <c r="B131" s="184"/>
      <c r="C131" s="162" t="s">
        <v>34</v>
      </c>
      <c r="D131" s="162" t="s">
        <v>99</v>
      </c>
      <c r="E131" s="162" t="s">
        <v>491</v>
      </c>
      <c r="F131" s="162"/>
      <c r="G131" s="163">
        <f>G132</f>
        <v>9.8</v>
      </c>
      <c r="H131" s="163">
        <f>H132</f>
        <v>9.8</v>
      </c>
      <c r="I131" s="116">
        <f t="shared" si="3"/>
        <v>100</v>
      </c>
    </row>
    <row r="132" spans="1:9" ht="68.25" customHeight="1">
      <c r="A132" s="184" t="s">
        <v>104</v>
      </c>
      <c r="B132" s="184"/>
      <c r="C132" s="162" t="s">
        <v>34</v>
      </c>
      <c r="D132" s="162" t="s">
        <v>99</v>
      </c>
      <c r="E132" s="162" t="s">
        <v>491</v>
      </c>
      <c r="F132" s="162" t="s">
        <v>105</v>
      </c>
      <c r="G132" s="163">
        <f>G133</f>
        <v>9.8</v>
      </c>
      <c r="H132" s="163">
        <f>H133</f>
        <v>9.8</v>
      </c>
      <c r="I132" s="116">
        <f t="shared" si="3"/>
        <v>100</v>
      </c>
    </row>
    <row r="133" spans="1:9" ht="13.5">
      <c r="A133" s="184" t="s">
        <v>271</v>
      </c>
      <c r="B133" s="184"/>
      <c r="C133" s="162" t="s">
        <v>34</v>
      </c>
      <c r="D133" s="162" t="s">
        <v>99</v>
      </c>
      <c r="E133" s="162" t="s">
        <v>491</v>
      </c>
      <c r="F133" s="162" t="s">
        <v>272</v>
      </c>
      <c r="G133" s="163">
        <f>'пр.4'!H278</f>
        <v>9.8</v>
      </c>
      <c r="H133" s="163">
        <f>'пр.4'!I278</f>
        <v>9.8</v>
      </c>
      <c r="I133" s="116">
        <f t="shared" si="3"/>
        <v>100</v>
      </c>
    </row>
    <row r="134" spans="1:9" ht="29.25" customHeight="1">
      <c r="A134" s="184" t="s">
        <v>492</v>
      </c>
      <c r="B134" s="184"/>
      <c r="C134" s="162" t="s">
        <v>34</v>
      </c>
      <c r="D134" s="162" t="s">
        <v>99</v>
      </c>
      <c r="E134" s="162" t="s">
        <v>493</v>
      </c>
      <c r="F134" s="162"/>
      <c r="G134" s="163">
        <f>G135+G137+G139</f>
        <v>85147.9</v>
      </c>
      <c r="H134" s="163">
        <f>H135+H137+H139</f>
        <v>81585.90000000001</v>
      </c>
      <c r="I134" s="116">
        <f t="shared" si="3"/>
        <v>95.81669072284814</v>
      </c>
    </row>
    <row r="135" spans="1:9" ht="68.25" customHeight="1">
      <c r="A135" s="184" t="s">
        <v>104</v>
      </c>
      <c r="B135" s="184"/>
      <c r="C135" s="162" t="s">
        <v>34</v>
      </c>
      <c r="D135" s="162" t="s">
        <v>99</v>
      </c>
      <c r="E135" s="162" t="s">
        <v>493</v>
      </c>
      <c r="F135" s="162" t="s">
        <v>105</v>
      </c>
      <c r="G135" s="163">
        <f>G136</f>
        <v>55764.5</v>
      </c>
      <c r="H135" s="163">
        <f>H136</f>
        <v>55274</v>
      </c>
      <c r="I135" s="116">
        <f aca="true" t="shared" si="10" ref="I135:I198">H135/G135*100</f>
        <v>99.12040814496677</v>
      </c>
    </row>
    <row r="136" spans="1:9" ht="13.5">
      <c r="A136" s="184" t="s">
        <v>271</v>
      </c>
      <c r="B136" s="184"/>
      <c r="C136" s="162" t="s">
        <v>34</v>
      </c>
      <c r="D136" s="162" t="s">
        <v>99</v>
      </c>
      <c r="E136" s="162" t="s">
        <v>493</v>
      </c>
      <c r="F136" s="162" t="s">
        <v>272</v>
      </c>
      <c r="G136" s="163">
        <f>'пр.4'!H281</f>
        <v>55764.5</v>
      </c>
      <c r="H136" s="163">
        <f>'пр.4'!I281</f>
        <v>55274</v>
      </c>
      <c r="I136" s="116">
        <f t="shared" si="10"/>
        <v>99.12040814496677</v>
      </c>
    </row>
    <row r="137" spans="1:9" ht="28.5" customHeight="1">
      <c r="A137" s="184" t="s">
        <v>19</v>
      </c>
      <c r="B137" s="184"/>
      <c r="C137" s="162" t="s">
        <v>34</v>
      </c>
      <c r="D137" s="162" t="s">
        <v>99</v>
      </c>
      <c r="E137" s="162" t="s">
        <v>493</v>
      </c>
      <c r="F137" s="162" t="s">
        <v>20</v>
      </c>
      <c r="G137" s="163">
        <f>G138</f>
        <v>28789.4</v>
      </c>
      <c r="H137" s="163">
        <f>H138</f>
        <v>26049.6</v>
      </c>
      <c r="I137" s="116">
        <f t="shared" si="10"/>
        <v>90.48330288231085</v>
      </c>
    </row>
    <row r="138" spans="1:9" ht="26.25" customHeight="1">
      <c r="A138" s="184" t="s">
        <v>21</v>
      </c>
      <c r="B138" s="184"/>
      <c r="C138" s="162" t="s">
        <v>34</v>
      </c>
      <c r="D138" s="162" t="s">
        <v>99</v>
      </c>
      <c r="E138" s="162" t="s">
        <v>493</v>
      </c>
      <c r="F138" s="162" t="s">
        <v>22</v>
      </c>
      <c r="G138" s="163">
        <f>'пр.4'!H283</f>
        <v>28789.4</v>
      </c>
      <c r="H138" s="163">
        <f>'пр.4'!I283</f>
        <v>26049.6</v>
      </c>
      <c r="I138" s="116">
        <f t="shared" si="10"/>
        <v>90.48330288231085</v>
      </c>
    </row>
    <row r="139" spans="1:9" ht="13.5">
      <c r="A139" s="184" t="s">
        <v>118</v>
      </c>
      <c r="B139" s="184"/>
      <c r="C139" s="162" t="s">
        <v>34</v>
      </c>
      <c r="D139" s="162" t="s">
        <v>99</v>
      </c>
      <c r="E139" s="162" t="s">
        <v>493</v>
      </c>
      <c r="F139" s="162" t="s">
        <v>119</v>
      </c>
      <c r="G139" s="163">
        <f>G140</f>
        <v>594</v>
      </c>
      <c r="H139" s="163">
        <f>H140</f>
        <v>262.3</v>
      </c>
      <c r="I139" s="116">
        <f t="shared" si="10"/>
        <v>44.158249158249156</v>
      </c>
    </row>
    <row r="140" spans="1:9" ht="13.5">
      <c r="A140" s="184" t="s">
        <v>415</v>
      </c>
      <c r="B140" s="184"/>
      <c r="C140" s="162" t="s">
        <v>34</v>
      </c>
      <c r="D140" s="162" t="s">
        <v>99</v>
      </c>
      <c r="E140" s="162" t="s">
        <v>493</v>
      </c>
      <c r="F140" s="162" t="s">
        <v>416</v>
      </c>
      <c r="G140" s="163">
        <f>'пр.4'!H285</f>
        <v>594</v>
      </c>
      <c r="H140" s="163">
        <f>'пр.4'!I285</f>
        <v>262.3</v>
      </c>
      <c r="I140" s="116">
        <f t="shared" si="10"/>
        <v>44.158249158249156</v>
      </c>
    </row>
    <row r="141" spans="1:9" ht="26.25" customHeight="1">
      <c r="A141" s="184" t="s">
        <v>494</v>
      </c>
      <c r="B141" s="184"/>
      <c r="C141" s="162" t="s">
        <v>34</v>
      </c>
      <c r="D141" s="162" t="s">
        <v>99</v>
      </c>
      <c r="E141" s="162" t="s">
        <v>495</v>
      </c>
      <c r="F141" s="162"/>
      <c r="G141" s="163">
        <f>G142+G145+G148</f>
        <v>4230.3</v>
      </c>
      <c r="H141" s="163">
        <f>H142+H145+H148</f>
        <v>3453.1</v>
      </c>
      <c r="I141" s="116">
        <f t="shared" si="10"/>
        <v>81.6277805356594</v>
      </c>
    </row>
    <row r="142" spans="1:9" ht="25.5" customHeight="1">
      <c r="A142" s="184" t="s">
        <v>496</v>
      </c>
      <c r="B142" s="184"/>
      <c r="C142" s="162" t="s">
        <v>34</v>
      </c>
      <c r="D142" s="162" t="s">
        <v>99</v>
      </c>
      <c r="E142" s="162" t="s">
        <v>497</v>
      </c>
      <c r="F142" s="162"/>
      <c r="G142" s="163">
        <f>G143</f>
        <v>2210.4</v>
      </c>
      <c r="H142" s="163">
        <f>H143</f>
        <v>1639.7</v>
      </c>
      <c r="I142" s="116">
        <f t="shared" si="10"/>
        <v>74.18114368440101</v>
      </c>
    </row>
    <row r="143" spans="1:9" ht="29.25" customHeight="1">
      <c r="A143" s="184" t="s">
        <v>19</v>
      </c>
      <c r="B143" s="184"/>
      <c r="C143" s="162" t="s">
        <v>34</v>
      </c>
      <c r="D143" s="162" t="s">
        <v>99</v>
      </c>
      <c r="E143" s="162" t="s">
        <v>497</v>
      </c>
      <c r="F143" s="162" t="s">
        <v>20</v>
      </c>
      <c r="G143" s="163">
        <f>G144</f>
        <v>2210.4</v>
      </c>
      <c r="H143" s="163">
        <f>H144</f>
        <v>1639.7</v>
      </c>
      <c r="I143" s="116">
        <f t="shared" si="10"/>
        <v>74.18114368440101</v>
      </c>
    </row>
    <row r="144" spans="1:9" ht="27" customHeight="1">
      <c r="A144" s="184" t="s">
        <v>21</v>
      </c>
      <c r="B144" s="184"/>
      <c r="C144" s="162" t="s">
        <v>34</v>
      </c>
      <c r="D144" s="162" t="s">
        <v>99</v>
      </c>
      <c r="E144" s="162" t="s">
        <v>497</v>
      </c>
      <c r="F144" s="162" t="s">
        <v>22</v>
      </c>
      <c r="G144" s="163">
        <f>'пр.4'!H289</f>
        <v>2210.4</v>
      </c>
      <c r="H144" s="163">
        <f>'пр.4'!I289</f>
        <v>1639.7</v>
      </c>
      <c r="I144" s="116">
        <f t="shared" si="10"/>
        <v>74.18114368440101</v>
      </c>
    </row>
    <row r="145" spans="1:9" ht="41.25" customHeight="1">
      <c r="A145" s="184" t="s">
        <v>498</v>
      </c>
      <c r="B145" s="184"/>
      <c r="C145" s="162" t="s">
        <v>34</v>
      </c>
      <c r="D145" s="162" t="s">
        <v>99</v>
      </c>
      <c r="E145" s="162" t="s">
        <v>499</v>
      </c>
      <c r="F145" s="162"/>
      <c r="G145" s="163">
        <f>G146</f>
        <v>441</v>
      </c>
      <c r="H145" s="163">
        <f>H146</f>
        <v>415.29999999999995</v>
      </c>
      <c r="I145" s="116">
        <f t="shared" si="10"/>
        <v>94.17233560090702</v>
      </c>
    </row>
    <row r="146" spans="1:9" ht="30" customHeight="1">
      <c r="A146" s="184" t="s">
        <v>19</v>
      </c>
      <c r="B146" s="184"/>
      <c r="C146" s="162" t="s">
        <v>34</v>
      </c>
      <c r="D146" s="162" t="s">
        <v>99</v>
      </c>
      <c r="E146" s="162" t="s">
        <v>499</v>
      </c>
      <c r="F146" s="162" t="s">
        <v>20</v>
      </c>
      <c r="G146" s="163">
        <f>G147</f>
        <v>441</v>
      </c>
      <c r="H146" s="163">
        <f>H147</f>
        <v>415.29999999999995</v>
      </c>
      <c r="I146" s="116">
        <f t="shared" si="10"/>
        <v>94.17233560090702</v>
      </c>
    </row>
    <row r="147" spans="1:9" ht="28.5" customHeight="1">
      <c r="A147" s="184" t="s">
        <v>21</v>
      </c>
      <c r="B147" s="184"/>
      <c r="C147" s="162" t="s">
        <v>34</v>
      </c>
      <c r="D147" s="162" t="s">
        <v>99</v>
      </c>
      <c r="E147" s="162" t="s">
        <v>499</v>
      </c>
      <c r="F147" s="162" t="s">
        <v>22</v>
      </c>
      <c r="G147" s="163">
        <f>'пр.4'!H740+'пр.4'!H292</f>
        <v>441</v>
      </c>
      <c r="H147" s="163">
        <f>'пр.4'!I740+'пр.4'!I292</f>
        <v>415.29999999999995</v>
      </c>
      <c r="I147" s="116">
        <f t="shared" si="10"/>
        <v>94.17233560090702</v>
      </c>
    </row>
    <row r="148" spans="1:9" ht="30" customHeight="1">
      <c r="A148" s="184" t="s">
        <v>492</v>
      </c>
      <c r="B148" s="184"/>
      <c r="C148" s="162" t="s">
        <v>34</v>
      </c>
      <c r="D148" s="162" t="s">
        <v>99</v>
      </c>
      <c r="E148" s="162" t="s">
        <v>500</v>
      </c>
      <c r="F148" s="162"/>
      <c r="G148" s="163">
        <f>G149+G151</f>
        <v>1578.9</v>
      </c>
      <c r="H148" s="163">
        <f>H149+H151</f>
        <v>1398.1</v>
      </c>
      <c r="I148" s="116">
        <f t="shared" si="10"/>
        <v>88.54898980302741</v>
      </c>
    </row>
    <row r="149" spans="1:9" ht="30" customHeight="1">
      <c r="A149" s="184" t="s">
        <v>19</v>
      </c>
      <c r="B149" s="184"/>
      <c r="C149" s="162" t="s">
        <v>34</v>
      </c>
      <c r="D149" s="162" t="s">
        <v>99</v>
      </c>
      <c r="E149" s="162" t="s">
        <v>500</v>
      </c>
      <c r="F149" s="162" t="s">
        <v>20</v>
      </c>
      <c r="G149" s="163">
        <f>G150</f>
        <v>1007.9</v>
      </c>
      <c r="H149" s="163">
        <f>H150</f>
        <v>1007.9</v>
      </c>
      <c r="I149" s="116">
        <f t="shared" si="10"/>
        <v>100</v>
      </c>
    </row>
    <row r="150" spans="1:9" ht="29.25" customHeight="1">
      <c r="A150" s="184" t="s">
        <v>21</v>
      </c>
      <c r="B150" s="184"/>
      <c r="C150" s="162" t="s">
        <v>34</v>
      </c>
      <c r="D150" s="162" t="s">
        <v>99</v>
      </c>
      <c r="E150" s="162" t="s">
        <v>500</v>
      </c>
      <c r="F150" s="162" t="s">
        <v>22</v>
      </c>
      <c r="G150" s="163">
        <f>'пр.4'!H295</f>
        <v>1007.9</v>
      </c>
      <c r="H150" s="163">
        <f>'пр.4'!I295</f>
        <v>1007.9</v>
      </c>
      <c r="I150" s="116">
        <f t="shared" si="10"/>
        <v>100</v>
      </c>
    </row>
    <row r="151" spans="1:9" ht="13.5">
      <c r="A151" s="184" t="s">
        <v>118</v>
      </c>
      <c r="B151" s="184"/>
      <c r="C151" s="162" t="s">
        <v>34</v>
      </c>
      <c r="D151" s="162" t="s">
        <v>99</v>
      </c>
      <c r="E151" s="162" t="s">
        <v>500</v>
      </c>
      <c r="F151" s="162" t="s">
        <v>119</v>
      </c>
      <c r="G151" s="163">
        <f>G152+G153</f>
        <v>571</v>
      </c>
      <c r="H151" s="163">
        <f>H152+H153</f>
        <v>390.20000000000005</v>
      </c>
      <c r="I151" s="116">
        <f t="shared" si="10"/>
        <v>68.33625218914186</v>
      </c>
    </row>
    <row r="152" spans="1:9" ht="13.5">
      <c r="A152" s="184" t="s">
        <v>413</v>
      </c>
      <c r="B152" s="184"/>
      <c r="C152" s="162" t="s">
        <v>34</v>
      </c>
      <c r="D152" s="162" t="s">
        <v>99</v>
      </c>
      <c r="E152" s="162" t="s">
        <v>500</v>
      </c>
      <c r="F152" s="162" t="s">
        <v>414</v>
      </c>
      <c r="G152" s="163">
        <f>'пр.4'!H297</f>
        <v>474</v>
      </c>
      <c r="H152" s="163">
        <f>'пр.4'!I297</f>
        <v>297.1</v>
      </c>
      <c r="I152" s="116">
        <f t="shared" si="10"/>
        <v>62.67932489451478</v>
      </c>
    </row>
    <row r="153" spans="1:9" ht="13.5">
      <c r="A153" s="184" t="s">
        <v>415</v>
      </c>
      <c r="B153" s="184"/>
      <c r="C153" s="162" t="s">
        <v>34</v>
      </c>
      <c r="D153" s="162" t="s">
        <v>99</v>
      </c>
      <c r="E153" s="162" t="s">
        <v>500</v>
      </c>
      <c r="F153" s="162" t="s">
        <v>416</v>
      </c>
      <c r="G153" s="163">
        <f>'пр.4'!H298</f>
        <v>97</v>
      </c>
      <c r="H153" s="163">
        <f>'пр.4'!I298</f>
        <v>93.1</v>
      </c>
      <c r="I153" s="116">
        <f t="shared" si="10"/>
        <v>95.97938144329896</v>
      </c>
    </row>
    <row r="154" spans="1:9" ht="13.5">
      <c r="A154" s="184" t="s">
        <v>479</v>
      </c>
      <c r="B154" s="184"/>
      <c r="C154" s="162" t="s">
        <v>34</v>
      </c>
      <c r="D154" s="162" t="s">
        <v>99</v>
      </c>
      <c r="E154" s="162" t="s">
        <v>480</v>
      </c>
      <c r="F154" s="162"/>
      <c r="G154" s="163">
        <f>G155+G161</f>
        <v>24753.6</v>
      </c>
      <c r="H154" s="163">
        <f>H155+H161</f>
        <v>24469.7</v>
      </c>
      <c r="I154" s="116">
        <f t="shared" si="10"/>
        <v>98.85309611531254</v>
      </c>
    </row>
    <row r="155" spans="1:9" ht="81" customHeight="1">
      <c r="A155" s="184" t="s">
        <v>406</v>
      </c>
      <c r="B155" s="184"/>
      <c r="C155" s="162" t="s">
        <v>34</v>
      </c>
      <c r="D155" s="162" t="s">
        <v>99</v>
      </c>
      <c r="E155" s="162" t="s">
        <v>481</v>
      </c>
      <c r="F155" s="162"/>
      <c r="G155" s="163">
        <f>G156+G158</f>
        <v>684.5</v>
      </c>
      <c r="H155" s="163">
        <f>H156+H158</f>
        <v>666.4</v>
      </c>
      <c r="I155" s="116">
        <f t="shared" si="10"/>
        <v>97.35573411249086</v>
      </c>
    </row>
    <row r="156" spans="1:9" ht="69" customHeight="1">
      <c r="A156" s="184" t="s">
        <v>104</v>
      </c>
      <c r="B156" s="184"/>
      <c r="C156" s="162" t="s">
        <v>34</v>
      </c>
      <c r="D156" s="162" t="s">
        <v>99</v>
      </c>
      <c r="E156" s="162" t="s">
        <v>481</v>
      </c>
      <c r="F156" s="162" t="s">
        <v>105</v>
      </c>
      <c r="G156" s="163">
        <f>G157</f>
        <v>657.4</v>
      </c>
      <c r="H156" s="163">
        <f>H157</f>
        <v>639.3</v>
      </c>
      <c r="I156" s="116">
        <f t="shared" si="10"/>
        <v>97.24672954061454</v>
      </c>
    </row>
    <row r="157" spans="1:9" ht="13.5">
      <c r="A157" s="184" t="s">
        <v>271</v>
      </c>
      <c r="B157" s="184"/>
      <c r="C157" s="162" t="s">
        <v>34</v>
      </c>
      <c r="D157" s="162" t="s">
        <v>99</v>
      </c>
      <c r="E157" s="162" t="s">
        <v>481</v>
      </c>
      <c r="F157" s="162" t="s">
        <v>272</v>
      </c>
      <c r="G157" s="163">
        <f>'пр.4'!H234</f>
        <v>657.4</v>
      </c>
      <c r="H157" s="163">
        <f>'пр.4'!I234</f>
        <v>639.3</v>
      </c>
      <c r="I157" s="116">
        <f t="shared" si="10"/>
        <v>97.24672954061454</v>
      </c>
    </row>
    <row r="158" spans="1:9" ht="13.5">
      <c r="A158" s="184" t="s">
        <v>418</v>
      </c>
      <c r="B158" s="184"/>
      <c r="C158" s="162" t="s">
        <v>34</v>
      </c>
      <c r="D158" s="162" t="s">
        <v>99</v>
      </c>
      <c r="E158" s="162" t="s">
        <v>482</v>
      </c>
      <c r="F158" s="162"/>
      <c r="G158" s="163">
        <f>G159</f>
        <v>27.1</v>
      </c>
      <c r="H158" s="163">
        <f>H159</f>
        <v>27.1</v>
      </c>
      <c r="I158" s="116">
        <f t="shared" si="10"/>
        <v>100</v>
      </c>
    </row>
    <row r="159" spans="1:9" ht="67.5" customHeight="1">
      <c r="A159" s="184" t="s">
        <v>104</v>
      </c>
      <c r="B159" s="184"/>
      <c r="C159" s="162" t="s">
        <v>34</v>
      </c>
      <c r="D159" s="162" t="s">
        <v>99</v>
      </c>
      <c r="E159" s="162" t="s">
        <v>482</v>
      </c>
      <c r="F159" s="162" t="s">
        <v>105</v>
      </c>
      <c r="G159" s="163">
        <f>G160</f>
        <v>27.1</v>
      </c>
      <c r="H159" s="163">
        <f>H160</f>
        <v>27.1</v>
      </c>
      <c r="I159" s="116">
        <f t="shared" si="10"/>
        <v>100</v>
      </c>
    </row>
    <row r="160" spans="1:9" ht="13.5">
      <c r="A160" s="184" t="s">
        <v>271</v>
      </c>
      <c r="B160" s="184"/>
      <c r="C160" s="162" t="s">
        <v>34</v>
      </c>
      <c r="D160" s="162" t="s">
        <v>99</v>
      </c>
      <c r="E160" s="162" t="s">
        <v>482</v>
      </c>
      <c r="F160" s="162" t="s">
        <v>272</v>
      </c>
      <c r="G160" s="163">
        <f>'пр.4'!H237</f>
        <v>27.1</v>
      </c>
      <c r="H160" s="163">
        <f>'пр.4'!I237</f>
        <v>27.1</v>
      </c>
      <c r="I160" s="116">
        <f t="shared" si="10"/>
        <v>100</v>
      </c>
    </row>
    <row r="161" spans="1:9" ht="30" customHeight="1">
      <c r="A161" s="184" t="s">
        <v>483</v>
      </c>
      <c r="B161" s="184"/>
      <c r="C161" s="162" t="s">
        <v>34</v>
      </c>
      <c r="D161" s="162" t="s">
        <v>99</v>
      </c>
      <c r="E161" s="162" t="s">
        <v>484</v>
      </c>
      <c r="F161" s="162"/>
      <c r="G161" s="163">
        <f>G162+G164+G166</f>
        <v>24069.1</v>
      </c>
      <c r="H161" s="163">
        <f>H162+H164+H166</f>
        <v>23803.3</v>
      </c>
      <c r="I161" s="116">
        <f t="shared" si="10"/>
        <v>98.89567952270754</v>
      </c>
    </row>
    <row r="162" spans="1:9" ht="69" customHeight="1">
      <c r="A162" s="184" t="s">
        <v>104</v>
      </c>
      <c r="B162" s="184"/>
      <c r="C162" s="162" t="s">
        <v>34</v>
      </c>
      <c r="D162" s="162" t="s">
        <v>99</v>
      </c>
      <c r="E162" s="162" t="s">
        <v>484</v>
      </c>
      <c r="F162" s="162" t="s">
        <v>105</v>
      </c>
      <c r="G162" s="163">
        <f>G163</f>
        <v>22438</v>
      </c>
      <c r="H162" s="163">
        <f>H163</f>
        <v>22225.1</v>
      </c>
      <c r="I162" s="116">
        <f t="shared" si="10"/>
        <v>99.05116320527677</v>
      </c>
    </row>
    <row r="163" spans="1:9" ht="13.5">
      <c r="A163" s="184" t="s">
        <v>271</v>
      </c>
      <c r="B163" s="184"/>
      <c r="C163" s="162" t="s">
        <v>34</v>
      </c>
      <c r="D163" s="162" t="s">
        <v>99</v>
      </c>
      <c r="E163" s="162" t="s">
        <v>484</v>
      </c>
      <c r="F163" s="162" t="s">
        <v>272</v>
      </c>
      <c r="G163" s="163">
        <f>'пр.4'!H240</f>
        <v>22438</v>
      </c>
      <c r="H163" s="163">
        <f>'пр.4'!I240</f>
        <v>22225.1</v>
      </c>
      <c r="I163" s="116">
        <f t="shared" si="10"/>
        <v>99.05116320527677</v>
      </c>
    </row>
    <row r="164" spans="1:9" ht="29.25" customHeight="1">
      <c r="A164" s="184" t="s">
        <v>19</v>
      </c>
      <c r="B164" s="184"/>
      <c r="C164" s="162" t="s">
        <v>34</v>
      </c>
      <c r="D164" s="162" t="s">
        <v>99</v>
      </c>
      <c r="E164" s="162" t="s">
        <v>484</v>
      </c>
      <c r="F164" s="162" t="s">
        <v>20</v>
      </c>
      <c r="G164" s="163">
        <f>G165</f>
        <v>1629.6</v>
      </c>
      <c r="H164" s="163">
        <f>H165</f>
        <v>1576.9</v>
      </c>
      <c r="I164" s="116">
        <f t="shared" si="10"/>
        <v>96.76607756504664</v>
      </c>
    </row>
    <row r="165" spans="1:9" ht="26.25" customHeight="1">
      <c r="A165" s="184" t="s">
        <v>21</v>
      </c>
      <c r="B165" s="184"/>
      <c r="C165" s="162" t="s">
        <v>34</v>
      </c>
      <c r="D165" s="162" t="s">
        <v>99</v>
      </c>
      <c r="E165" s="162" t="s">
        <v>484</v>
      </c>
      <c r="F165" s="162" t="s">
        <v>22</v>
      </c>
      <c r="G165" s="163">
        <f>'пр.4'!H242</f>
        <v>1629.6</v>
      </c>
      <c r="H165" s="163">
        <f>'пр.4'!I242</f>
        <v>1576.9</v>
      </c>
      <c r="I165" s="116">
        <f t="shared" si="10"/>
        <v>96.76607756504664</v>
      </c>
    </row>
    <row r="166" spans="1:9" ht="13.5">
      <c r="A166" s="184" t="s">
        <v>118</v>
      </c>
      <c r="B166" s="184"/>
      <c r="C166" s="162" t="s">
        <v>34</v>
      </c>
      <c r="D166" s="162" t="s">
        <v>99</v>
      </c>
      <c r="E166" s="162" t="s">
        <v>484</v>
      </c>
      <c r="F166" s="162" t="s">
        <v>119</v>
      </c>
      <c r="G166" s="163">
        <f>G167</f>
        <v>1.5</v>
      </c>
      <c r="H166" s="163">
        <f>H167</f>
        <v>1.3</v>
      </c>
      <c r="I166" s="116">
        <f t="shared" si="10"/>
        <v>86.66666666666667</v>
      </c>
    </row>
    <row r="167" spans="1:9" ht="13.5">
      <c r="A167" s="184" t="s">
        <v>415</v>
      </c>
      <c r="B167" s="184"/>
      <c r="C167" s="162" t="s">
        <v>34</v>
      </c>
      <c r="D167" s="162" t="s">
        <v>99</v>
      </c>
      <c r="E167" s="162" t="s">
        <v>484</v>
      </c>
      <c r="F167" s="162" t="s">
        <v>416</v>
      </c>
      <c r="G167" s="163">
        <f>'пр.4'!H244</f>
        <v>1.5</v>
      </c>
      <c r="H167" s="163">
        <f>'пр.4'!I244</f>
        <v>1.3</v>
      </c>
      <c r="I167" s="116">
        <f t="shared" si="10"/>
        <v>86.66666666666667</v>
      </c>
    </row>
    <row r="168" spans="1:9" ht="67.5" customHeight="1">
      <c r="A168" s="184" t="s">
        <v>399</v>
      </c>
      <c r="B168" s="184"/>
      <c r="C168" s="162" t="s">
        <v>34</v>
      </c>
      <c r="D168" s="162" t="s">
        <v>99</v>
      </c>
      <c r="E168" s="162" t="s">
        <v>400</v>
      </c>
      <c r="F168" s="162"/>
      <c r="G168" s="163">
        <f>G169+G175</f>
        <v>953.8000000000001</v>
      </c>
      <c r="H168" s="163">
        <f>H169+H175</f>
        <v>310.20000000000005</v>
      </c>
      <c r="I168" s="116">
        <f t="shared" si="10"/>
        <v>32.52254141329419</v>
      </c>
    </row>
    <row r="169" spans="1:9" ht="39.75" customHeight="1">
      <c r="A169" s="184" t="s">
        <v>425</v>
      </c>
      <c r="B169" s="184"/>
      <c r="C169" s="162" t="s">
        <v>34</v>
      </c>
      <c r="D169" s="162" t="s">
        <v>99</v>
      </c>
      <c r="E169" s="162" t="s">
        <v>426</v>
      </c>
      <c r="F169" s="162"/>
      <c r="G169" s="163">
        <f>G170</f>
        <v>480.1</v>
      </c>
      <c r="H169" s="163">
        <f>H170</f>
        <v>132.4</v>
      </c>
      <c r="I169" s="116">
        <f t="shared" si="10"/>
        <v>27.577588002499482</v>
      </c>
    </row>
    <row r="170" spans="1:9" ht="27" customHeight="1">
      <c r="A170" s="184" t="s">
        <v>427</v>
      </c>
      <c r="B170" s="184"/>
      <c r="C170" s="162" t="s">
        <v>34</v>
      </c>
      <c r="D170" s="162" t="s">
        <v>99</v>
      </c>
      <c r="E170" s="162" t="s">
        <v>428</v>
      </c>
      <c r="F170" s="162"/>
      <c r="G170" s="163">
        <f>G171+G174</f>
        <v>480.1</v>
      </c>
      <c r="H170" s="163">
        <f>H171+H174</f>
        <v>132.4</v>
      </c>
      <c r="I170" s="116">
        <f t="shared" si="10"/>
        <v>27.577588002499482</v>
      </c>
    </row>
    <row r="171" spans="1:9" ht="69" customHeight="1">
      <c r="A171" s="184" t="s">
        <v>104</v>
      </c>
      <c r="B171" s="184"/>
      <c r="C171" s="162" t="s">
        <v>34</v>
      </c>
      <c r="D171" s="162" t="s">
        <v>99</v>
      </c>
      <c r="E171" s="162" t="s">
        <v>428</v>
      </c>
      <c r="F171" s="162" t="s">
        <v>105</v>
      </c>
      <c r="G171" s="163">
        <f>G172</f>
        <v>476.1</v>
      </c>
      <c r="H171" s="163">
        <f>H172</f>
        <v>132.4</v>
      </c>
      <c r="I171" s="116">
        <f t="shared" si="10"/>
        <v>27.809283763915143</v>
      </c>
    </row>
    <row r="172" spans="1:9" ht="30" customHeight="1">
      <c r="A172" s="184" t="s">
        <v>106</v>
      </c>
      <c r="B172" s="184"/>
      <c r="C172" s="162" t="s">
        <v>34</v>
      </c>
      <c r="D172" s="162" t="s">
        <v>99</v>
      </c>
      <c r="E172" s="162" t="s">
        <v>428</v>
      </c>
      <c r="F172" s="162" t="s">
        <v>107</v>
      </c>
      <c r="G172" s="163">
        <f>'пр.4'!H87</f>
        <v>476.1</v>
      </c>
      <c r="H172" s="163">
        <f>'пр.4'!I87</f>
        <v>132.4</v>
      </c>
      <c r="I172" s="116">
        <f t="shared" si="10"/>
        <v>27.809283763915143</v>
      </c>
    </row>
    <row r="173" spans="1:9" ht="32.25" customHeight="1">
      <c r="A173" s="184" t="s">
        <v>19</v>
      </c>
      <c r="B173" s="184"/>
      <c r="C173" s="162" t="s">
        <v>34</v>
      </c>
      <c r="D173" s="162" t="s">
        <v>99</v>
      </c>
      <c r="E173" s="162" t="s">
        <v>428</v>
      </c>
      <c r="F173" s="162" t="s">
        <v>20</v>
      </c>
      <c r="G173" s="163">
        <f>G174</f>
        <v>4</v>
      </c>
      <c r="H173" s="163">
        <f>H174</f>
        <v>0</v>
      </c>
      <c r="I173" s="116">
        <f t="shared" si="10"/>
        <v>0</v>
      </c>
    </row>
    <row r="174" spans="1:9" ht="27.75" customHeight="1">
      <c r="A174" s="184" t="s">
        <v>21</v>
      </c>
      <c r="B174" s="184"/>
      <c r="C174" s="162" t="s">
        <v>34</v>
      </c>
      <c r="D174" s="162" t="s">
        <v>99</v>
      </c>
      <c r="E174" s="162" t="s">
        <v>428</v>
      </c>
      <c r="F174" s="162" t="s">
        <v>22</v>
      </c>
      <c r="G174" s="163">
        <f>'пр.4'!H89</f>
        <v>4</v>
      </c>
      <c r="H174" s="163">
        <f>'пр.4'!I89</f>
        <v>0</v>
      </c>
      <c r="I174" s="116">
        <f t="shared" si="10"/>
        <v>0</v>
      </c>
    </row>
    <row r="175" spans="1:9" ht="56.25" customHeight="1">
      <c r="A175" s="184" t="s">
        <v>429</v>
      </c>
      <c r="B175" s="184"/>
      <c r="C175" s="162" t="s">
        <v>34</v>
      </c>
      <c r="D175" s="162" t="s">
        <v>99</v>
      </c>
      <c r="E175" s="162" t="s">
        <v>430</v>
      </c>
      <c r="F175" s="162"/>
      <c r="G175" s="163">
        <f>G176</f>
        <v>473.70000000000005</v>
      </c>
      <c r="H175" s="163">
        <f>H176</f>
        <v>177.8</v>
      </c>
      <c r="I175" s="116">
        <f t="shared" si="10"/>
        <v>37.53430441207515</v>
      </c>
    </row>
    <row r="176" spans="1:9" ht="162.75" customHeight="1">
      <c r="A176" s="184" t="s">
        <v>431</v>
      </c>
      <c r="B176" s="184"/>
      <c r="C176" s="162" t="s">
        <v>34</v>
      </c>
      <c r="D176" s="162" t="s">
        <v>99</v>
      </c>
      <c r="E176" s="162" t="s">
        <v>432</v>
      </c>
      <c r="F176" s="162"/>
      <c r="G176" s="163">
        <f>G177+G179</f>
        <v>473.70000000000005</v>
      </c>
      <c r="H176" s="163">
        <f>H177+H179</f>
        <v>177.8</v>
      </c>
      <c r="I176" s="116">
        <f t="shared" si="10"/>
        <v>37.53430441207515</v>
      </c>
    </row>
    <row r="177" spans="1:9" ht="69.75" customHeight="1">
      <c r="A177" s="184" t="s">
        <v>104</v>
      </c>
      <c r="B177" s="184"/>
      <c r="C177" s="162" t="s">
        <v>34</v>
      </c>
      <c r="D177" s="162" t="s">
        <v>99</v>
      </c>
      <c r="E177" s="162" t="s">
        <v>432</v>
      </c>
      <c r="F177" s="162" t="s">
        <v>105</v>
      </c>
      <c r="G177" s="163">
        <f>G178</f>
        <v>430.6</v>
      </c>
      <c r="H177" s="163">
        <f>H178</f>
        <v>156.4</v>
      </c>
      <c r="I177" s="116">
        <f t="shared" si="10"/>
        <v>36.32141198327915</v>
      </c>
    </row>
    <row r="178" spans="1:9" ht="27" customHeight="1">
      <c r="A178" s="184" t="s">
        <v>106</v>
      </c>
      <c r="B178" s="184"/>
      <c r="C178" s="162" t="s">
        <v>34</v>
      </c>
      <c r="D178" s="162" t="s">
        <v>99</v>
      </c>
      <c r="E178" s="162" t="s">
        <v>432</v>
      </c>
      <c r="F178" s="162" t="s">
        <v>107</v>
      </c>
      <c r="G178" s="163">
        <f>'пр.4'!H93</f>
        <v>430.6</v>
      </c>
      <c r="H178" s="163">
        <f>'пр.4'!I93</f>
        <v>156.4</v>
      </c>
      <c r="I178" s="116">
        <f t="shared" si="10"/>
        <v>36.32141198327915</v>
      </c>
    </row>
    <row r="179" spans="1:9" ht="33" customHeight="1">
      <c r="A179" s="184" t="s">
        <v>19</v>
      </c>
      <c r="B179" s="184"/>
      <c r="C179" s="162" t="s">
        <v>34</v>
      </c>
      <c r="D179" s="162" t="s">
        <v>99</v>
      </c>
      <c r="E179" s="162" t="s">
        <v>432</v>
      </c>
      <c r="F179" s="162" t="s">
        <v>20</v>
      </c>
      <c r="G179" s="163">
        <f>G180</f>
        <v>43.1</v>
      </c>
      <c r="H179" s="163">
        <f>H180</f>
        <v>21.4</v>
      </c>
      <c r="I179" s="116">
        <f t="shared" si="10"/>
        <v>49.65197215777262</v>
      </c>
    </row>
    <row r="180" spans="1:9" ht="27" customHeight="1">
      <c r="A180" s="184" t="s">
        <v>21</v>
      </c>
      <c r="B180" s="184"/>
      <c r="C180" s="162" t="s">
        <v>34</v>
      </c>
      <c r="D180" s="162" t="s">
        <v>99</v>
      </c>
      <c r="E180" s="162" t="s">
        <v>432</v>
      </c>
      <c r="F180" s="162" t="s">
        <v>22</v>
      </c>
      <c r="G180" s="163">
        <f>'пр.4'!H95</f>
        <v>43.1</v>
      </c>
      <c r="H180" s="163">
        <f>'пр.4'!I95</f>
        <v>21.4</v>
      </c>
      <c r="I180" s="116">
        <f t="shared" si="10"/>
        <v>49.65197215777262</v>
      </c>
    </row>
    <row r="181" spans="1:9" ht="13.5">
      <c r="A181" s="183" t="s">
        <v>433</v>
      </c>
      <c r="B181" s="183"/>
      <c r="C181" s="159" t="s">
        <v>117</v>
      </c>
      <c r="D181" s="161" t="s">
        <v>593</v>
      </c>
      <c r="E181" s="159"/>
      <c r="F181" s="159"/>
      <c r="G181" s="160">
        <f aca="true" t="shared" si="11" ref="G181:H186">G182</f>
        <v>612.4</v>
      </c>
      <c r="H181" s="160">
        <f t="shared" si="11"/>
        <v>612.4</v>
      </c>
      <c r="I181" s="139">
        <f t="shared" si="10"/>
        <v>100</v>
      </c>
    </row>
    <row r="182" spans="1:9" ht="13.5">
      <c r="A182" s="183" t="s">
        <v>434</v>
      </c>
      <c r="B182" s="183"/>
      <c r="C182" s="159" t="s">
        <v>117</v>
      </c>
      <c r="D182" s="159" t="s">
        <v>140</v>
      </c>
      <c r="E182" s="159"/>
      <c r="F182" s="159"/>
      <c r="G182" s="160">
        <f t="shared" si="11"/>
        <v>612.4</v>
      </c>
      <c r="H182" s="160">
        <f t="shared" si="11"/>
        <v>612.4</v>
      </c>
      <c r="I182" s="139">
        <f t="shared" si="10"/>
        <v>100</v>
      </c>
    </row>
    <row r="183" spans="1:9" ht="55.5" customHeight="1">
      <c r="A183" s="184" t="s">
        <v>399</v>
      </c>
      <c r="B183" s="184"/>
      <c r="C183" s="162" t="s">
        <v>117</v>
      </c>
      <c r="D183" s="162" t="s">
        <v>140</v>
      </c>
      <c r="E183" s="162" t="s">
        <v>400</v>
      </c>
      <c r="F183" s="162"/>
      <c r="G183" s="163">
        <f t="shared" si="11"/>
        <v>612.4</v>
      </c>
      <c r="H183" s="163">
        <f t="shared" si="11"/>
        <v>612.4</v>
      </c>
      <c r="I183" s="116">
        <f t="shared" si="10"/>
        <v>100</v>
      </c>
    </row>
    <row r="184" spans="1:9" ht="40.5" customHeight="1">
      <c r="A184" s="184" t="s">
        <v>435</v>
      </c>
      <c r="B184" s="184"/>
      <c r="C184" s="162" t="s">
        <v>117</v>
      </c>
      <c r="D184" s="162" t="s">
        <v>140</v>
      </c>
      <c r="E184" s="162" t="s">
        <v>436</v>
      </c>
      <c r="F184" s="162"/>
      <c r="G184" s="163">
        <f t="shared" si="11"/>
        <v>612.4</v>
      </c>
      <c r="H184" s="163">
        <f t="shared" si="11"/>
        <v>612.4</v>
      </c>
      <c r="I184" s="116">
        <f t="shared" si="10"/>
        <v>100</v>
      </c>
    </row>
    <row r="185" spans="1:9" ht="27" customHeight="1">
      <c r="A185" s="184" t="s">
        <v>437</v>
      </c>
      <c r="B185" s="184"/>
      <c r="C185" s="162" t="s">
        <v>117</v>
      </c>
      <c r="D185" s="162" t="s">
        <v>140</v>
      </c>
      <c r="E185" s="162" t="s">
        <v>438</v>
      </c>
      <c r="F185" s="162"/>
      <c r="G185" s="163">
        <f t="shared" si="11"/>
        <v>612.4</v>
      </c>
      <c r="H185" s="163">
        <f t="shared" si="11"/>
        <v>612.4</v>
      </c>
      <c r="I185" s="116">
        <f t="shared" si="10"/>
        <v>100</v>
      </c>
    </row>
    <row r="186" spans="1:9" ht="69" customHeight="1">
      <c r="A186" s="184" t="s">
        <v>104</v>
      </c>
      <c r="B186" s="184"/>
      <c r="C186" s="162" t="s">
        <v>117</v>
      </c>
      <c r="D186" s="162" t="s">
        <v>140</v>
      </c>
      <c r="E186" s="162" t="s">
        <v>438</v>
      </c>
      <c r="F186" s="162" t="s">
        <v>105</v>
      </c>
      <c r="G186" s="163">
        <f t="shared" si="11"/>
        <v>612.4</v>
      </c>
      <c r="H186" s="163">
        <f t="shared" si="11"/>
        <v>612.4</v>
      </c>
      <c r="I186" s="116">
        <f t="shared" si="10"/>
        <v>100</v>
      </c>
    </row>
    <row r="187" spans="1:9" ht="33" customHeight="1">
      <c r="A187" s="184" t="s">
        <v>106</v>
      </c>
      <c r="B187" s="184"/>
      <c r="C187" s="162" t="s">
        <v>117</v>
      </c>
      <c r="D187" s="162" t="s">
        <v>140</v>
      </c>
      <c r="E187" s="162" t="s">
        <v>438</v>
      </c>
      <c r="F187" s="162" t="s">
        <v>107</v>
      </c>
      <c r="G187" s="163">
        <f>'пр.4'!H102</f>
        <v>612.4</v>
      </c>
      <c r="H187" s="163">
        <f>'пр.4'!I102</f>
        <v>612.4</v>
      </c>
      <c r="I187" s="116">
        <f t="shared" si="10"/>
        <v>100</v>
      </c>
    </row>
    <row r="188" spans="1:10" ht="30" customHeight="1">
      <c r="A188" s="183" t="s">
        <v>358</v>
      </c>
      <c r="B188" s="183"/>
      <c r="C188" s="159" t="s">
        <v>140</v>
      </c>
      <c r="D188" s="161" t="s">
        <v>593</v>
      </c>
      <c r="E188" s="159"/>
      <c r="F188" s="159"/>
      <c r="G188" s="160">
        <f>G189</f>
        <v>11682.8</v>
      </c>
      <c r="H188" s="160">
        <f>H189</f>
        <v>11307.3</v>
      </c>
      <c r="I188" s="116">
        <f t="shared" si="10"/>
        <v>96.78587324956347</v>
      </c>
      <c r="J188" s="15"/>
    </row>
    <row r="189" spans="1:9" ht="41.25" customHeight="1">
      <c r="A189" s="183" t="s">
        <v>359</v>
      </c>
      <c r="B189" s="183"/>
      <c r="C189" s="159" t="s">
        <v>140</v>
      </c>
      <c r="D189" s="159" t="s">
        <v>85</v>
      </c>
      <c r="E189" s="159"/>
      <c r="F189" s="159"/>
      <c r="G189" s="160">
        <f>G190+G199</f>
        <v>11682.8</v>
      </c>
      <c r="H189" s="160">
        <f>H190+H199</f>
        <v>11307.3</v>
      </c>
      <c r="I189" s="116">
        <f t="shared" si="10"/>
        <v>96.78587324956347</v>
      </c>
    </row>
    <row r="190" spans="1:9" ht="54" customHeight="1">
      <c r="A190" s="184" t="s">
        <v>352</v>
      </c>
      <c r="B190" s="184"/>
      <c r="C190" s="162" t="s">
        <v>140</v>
      </c>
      <c r="D190" s="162" t="s">
        <v>85</v>
      </c>
      <c r="E190" s="162" t="s">
        <v>353</v>
      </c>
      <c r="F190" s="162"/>
      <c r="G190" s="163">
        <f>G191+G195</f>
        <v>850</v>
      </c>
      <c r="H190" s="163">
        <f>H191+H195</f>
        <v>550.2</v>
      </c>
      <c r="I190" s="116">
        <f t="shared" si="10"/>
        <v>64.72941176470589</v>
      </c>
    </row>
    <row r="191" spans="1:9" ht="66.75" customHeight="1">
      <c r="A191" s="184" t="s">
        <v>354</v>
      </c>
      <c r="B191" s="184"/>
      <c r="C191" s="162" t="s">
        <v>140</v>
      </c>
      <c r="D191" s="162" t="s">
        <v>85</v>
      </c>
      <c r="E191" s="162" t="s">
        <v>355</v>
      </c>
      <c r="F191" s="162"/>
      <c r="G191" s="163">
        <f aca="true" t="shared" si="12" ref="G191:H193">G192</f>
        <v>550</v>
      </c>
      <c r="H191" s="163">
        <f t="shared" si="12"/>
        <v>250.2</v>
      </c>
      <c r="I191" s="116">
        <f t="shared" si="10"/>
        <v>45.490909090909085</v>
      </c>
    </row>
    <row r="192" spans="1:9" ht="39" customHeight="1">
      <c r="A192" s="184" t="s">
        <v>356</v>
      </c>
      <c r="B192" s="184"/>
      <c r="C192" s="162" t="s">
        <v>140</v>
      </c>
      <c r="D192" s="162" t="s">
        <v>85</v>
      </c>
      <c r="E192" s="162" t="s">
        <v>357</v>
      </c>
      <c r="F192" s="162"/>
      <c r="G192" s="163">
        <f t="shared" si="12"/>
        <v>550</v>
      </c>
      <c r="H192" s="163">
        <f t="shared" si="12"/>
        <v>250.2</v>
      </c>
      <c r="I192" s="116">
        <f t="shared" si="10"/>
        <v>45.490909090909085</v>
      </c>
    </row>
    <row r="193" spans="1:9" ht="28.5" customHeight="1">
      <c r="A193" s="184" t="s">
        <v>19</v>
      </c>
      <c r="B193" s="184"/>
      <c r="C193" s="162" t="s">
        <v>140</v>
      </c>
      <c r="D193" s="162" t="s">
        <v>85</v>
      </c>
      <c r="E193" s="162" t="s">
        <v>357</v>
      </c>
      <c r="F193" s="162" t="s">
        <v>20</v>
      </c>
      <c r="G193" s="163">
        <f t="shared" si="12"/>
        <v>550</v>
      </c>
      <c r="H193" s="163">
        <f t="shared" si="12"/>
        <v>250.2</v>
      </c>
      <c r="I193" s="116">
        <f t="shared" si="10"/>
        <v>45.490909090909085</v>
      </c>
    </row>
    <row r="194" spans="1:9" ht="26.25" customHeight="1">
      <c r="A194" s="184" t="s">
        <v>21</v>
      </c>
      <c r="B194" s="184"/>
      <c r="C194" s="162" t="s">
        <v>140</v>
      </c>
      <c r="D194" s="162" t="s">
        <v>85</v>
      </c>
      <c r="E194" s="162" t="s">
        <v>357</v>
      </c>
      <c r="F194" s="162" t="s">
        <v>22</v>
      </c>
      <c r="G194" s="163">
        <f>'пр.4'!H109</f>
        <v>550</v>
      </c>
      <c r="H194" s="163">
        <f>'пр.4'!I109</f>
        <v>250.2</v>
      </c>
      <c r="I194" s="116">
        <f t="shared" si="10"/>
        <v>45.490909090909085</v>
      </c>
    </row>
    <row r="195" spans="1:9" ht="71.25" customHeight="1">
      <c r="A195" s="184" t="s">
        <v>360</v>
      </c>
      <c r="B195" s="184"/>
      <c r="C195" s="162" t="s">
        <v>140</v>
      </c>
      <c r="D195" s="162" t="s">
        <v>85</v>
      </c>
      <c r="E195" s="162" t="s">
        <v>361</v>
      </c>
      <c r="F195" s="162"/>
      <c r="G195" s="163">
        <f aca="true" t="shared" si="13" ref="G195:H197">G196</f>
        <v>300</v>
      </c>
      <c r="H195" s="163">
        <f t="shared" si="13"/>
        <v>300</v>
      </c>
      <c r="I195" s="116">
        <f t="shared" si="10"/>
        <v>100</v>
      </c>
    </row>
    <row r="196" spans="1:9" ht="54.75" customHeight="1">
      <c r="A196" s="184" t="s">
        <v>362</v>
      </c>
      <c r="B196" s="184"/>
      <c r="C196" s="162" t="s">
        <v>140</v>
      </c>
      <c r="D196" s="162" t="s">
        <v>85</v>
      </c>
      <c r="E196" s="162" t="s">
        <v>363</v>
      </c>
      <c r="F196" s="162"/>
      <c r="G196" s="163">
        <f t="shared" si="13"/>
        <v>300</v>
      </c>
      <c r="H196" s="163">
        <f t="shared" si="13"/>
        <v>300</v>
      </c>
      <c r="I196" s="116">
        <f t="shared" si="10"/>
        <v>100</v>
      </c>
    </row>
    <row r="197" spans="1:9" ht="30.75" customHeight="1">
      <c r="A197" s="184" t="s">
        <v>19</v>
      </c>
      <c r="B197" s="184"/>
      <c r="C197" s="162" t="s">
        <v>140</v>
      </c>
      <c r="D197" s="162" t="s">
        <v>85</v>
      </c>
      <c r="E197" s="162" t="s">
        <v>363</v>
      </c>
      <c r="F197" s="162" t="s">
        <v>20</v>
      </c>
      <c r="G197" s="163">
        <f t="shared" si="13"/>
        <v>300</v>
      </c>
      <c r="H197" s="163">
        <f t="shared" si="13"/>
        <v>300</v>
      </c>
      <c r="I197" s="116">
        <f t="shared" si="10"/>
        <v>100</v>
      </c>
    </row>
    <row r="198" spans="1:9" ht="27" customHeight="1">
      <c r="A198" s="184" t="s">
        <v>21</v>
      </c>
      <c r="B198" s="184"/>
      <c r="C198" s="162" t="s">
        <v>140</v>
      </c>
      <c r="D198" s="162" t="s">
        <v>85</v>
      </c>
      <c r="E198" s="162" t="s">
        <v>363</v>
      </c>
      <c r="F198" s="162" t="s">
        <v>22</v>
      </c>
      <c r="G198" s="163">
        <f>'пр.4'!H113</f>
        <v>300</v>
      </c>
      <c r="H198" s="163">
        <f>'пр.4'!I113</f>
        <v>300</v>
      </c>
      <c r="I198" s="116">
        <f t="shared" si="10"/>
        <v>100</v>
      </c>
    </row>
    <row r="199" spans="1:9" ht="42" customHeight="1">
      <c r="A199" s="184" t="s">
        <v>439</v>
      </c>
      <c r="B199" s="184"/>
      <c r="C199" s="162" t="s">
        <v>140</v>
      </c>
      <c r="D199" s="162" t="s">
        <v>85</v>
      </c>
      <c r="E199" s="162" t="s">
        <v>440</v>
      </c>
      <c r="F199" s="162"/>
      <c r="G199" s="163">
        <f>G200+G205</f>
        <v>10832.8</v>
      </c>
      <c r="H199" s="163">
        <f>H200+H205</f>
        <v>10757.099999999999</v>
      </c>
      <c r="I199" s="116">
        <f aca="true" t="shared" si="14" ref="I199:I262">H199/G199*100</f>
        <v>99.30119636659035</v>
      </c>
    </row>
    <row r="200" spans="1:9" ht="30.75" customHeight="1">
      <c r="A200" s="184" t="s">
        <v>441</v>
      </c>
      <c r="B200" s="184"/>
      <c r="C200" s="162" t="s">
        <v>140</v>
      </c>
      <c r="D200" s="162" t="s">
        <v>85</v>
      </c>
      <c r="E200" s="162" t="s">
        <v>442</v>
      </c>
      <c r="F200" s="162"/>
      <c r="G200" s="163">
        <f>G201+G203</f>
        <v>10682.8</v>
      </c>
      <c r="H200" s="163">
        <f>H201+H203</f>
        <v>10607.099999999999</v>
      </c>
      <c r="I200" s="116">
        <f t="shared" si="14"/>
        <v>99.29138428127456</v>
      </c>
    </row>
    <row r="201" spans="1:9" ht="66.75" customHeight="1">
      <c r="A201" s="184" t="s">
        <v>104</v>
      </c>
      <c r="B201" s="184"/>
      <c r="C201" s="162" t="s">
        <v>140</v>
      </c>
      <c r="D201" s="162" t="s">
        <v>85</v>
      </c>
      <c r="E201" s="162" t="s">
        <v>442</v>
      </c>
      <c r="F201" s="162" t="s">
        <v>105</v>
      </c>
      <c r="G201" s="163">
        <f>G202</f>
        <v>9990.8</v>
      </c>
      <c r="H201" s="163">
        <f>H202</f>
        <v>9918.8</v>
      </c>
      <c r="I201" s="116">
        <f t="shared" si="14"/>
        <v>99.27933699003083</v>
      </c>
    </row>
    <row r="202" spans="1:9" ht="27.75" customHeight="1">
      <c r="A202" s="184" t="s">
        <v>106</v>
      </c>
      <c r="B202" s="184"/>
      <c r="C202" s="162" t="s">
        <v>140</v>
      </c>
      <c r="D202" s="162" t="s">
        <v>85</v>
      </c>
      <c r="E202" s="162" t="s">
        <v>442</v>
      </c>
      <c r="F202" s="162" t="s">
        <v>107</v>
      </c>
      <c r="G202" s="163">
        <f>'пр.4'!H117</f>
        <v>9990.8</v>
      </c>
      <c r="H202" s="163">
        <f>'пр.4'!I117</f>
        <v>9918.8</v>
      </c>
      <c r="I202" s="116">
        <f t="shared" si="14"/>
        <v>99.27933699003083</v>
      </c>
    </row>
    <row r="203" spans="1:9" ht="28.5" customHeight="1">
      <c r="A203" s="184" t="s">
        <v>19</v>
      </c>
      <c r="B203" s="184"/>
      <c r="C203" s="162" t="s">
        <v>140</v>
      </c>
      <c r="D203" s="162" t="s">
        <v>85</v>
      </c>
      <c r="E203" s="162" t="s">
        <v>442</v>
      </c>
      <c r="F203" s="162" t="s">
        <v>20</v>
      </c>
      <c r="G203" s="163">
        <f>G204</f>
        <v>692</v>
      </c>
      <c r="H203" s="163">
        <f>H204</f>
        <v>688.3</v>
      </c>
      <c r="I203" s="116">
        <f t="shared" si="14"/>
        <v>99.46531791907513</v>
      </c>
    </row>
    <row r="204" spans="1:9" ht="29.25" customHeight="1">
      <c r="A204" s="184" t="s">
        <v>21</v>
      </c>
      <c r="B204" s="184"/>
      <c r="C204" s="162" t="s">
        <v>140</v>
      </c>
      <c r="D204" s="162" t="s">
        <v>85</v>
      </c>
      <c r="E204" s="162" t="s">
        <v>442</v>
      </c>
      <c r="F204" s="162" t="s">
        <v>22</v>
      </c>
      <c r="G204" s="163">
        <f>'пр.4'!H119</f>
        <v>692</v>
      </c>
      <c r="H204" s="163">
        <f>'пр.4'!I119</f>
        <v>688.3</v>
      </c>
      <c r="I204" s="116">
        <f t="shared" si="14"/>
        <v>99.46531791907513</v>
      </c>
    </row>
    <row r="205" spans="1:9" ht="41.25" customHeight="1">
      <c r="A205" s="184" t="s">
        <v>443</v>
      </c>
      <c r="B205" s="184"/>
      <c r="C205" s="162" t="s">
        <v>140</v>
      </c>
      <c r="D205" s="162" t="s">
        <v>85</v>
      </c>
      <c r="E205" s="162" t="s">
        <v>444</v>
      </c>
      <c r="F205" s="162"/>
      <c r="G205" s="163">
        <f>G206</f>
        <v>150</v>
      </c>
      <c r="H205" s="163">
        <f>H206</f>
        <v>150</v>
      </c>
      <c r="I205" s="116">
        <f t="shared" si="14"/>
        <v>100</v>
      </c>
    </row>
    <row r="206" spans="1:9" ht="30.75" customHeight="1">
      <c r="A206" s="184" t="s">
        <v>19</v>
      </c>
      <c r="B206" s="184"/>
      <c r="C206" s="162" t="s">
        <v>140</v>
      </c>
      <c r="D206" s="162" t="s">
        <v>85</v>
      </c>
      <c r="E206" s="162" t="s">
        <v>444</v>
      </c>
      <c r="F206" s="162" t="s">
        <v>20</v>
      </c>
      <c r="G206" s="163">
        <f>G207</f>
        <v>150</v>
      </c>
      <c r="H206" s="163">
        <f>H207</f>
        <v>150</v>
      </c>
      <c r="I206" s="116">
        <f t="shared" si="14"/>
        <v>100</v>
      </c>
    </row>
    <row r="207" spans="1:9" ht="29.25" customHeight="1">
      <c r="A207" s="184" t="s">
        <v>21</v>
      </c>
      <c r="B207" s="184"/>
      <c r="C207" s="162" t="s">
        <v>140</v>
      </c>
      <c r="D207" s="162" t="s">
        <v>85</v>
      </c>
      <c r="E207" s="162" t="s">
        <v>444</v>
      </c>
      <c r="F207" s="162" t="s">
        <v>22</v>
      </c>
      <c r="G207" s="163">
        <f>'пр.4'!H122</f>
        <v>150</v>
      </c>
      <c r="H207" s="163">
        <f>'пр.4'!I122</f>
        <v>150</v>
      </c>
      <c r="I207" s="116">
        <f t="shared" si="14"/>
        <v>100</v>
      </c>
    </row>
    <row r="208" spans="1:9" ht="13.5">
      <c r="A208" s="183" t="s">
        <v>15</v>
      </c>
      <c r="B208" s="183"/>
      <c r="C208" s="159" t="s">
        <v>16</v>
      </c>
      <c r="D208" s="161" t="s">
        <v>593</v>
      </c>
      <c r="E208" s="159"/>
      <c r="F208" s="159"/>
      <c r="G208" s="160">
        <f>G209+G214+G229</f>
        <v>11049.7</v>
      </c>
      <c r="H208" s="160">
        <f>H209+H214+H229</f>
        <v>11005.2</v>
      </c>
      <c r="I208" s="139">
        <f t="shared" si="14"/>
        <v>99.5972741341394</v>
      </c>
    </row>
    <row r="209" spans="1:9" ht="13.5">
      <c r="A209" s="183" t="s">
        <v>552</v>
      </c>
      <c r="B209" s="183"/>
      <c r="C209" s="159" t="s">
        <v>16</v>
      </c>
      <c r="D209" s="159" t="s">
        <v>63</v>
      </c>
      <c r="E209" s="159"/>
      <c r="F209" s="159"/>
      <c r="G209" s="160">
        <f aca="true" t="shared" si="15" ref="G209:H212">G210</f>
        <v>9.5</v>
      </c>
      <c r="H209" s="160">
        <f t="shared" si="15"/>
        <v>9.2</v>
      </c>
      <c r="I209" s="116">
        <f t="shared" si="14"/>
        <v>96.84210526315789</v>
      </c>
    </row>
    <row r="210" spans="1:9" ht="13.5">
      <c r="A210" s="184" t="s">
        <v>553</v>
      </c>
      <c r="B210" s="184"/>
      <c r="C210" s="162" t="s">
        <v>16</v>
      </c>
      <c r="D210" s="162" t="s">
        <v>63</v>
      </c>
      <c r="E210" s="162" t="s">
        <v>554</v>
      </c>
      <c r="F210" s="162"/>
      <c r="G210" s="163">
        <f t="shared" si="15"/>
        <v>9.5</v>
      </c>
      <c r="H210" s="163">
        <f t="shared" si="15"/>
        <v>9.2</v>
      </c>
      <c r="I210" s="116">
        <f t="shared" si="14"/>
        <v>96.84210526315789</v>
      </c>
    </row>
    <row r="211" spans="1:9" ht="13.5">
      <c r="A211" s="184" t="s">
        <v>555</v>
      </c>
      <c r="B211" s="184"/>
      <c r="C211" s="162" t="s">
        <v>16</v>
      </c>
      <c r="D211" s="162" t="s">
        <v>63</v>
      </c>
      <c r="E211" s="162" t="s">
        <v>556</v>
      </c>
      <c r="F211" s="162"/>
      <c r="G211" s="163">
        <f t="shared" si="15"/>
        <v>9.5</v>
      </c>
      <c r="H211" s="163">
        <f t="shared" si="15"/>
        <v>9.2</v>
      </c>
      <c r="I211" s="116">
        <f t="shared" si="14"/>
        <v>96.84210526315789</v>
      </c>
    </row>
    <row r="212" spans="1:9" ht="27" customHeight="1">
      <c r="A212" s="184" t="s">
        <v>19</v>
      </c>
      <c r="B212" s="184"/>
      <c r="C212" s="162" t="s">
        <v>16</v>
      </c>
      <c r="D212" s="162" t="s">
        <v>63</v>
      </c>
      <c r="E212" s="162" t="s">
        <v>556</v>
      </c>
      <c r="F212" s="162" t="s">
        <v>20</v>
      </c>
      <c r="G212" s="163">
        <f t="shared" si="15"/>
        <v>9.5</v>
      </c>
      <c r="H212" s="163">
        <f t="shared" si="15"/>
        <v>9.2</v>
      </c>
      <c r="I212" s="116">
        <f t="shared" si="14"/>
        <v>96.84210526315789</v>
      </c>
    </row>
    <row r="213" spans="1:9" ht="27" customHeight="1">
      <c r="A213" s="184" t="s">
        <v>21</v>
      </c>
      <c r="B213" s="184"/>
      <c r="C213" s="162" t="s">
        <v>16</v>
      </c>
      <c r="D213" s="162" t="s">
        <v>63</v>
      </c>
      <c r="E213" s="162" t="s">
        <v>556</v>
      </c>
      <c r="F213" s="162" t="s">
        <v>22</v>
      </c>
      <c r="G213" s="163">
        <f>'пр.4'!H746</f>
        <v>9.5</v>
      </c>
      <c r="H213" s="163">
        <f>'пр.4'!I746</f>
        <v>9.2</v>
      </c>
      <c r="I213" s="116">
        <f t="shared" si="14"/>
        <v>96.84210526315789</v>
      </c>
    </row>
    <row r="214" spans="1:9" ht="13.5">
      <c r="A214" s="183" t="s">
        <v>17</v>
      </c>
      <c r="B214" s="183"/>
      <c r="C214" s="159" t="s">
        <v>16</v>
      </c>
      <c r="D214" s="159" t="s">
        <v>18</v>
      </c>
      <c r="E214" s="159"/>
      <c r="F214" s="159"/>
      <c r="G214" s="160">
        <f>G215+G221+G225</f>
        <v>7187</v>
      </c>
      <c r="H214" s="160">
        <f>H215+H221+H225</f>
        <v>7157.6</v>
      </c>
      <c r="I214" s="139">
        <f t="shared" si="14"/>
        <v>99.59092806456101</v>
      </c>
    </row>
    <row r="215" spans="1:9" ht="42" customHeight="1">
      <c r="A215" s="184" t="s">
        <v>9</v>
      </c>
      <c r="B215" s="184"/>
      <c r="C215" s="162" t="s">
        <v>16</v>
      </c>
      <c r="D215" s="162" t="s">
        <v>18</v>
      </c>
      <c r="E215" s="162" t="s">
        <v>10</v>
      </c>
      <c r="F215" s="162"/>
      <c r="G215" s="163">
        <f aca="true" t="shared" si="16" ref="G215:H218">G216</f>
        <v>500</v>
      </c>
      <c r="H215" s="163">
        <f t="shared" si="16"/>
        <v>500</v>
      </c>
      <c r="I215" s="116">
        <f t="shared" si="14"/>
        <v>100</v>
      </c>
    </row>
    <row r="216" spans="1:9" ht="13.5">
      <c r="A216" s="184" t="s">
        <v>11</v>
      </c>
      <c r="B216" s="184"/>
      <c r="C216" s="162" t="s">
        <v>16</v>
      </c>
      <c r="D216" s="162" t="s">
        <v>18</v>
      </c>
      <c r="E216" s="162" t="s">
        <v>12</v>
      </c>
      <c r="F216" s="162"/>
      <c r="G216" s="163">
        <f t="shared" si="16"/>
        <v>500</v>
      </c>
      <c r="H216" s="163">
        <f t="shared" si="16"/>
        <v>500</v>
      </c>
      <c r="I216" s="116">
        <f t="shared" si="14"/>
        <v>100</v>
      </c>
    </row>
    <row r="217" spans="1:9" ht="54" customHeight="1">
      <c r="A217" s="184" t="s">
        <v>13</v>
      </c>
      <c r="B217" s="184"/>
      <c r="C217" s="162" t="s">
        <v>16</v>
      </c>
      <c r="D217" s="162" t="s">
        <v>18</v>
      </c>
      <c r="E217" s="162" t="s">
        <v>14</v>
      </c>
      <c r="F217" s="162"/>
      <c r="G217" s="163">
        <f t="shared" si="16"/>
        <v>500</v>
      </c>
      <c r="H217" s="163">
        <f t="shared" si="16"/>
        <v>500</v>
      </c>
      <c r="I217" s="116">
        <f t="shared" si="14"/>
        <v>100</v>
      </c>
    </row>
    <row r="218" spans="1:9" ht="28.5" customHeight="1">
      <c r="A218" s="184" t="s">
        <v>19</v>
      </c>
      <c r="B218" s="184"/>
      <c r="C218" s="162" t="s">
        <v>16</v>
      </c>
      <c r="D218" s="162" t="s">
        <v>18</v>
      </c>
      <c r="E218" s="162" t="s">
        <v>14</v>
      </c>
      <c r="F218" s="162" t="s">
        <v>20</v>
      </c>
      <c r="G218" s="163">
        <f t="shared" si="16"/>
        <v>500</v>
      </c>
      <c r="H218" s="163">
        <f t="shared" si="16"/>
        <v>500</v>
      </c>
      <c r="I218" s="116">
        <f t="shared" si="14"/>
        <v>100</v>
      </c>
    </row>
    <row r="219" spans="1:9" ht="27" customHeight="1">
      <c r="A219" s="184" t="s">
        <v>21</v>
      </c>
      <c r="B219" s="184"/>
      <c r="C219" s="162" t="s">
        <v>16</v>
      </c>
      <c r="D219" s="162" t="s">
        <v>18</v>
      </c>
      <c r="E219" s="162" t="s">
        <v>14</v>
      </c>
      <c r="F219" s="162" t="s">
        <v>22</v>
      </c>
      <c r="G219" s="163">
        <f>'пр.4'!H752</f>
        <v>500</v>
      </c>
      <c r="H219" s="163">
        <f>'пр.4'!I752</f>
        <v>500</v>
      </c>
      <c r="I219" s="116">
        <f t="shared" si="14"/>
        <v>100</v>
      </c>
    </row>
    <row r="220" spans="1:9" ht="54" customHeight="1">
      <c r="A220" s="184" t="s">
        <v>174</v>
      </c>
      <c r="B220" s="184"/>
      <c r="C220" s="162" t="s">
        <v>16</v>
      </c>
      <c r="D220" s="162" t="s">
        <v>18</v>
      </c>
      <c r="E220" s="162" t="s">
        <v>175</v>
      </c>
      <c r="F220" s="162"/>
      <c r="G220" s="163">
        <f aca="true" t="shared" si="17" ref="G220:H223">G221</f>
        <v>4757.6</v>
      </c>
      <c r="H220" s="163">
        <f t="shared" si="17"/>
        <v>4757.6</v>
      </c>
      <c r="I220" s="116">
        <f t="shared" si="14"/>
        <v>100</v>
      </c>
    </row>
    <row r="221" spans="1:9" ht="28.5" customHeight="1">
      <c r="A221" s="184" t="s">
        <v>176</v>
      </c>
      <c r="B221" s="184"/>
      <c r="C221" s="162" t="s">
        <v>16</v>
      </c>
      <c r="D221" s="162" t="s">
        <v>18</v>
      </c>
      <c r="E221" s="162" t="s">
        <v>177</v>
      </c>
      <c r="F221" s="162"/>
      <c r="G221" s="163">
        <f t="shared" si="17"/>
        <v>4757.6</v>
      </c>
      <c r="H221" s="163">
        <f t="shared" si="17"/>
        <v>4757.6</v>
      </c>
      <c r="I221" s="116">
        <f t="shared" si="14"/>
        <v>100</v>
      </c>
    </row>
    <row r="222" spans="1:9" ht="42" customHeight="1">
      <c r="A222" s="184" t="s">
        <v>178</v>
      </c>
      <c r="B222" s="184"/>
      <c r="C222" s="162" t="s">
        <v>16</v>
      </c>
      <c r="D222" s="162" t="s">
        <v>18</v>
      </c>
      <c r="E222" s="162" t="s">
        <v>179</v>
      </c>
      <c r="F222" s="162"/>
      <c r="G222" s="163">
        <f t="shared" si="17"/>
        <v>4757.6</v>
      </c>
      <c r="H222" s="163">
        <f t="shared" si="17"/>
        <v>4757.6</v>
      </c>
      <c r="I222" s="116">
        <f t="shared" si="14"/>
        <v>100</v>
      </c>
    </row>
    <row r="223" spans="1:9" ht="27.75" customHeight="1">
      <c r="A223" s="184" t="s">
        <v>19</v>
      </c>
      <c r="B223" s="184"/>
      <c r="C223" s="162" t="s">
        <v>16</v>
      </c>
      <c r="D223" s="162" t="s">
        <v>18</v>
      </c>
      <c r="E223" s="162" t="s">
        <v>179</v>
      </c>
      <c r="F223" s="162" t="s">
        <v>20</v>
      </c>
      <c r="G223" s="163">
        <f t="shared" si="17"/>
        <v>4757.6</v>
      </c>
      <c r="H223" s="163">
        <f t="shared" si="17"/>
        <v>4757.6</v>
      </c>
      <c r="I223" s="116">
        <f t="shared" si="14"/>
        <v>100</v>
      </c>
    </row>
    <row r="224" spans="1:9" ht="27" customHeight="1">
      <c r="A224" s="184" t="s">
        <v>21</v>
      </c>
      <c r="B224" s="184"/>
      <c r="C224" s="162" t="s">
        <v>16</v>
      </c>
      <c r="D224" s="162" t="s">
        <v>18</v>
      </c>
      <c r="E224" s="162" t="s">
        <v>179</v>
      </c>
      <c r="F224" s="162" t="s">
        <v>22</v>
      </c>
      <c r="G224" s="163">
        <f>'пр.4'!H757</f>
        <v>4757.6</v>
      </c>
      <c r="H224" s="163">
        <f>'пр.4'!I757</f>
        <v>4757.6</v>
      </c>
      <c r="I224" s="116">
        <f t="shared" si="14"/>
        <v>100</v>
      </c>
    </row>
    <row r="225" spans="1:9" ht="13.5">
      <c r="A225" s="184" t="s">
        <v>557</v>
      </c>
      <c r="B225" s="184"/>
      <c r="C225" s="162" t="s">
        <v>16</v>
      </c>
      <c r="D225" s="162" t="s">
        <v>18</v>
      </c>
      <c r="E225" s="162" t="s">
        <v>558</v>
      </c>
      <c r="F225" s="162"/>
      <c r="G225" s="163">
        <f aca="true" t="shared" si="18" ref="G225:H227">G226</f>
        <v>1929.4</v>
      </c>
      <c r="H225" s="163">
        <f t="shared" si="18"/>
        <v>1900</v>
      </c>
      <c r="I225" s="116">
        <f t="shared" si="14"/>
        <v>98.47621022079403</v>
      </c>
    </row>
    <row r="226" spans="1:9" ht="28.5" customHeight="1">
      <c r="A226" s="184" t="s">
        <v>559</v>
      </c>
      <c r="B226" s="184"/>
      <c r="C226" s="162" t="s">
        <v>16</v>
      </c>
      <c r="D226" s="162" t="s">
        <v>18</v>
      </c>
      <c r="E226" s="162" t="s">
        <v>560</v>
      </c>
      <c r="F226" s="162"/>
      <c r="G226" s="163">
        <f t="shared" si="18"/>
        <v>1929.4</v>
      </c>
      <c r="H226" s="163">
        <f t="shared" si="18"/>
        <v>1900</v>
      </c>
      <c r="I226" s="116">
        <f t="shared" si="14"/>
        <v>98.47621022079403</v>
      </c>
    </row>
    <row r="227" spans="1:9" ht="27" customHeight="1">
      <c r="A227" s="184" t="s">
        <v>19</v>
      </c>
      <c r="B227" s="184"/>
      <c r="C227" s="162" t="s">
        <v>16</v>
      </c>
      <c r="D227" s="162" t="s">
        <v>18</v>
      </c>
      <c r="E227" s="162" t="s">
        <v>560</v>
      </c>
      <c r="F227" s="162" t="s">
        <v>20</v>
      </c>
      <c r="G227" s="163">
        <f t="shared" si="18"/>
        <v>1929.4</v>
      </c>
      <c r="H227" s="163">
        <f t="shared" si="18"/>
        <v>1900</v>
      </c>
      <c r="I227" s="116">
        <f t="shared" si="14"/>
        <v>98.47621022079403</v>
      </c>
    </row>
    <row r="228" spans="1:9" ht="26.25" customHeight="1">
      <c r="A228" s="184" t="s">
        <v>21</v>
      </c>
      <c r="B228" s="184"/>
      <c r="C228" s="162" t="s">
        <v>16</v>
      </c>
      <c r="D228" s="162" t="s">
        <v>18</v>
      </c>
      <c r="E228" s="162" t="s">
        <v>560</v>
      </c>
      <c r="F228" s="162" t="s">
        <v>22</v>
      </c>
      <c r="G228" s="163">
        <f>'пр.4'!H761</f>
        <v>1929.4</v>
      </c>
      <c r="H228" s="163">
        <f>'пр.4'!I761</f>
        <v>1900</v>
      </c>
      <c r="I228" s="116">
        <f t="shared" si="14"/>
        <v>98.47621022079403</v>
      </c>
    </row>
    <row r="229" spans="1:9" ht="13.5">
      <c r="A229" s="183" t="s">
        <v>231</v>
      </c>
      <c r="B229" s="183"/>
      <c r="C229" s="159" t="s">
        <v>16</v>
      </c>
      <c r="D229" s="159" t="s">
        <v>232</v>
      </c>
      <c r="E229" s="159"/>
      <c r="F229" s="159"/>
      <c r="G229" s="160">
        <f>G230+G235+G247</f>
        <v>3853.2</v>
      </c>
      <c r="H229" s="160">
        <f>H230+H235+H247</f>
        <v>3838.4</v>
      </c>
      <c r="I229" s="139">
        <f t="shared" si="14"/>
        <v>99.61590366448667</v>
      </c>
    </row>
    <row r="230" spans="1:9" ht="42.75" customHeight="1">
      <c r="A230" s="184" t="s">
        <v>225</v>
      </c>
      <c r="B230" s="184"/>
      <c r="C230" s="162" t="s">
        <v>16</v>
      </c>
      <c r="D230" s="162" t="s">
        <v>232</v>
      </c>
      <c r="E230" s="162" t="s">
        <v>226</v>
      </c>
      <c r="F230" s="162"/>
      <c r="G230" s="163">
        <f aca="true" t="shared" si="19" ref="G230:H233">G231</f>
        <v>100</v>
      </c>
      <c r="H230" s="163">
        <f t="shared" si="19"/>
        <v>100</v>
      </c>
      <c r="I230" s="116">
        <f t="shared" si="14"/>
        <v>100</v>
      </c>
    </row>
    <row r="231" spans="1:9" ht="40.5" customHeight="1">
      <c r="A231" s="184" t="s">
        <v>227</v>
      </c>
      <c r="B231" s="184"/>
      <c r="C231" s="162" t="s">
        <v>16</v>
      </c>
      <c r="D231" s="162" t="s">
        <v>232</v>
      </c>
      <c r="E231" s="162" t="s">
        <v>228</v>
      </c>
      <c r="F231" s="162"/>
      <c r="G231" s="163">
        <f t="shared" si="19"/>
        <v>100</v>
      </c>
      <c r="H231" s="163">
        <f t="shared" si="19"/>
        <v>100</v>
      </c>
      <c r="I231" s="116">
        <f t="shared" si="14"/>
        <v>100</v>
      </c>
    </row>
    <row r="232" spans="1:9" ht="27" customHeight="1">
      <c r="A232" s="184" t="s">
        <v>229</v>
      </c>
      <c r="B232" s="184"/>
      <c r="C232" s="162" t="s">
        <v>16</v>
      </c>
      <c r="D232" s="162" t="s">
        <v>232</v>
      </c>
      <c r="E232" s="162" t="s">
        <v>230</v>
      </c>
      <c r="F232" s="162"/>
      <c r="G232" s="163">
        <f t="shared" si="19"/>
        <v>100</v>
      </c>
      <c r="H232" s="163">
        <f t="shared" si="19"/>
        <v>100</v>
      </c>
      <c r="I232" s="116">
        <f t="shared" si="14"/>
        <v>100</v>
      </c>
    </row>
    <row r="233" spans="1:9" ht="13.5">
      <c r="A233" s="184" t="s">
        <v>118</v>
      </c>
      <c r="B233" s="184"/>
      <c r="C233" s="162" t="s">
        <v>16</v>
      </c>
      <c r="D233" s="162" t="s">
        <v>232</v>
      </c>
      <c r="E233" s="162" t="s">
        <v>230</v>
      </c>
      <c r="F233" s="162" t="s">
        <v>119</v>
      </c>
      <c r="G233" s="163">
        <f t="shared" si="19"/>
        <v>100</v>
      </c>
      <c r="H233" s="163">
        <f t="shared" si="19"/>
        <v>100</v>
      </c>
      <c r="I233" s="116">
        <f t="shared" si="14"/>
        <v>100</v>
      </c>
    </row>
    <row r="234" spans="1:9" ht="55.5" customHeight="1">
      <c r="A234" s="184" t="s">
        <v>120</v>
      </c>
      <c r="B234" s="184"/>
      <c r="C234" s="162" t="s">
        <v>16</v>
      </c>
      <c r="D234" s="162" t="s">
        <v>232</v>
      </c>
      <c r="E234" s="162" t="s">
        <v>230</v>
      </c>
      <c r="F234" s="162" t="s">
        <v>121</v>
      </c>
      <c r="G234" s="163">
        <f>'пр.4'!H129</f>
        <v>100</v>
      </c>
      <c r="H234" s="163">
        <f>'пр.4'!I129</f>
        <v>100</v>
      </c>
      <c r="I234" s="116">
        <f t="shared" si="14"/>
        <v>100</v>
      </c>
    </row>
    <row r="235" spans="1:9" ht="39" customHeight="1">
      <c r="A235" s="184" t="s">
        <v>279</v>
      </c>
      <c r="B235" s="184"/>
      <c r="C235" s="162" t="s">
        <v>16</v>
      </c>
      <c r="D235" s="162" t="s">
        <v>232</v>
      </c>
      <c r="E235" s="162" t="s">
        <v>280</v>
      </c>
      <c r="F235" s="162"/>
      <c r="G235" s="163">
        <f>G236+G240</f>
        <v>931.1</v>
      </c>
      <c r="H235" s="163">
        <f>H236+H240</f>
        <v>916.5</v>
      </c>
      <c r="I235" s="116">
        <f t="shared" si="14"/>
        <v>98.43196219525292</v>
      </c>
    </row>
    <row r="236" spans="1:9" ht="39" customHeight="1">
      <c r="A236" s="184" t="s">
        <v>281</v>
      </c>
      <c r="B236" s="184"/>
      <c r="C236" s="162" t="s">
        <v>16</v>
      </c>
      <c r="D236" s="162" t="s">
        <v>232</v>
      </c>
      <c r="E236" s="162" t="s">
        <v>282</v>
      </c>
      <c r="F236" s="162"/>
      <c r="G236" s="163">
        <f aca="true" t="shared" si="20" ref="G236:H238">G237</f>
        <v>231.1</v>
      </c>
      <c r="H236" s="163">
        <f t="shared" si="20"/>
        <v>216.5</v>
      </c>
      <c r="I236" s="116">
        <f t="shared" si="14"/>
        <v>93.68238857637387</v>
      </c>
    </row>
    <row r="237" spans="1:9" ht="30" customHeight="1">
      <c r="A237" s="184" t="s">
        <v>283</v>
      </c>
      <c r="B237" s="184"/>
      <c r="C237" s="162" t="s">
        <v>16</v>
      </c>
      <c r="D237" s="162" t="s">
        <v>232</v>
      </c>
      <c r="E237" s="162" t="s">
        <v>284</v>
      </c>
      <c r="F237" s="162"/>
      <c r="G237" s="163">
        <f t="shared" si="20"/>
        <v>231.1</v>
      </c>
      <c r="H237" s="163">
        <f t="shared" si="20"/>
        <v>216.5</v>
      </c>
      <c r="I237" s="116">
        <f t="shared" si="14"/>
        <v>93.68238857637387</v>
      </c>
    </row>
    <row r="238" spans="1:9" ht="29.25" customHeight="1">
      <c r="A238" s="184" t="s">
        <v>19</v>
      </c>
      <c r="B238" s="184"/>
      <c r="C238" s="162" t="s">
        <v>16</v>
      </c>
      <c r="D238" s="162" t="s">
        <v>232</v>
      </c>
      <c r="E238" s="162" t="s">
        <v>284</v>
      </c>
      <c r="F238" s="162" t="s">
        <v>20</v>
      </c>
      <c r="G238" s="163">
        <f t="shared" si="20"/>
        <v>231.1</v>
      </c>
      <c r="H238" s="163">
        <f t="shared" si="20"/>
        <v>216.5</v>
      </c>
      <c r="I238" s="116">
        <f t="shared" si="14"/>
        <v>93.68238857637387</v>
      </c>
    </row>
    <row r="239" spans="1:9" ht="29.25" customHeight="1">
      <c r="A239" s="184" t="s">
        <v>21</v>
      </c>
      <c r="B239" s="184"/>
      <c r="C239" s="162" t="s">
        <v>16</v>
      </c>
      <c r="D239" s="162" t="s">
        <v>232</v>
      </c>
      <c r="E239" s="162" t="s">
        <v>284</v>
      </c>
      <c r="F239" s="162" t="s">
        <v>22</v>
      </c>
      <c r="G239" s="163">
        <f>'пр.4'!H134</f>
        <v>231.1</v>
      </c>
      <c r="H239" s="163">
        <f>'пр.4'!I134</f>
        <v>216.5</v>
      </c>
      <c r="I239" s="116">
        <f t="shared" si="14"/>
        <v>93.68238857637387</v>
      </c>
    </row>
    <row r="240" spans="1:9" ht="55.5" customHeight="1">
      <c r="A240" s="184" t="str">
        <f>'пр.4'!A135</f>
        <v>Основное мероприятие"Возмещение затрат по доставке муки,для производства хлеба и хлебобулочных изделий муниципальным унитарным предприятиям Магаданской области"</v>
      </c>
      <c r="B240" s="184"/>
      <c r="C240" s="162" t="s">
        <v>16</v>
      </c>
      <c r="D240" s="162" t="s">
        <v>232</v>
      </c>
      <c r="E240" s="162" t="str">
        <f>'пр.4'!E135</f>
        <v>7Н 0 04 00000</v>
      </c>
      <c r="F240" s="162"/>
      <c r="G240" s="163">
        <f>G241</f>
        <v>700</v>
      </c>
      <c r="H240" s="163">
        <f>H241</f>
        <v>700</v>
      </c>
      <c r="I240" s="116">
        <f t="shared" si="14"/>
        <v>100</v>
      </c>
    </row>
    <row r="241" spans="1:9" ht="54.75" customHeight="1">
      <c r="A241" s="184" t="str">
        <f>'пр.4'!A136</f>
        <v>Возмещение затрат по доставке муки,для производства хлеба и хлебобулочных изделий муниципальным унитарным предприятиям Магаданской области</v>
      </c>
      <c r="B241" s="184"/>
      <c r="C241" s="162" t="s">
        <v>16</v>
      </c>
      <c r="D241" s="162" t="s">
        <v>232</v>
      </c>
      <c r="E241" s="162" t="str">
        <f>'пр.4'!E136</f>
        <v>7Н 0 04 00201</v>
      </c>
      <c r="F241" s="162"/>
      <c r="G241" s="163">
        <f>G242+G244</f>
        <v>700</v>
      </c>
      <c r="H241" s="163">
        <f>H242+H244</f>
        <v>700</v>
      </c>
      <c r="I241" s="116">
        <f t="shared" si="14"/>
        <v>100</v>
      </c>
    </row>
    <row r="242" spans="1:9" ht="13.5">
      <c r="A242" s="184" t="s">
        <v>118</v>
      </c>
      <c r="B242" s="184"/>
      <c r="C242" s="162" t="s">
        <v>16</v>
      </c>
      <c r="D242" s="162" t="s">
        <v>232</v>
      </c>
      <c r="E242" s="162" t="str">
        <f>'пр.4'!E136</f>
        <v>7Н 0 04 00201</v>
      </c>
      <c r="F242" s="162" t="s">
        <v>119</v>
      </c>
      <c r="G242" s="163">
        <f>G243</f>
        <v>651</v>
      </c>
      <c r="H242" s="163">
        <f>H243</f>
        <v>651</v>
      </c>
      <c r="I242" s="116">
        <f t="shared" si="14"/>
        <v>100</v>
      </c>
    </row>
    <row r="243" spans="1:9" ht="54" customHeight="1">
      <c r="A243" s="184" t="s">
        <v>120</v>
      </c>
      <c r="B243" s="184"/>
      <c r="C243" s="162" t="s">
        <v>16</v>
      </c>
      <c r="D243" s="162" t="s">
        <v>232</v>
      </c>
      <c r="E243" s="162" t="str">
        <f>'пр.4'!E137</f>
        <v>7Н 0 04 00201</v>
      </c>
      <c r="F243" s="162" t="s">
        <v>121</v>
      </c>
      <c r="G243" s="163">
        <f>'пр.4'!H138</f>
        <v>651</v>
      </c>
      <c r="H243" s="163">
        <f>'пр.4'!I138</f>
        <v>651</v>
      </c>
      <c r="I243" s="116">
        <f t="shared" si="14"/>
        <v>100</v>
      </c>
    </row>
    <row r="244" spans="1:9" ht="70.5" customHeight="1">
      <c r="A244" s="184" t="str">
        <f>'пр.4'!A139</f>
        <v>Возмещение затрат по доставке муки,для производства хлеба и хлебобулочных изделий муниципальным унитарным предприятиям Магаданской области за счет средств местного бюджета</v>
      </c>
      <c r="B244" s="184"/>
      <c r="C244" s="162" t="s">
        <v>16</v>
      </c>
      <c r="D244" s="162" t="s">
        <v>232</v>
      </c>
      <c r="E244" s="162" t="str">
        <f>'пр.4'!E139</f>
        <v>7Н 0 04 S0201</v>
      </c>
      <c r="F244" s="162"/>
      <c r="G244" s="163">
        <f>G245</f>
        <v>49</v>
      </c>
      <c r="H244" s="163">
        <f>H245</f>
        <v>49</v>
      </c>
      <c r="I244" s="116">
        <f t="shared" si="14"/>
        <v>100</v>
      </c>
    </row>
    <row r="245" spans="1:9" ht="15" customHeight="1">
      <c r="A245" s="184" t="s">
        <v>118</v>
      </c>
      <c r="B245" s="184"/>
      <c r="C245" s="162" t="s">
        <v>16</v>
      </c>
      <c r="D245" s="162" t="s">
        <v>232</v>
      </c>
      <c r="E245" s="162" t="str">
        <f>'пр.4'!E140</f>
        <v>7Н 0 04 S0201</v>
      </c>
      <c r="F245" s="162" t="s">
        <v>119</v>
      </c>
      <c r="G245" s="163">
        <f>G246</f>
        <v>49</v>
      </c>
      <c r="H245" s="163">
        <f>H246</f>
        <v>49</v>
      </c>
      <c r="I245" s="116">
        <f t="shared" si="14"/>
        <v>100</v>
      </c>
    </row>
    <row r="246" spans="1:9" ht="56.25" customHeight="1">
      <c r="A246" s="184" t="s">
        <v>120</v>
      </c>
      <c r="B246" s="184"/>
      <c r="C246" s="162" t="s">
        <v>16</v>
      </c>
      <c r="D246" s="162" t="s">
        <v>232</v>
      </c>
      <c r="E246" s="162" t="str">
        <f>'пр.4'!E141</f>
        <v>7Н 0 04 S0201</v>
      </c>
      <c r="F246" s="162" t="s">
        <v>121</v>
      </c>
      <c r="G246" s="163">
        <f>'пр.4'!H141</f>
        <v>49</v>
      </c>
      <c r="H246" s="163">
        <f>'пр.4'!I141</f>
        <v>49</v>
      </c>
      <c r="I246" s="116">
        <f t="shared" si="14"/>
        <v>100</v>
      </c>
    </row>
    <row r="247" spans="1:9" ht="57" customHeight="1">
      <c r="A247" s="184" t="str">
        <f>'пр.4'!A301</f>
        <v>Возмещение затрат по содержанию и текущему ремонту муниципального имущества, находящегося на балансе МУП из бюджета "Сусуманский городской округ"</v>
      </c>
      <c r="B247" s="184"/>
      <c r="C247" s="162" t="s">
        <v>16</v>
      </c>
      <c r="D247" s="162" t="s">
        <v>232</v>
      </c>
      <c r="E247" s="162" t="str">
        <f>'пр.4'!E301</f>
        <v>М4 0 00 00000</v>
      </c>
      <c r="F247" s="162"/>
      <c r="G247" s="163">
        <f aca="true" t="shared" si="21" ref="G247:H249">G248</f>
        <v>2822.1</v>
      </c>
      <c r="H247" s="163">
        <f t="shared" si="21"/>
        <v>2821.9</v>
      </c>
      <c r="I247" s="116">
        <f t="shared" si="14"/>
        <v>99.99291307891286</v>
      </c>
    </row>
    <row r="248" spans="1:9" ht="95.25" customHeight="1">
      <c r="A248" s="184" t="str">
        <f>'пр.4'!A302</f>
        <v>Предоставление субсидий муниципальному унитарному предприятию на возмещение затрат по содержанию, текущему ремонту и восстановлению производственных помещений муниципального имущества, находящегося на балансе МУП "Сусуманхлеб" из бюджета МО "Сусуманский городской округ"</v>
      </c>
      <c r="B248" s="184"/>
      <c r="C248" s="162" t="s">
        <v>16</v>
      </c>
      <c r="D248" s="162" t="s">
        <v>232</v>
      </c>
      <c r="E248" s="162" t="str">
        <f>'пр.4'!E302</f>
        <v>М4 0 00 00880</v>
      </c>
      <c r="F248" s="162"/>
      <c r="G248" s="163">
        <f t="shared" si="21"/>
        <v>2822.1</v>
      </c>
      <c r="H248" s="163">
        <f t="shared" si="21"/>
        <v>2821.9</v>
      </c>
      <c r="I248" s="116">
        <f t="shared" si="14"/>
        <v>99.99291307891286</v>
      </c>
    </row>
    <row r="249" spans="1:9" ht="13.5">
      <c r="A249" s="184" t="str">
        <f>'пр.4'!A303</f>
        <v>Иные бюджетные ассигнования</v>
      </c>
      <c r="B249" s="184"/>
      <c r="C249" s="162" t="s">
        <v>16</v>
      </c>
      <c r="D249" s="162" t="s">
        <v>232</v>
      </c>
      <c r="E249" s="162" t="str">
        <f>'пр.4'!E303</f>
        <v>М4 0 00 00880</v>
      </c>
      <c r="F249" s="162" t="s">
        <v>119</v>
      </c>
      <c r="G249" s="163">
        <f t="shared" si="21"/>
        <v>2822.1</v>
      </c>
      <c r="H249" s="163">
        <f t="shared" si="21"/>
        <v>2821.9</v>
      </c>
      <c r="I249" s="116">
        <f t="shared" si="14"/>
        <v>99.99291307891286</v>
      </c>
    </row>
    <row r="250" spans="1:9" ht="53.25" customHeight="1">
      <c r="A250" s="184" t="str">
        <f>'пр.4'!A304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250" s="184"/>
      <c r="C250" s="162" t="s">
        <v>16</v>
      </c>
      <c r="D250" s="162" t="s">
        <v>232</v>
      </c>
      <c r="E250" s="162" t="str">
        <f>'пр.4'!E304</f>
        <v>М4 0 00 00880</v>
      </c>
      <c r="F250" s="162" t="s">
        <v>121</v>
      </c>
      <c r="G250" s="163">
        <f>'пр.4'!H304</f>
        <v>2822.1</v>
      </c>
      <c r="H250" s="163">
        <f>'пр.4'!I304</f>
        <v>2821.9</v>
      </c>
      <c r="I250" s="116">
        <f t="shared" si="14"/>
        <v>99.99291307891286</v>
      </c>
    </row>
    <row r="251" spans="1:9" ht="13.5">
      <c r="A251" s="183" t="s">
        <v>72</v>
      </c>
      <c r="B251" s="183"/>
      <c r="C251" s="159" t="s">
        <v>65</v>
      </c>
      <c r="D251" s="161" t="s">
        <v>593</v>
      </c>
      <c r="E251" s="159"/>
      <c r="F251" s="159"/>
      <c r="G251" s="160">
        <f>G252+G279+G307+G359</f>
        <v>240073.5</v>
      </c>
      <c r="H251" s="160">
        <f>H252+H279+H307+H359</f>
        <v>237764.3</v>
      </c>
      <c r="I251" s="139">
        <f t="shared" si="14"/>
        <v>99.03812790666191</v>
      </c>
    </row>
    <row r="252" spans="1:9" ht="13.5">
      <c r="A252" s="183" t="s">
        <v>73</v>
      </c>
      <c r="B252" s="183"/>
      <c r="C252" s="159" t="s">
        <v>65</v>
      </c>
      <c r="D252" s="159" t="s">
        <v>34</v>
      </c>
      <c r="E252" s="159"/>
      <c r="F252" s="159"/>
      <c r="G252" s="160">
        <f>G253+G264+G269</f>
        <v>18522.600000000002</v>
      </c>
      <c r="H252" s="160">
        <f>H253+H264+H269</f>
        <v>17533.300000000003</v>
      </c>
      <c r="I252" s="139">
        <f t="shared" si="14"/>
        <v>94.65895716584065</v>
      </c>
    </row>
    <row r="253" spans="1:9" ht="55.5" customHeight="1">
      <c r="A253" s="184" t="s">
        <v>66</v>
      </c>
      <c r="B253" s="184"/>
      <c r="C253" s="162" t="s">
        <v>65</v>
      </c>
      <c r="D253" s="162" t="s">
        <v>34</v>
      </c>
      <c r="E253" s="162" t="s">
        <v>67</v>
      </c>
      <c r="F253" s="162"/>
      <c r="G253" s="163">
        <f>G254</f>
        <v>10623.800000000001</v>
      </c>
      <c r="H253" s="163">
        <f>H254</f>
        <v>10205.800000000001</v>
      </c>
      <c r="I253" s="116">
        <f t="shared" si="14"/>
        <v>96.06543797887761</v>
      </c>
    </row>
    <row r="254" spans="1:9" ht="30" customHeight="1">
      <c r="A254" s="184" t="s">
        <v>68</v>
      </c>
      <c r="B254" s="184"/>
      <c r="C254" s="162" t="s">
        <v>65</v>
      </c>
      <c r="D254" s="162" t="s">
        <v>34</v>
      </c>
      <c r="E254" s="162" t="s">
        <v>69</v>
      </c>
      <c r="F254" s="162"/>
      <c r="G254" s="163">
        <f>G255+G258+G261</f>
        <v>10623.800000000001</v>
      </c>
      <c r="H254" s="163">
        <f>H255+H258+H261</f>
        <v>10205.800000000001</v>
      </c>
      <c r="I254" s="116">
        <f t="shared" si="14"/>
        <v>96.06543797887761</v>
      </c>
    </row>
    <row r="255" spans="1:9" ht="27" customHeight="1">
      <c r="A255" s="184" t="s">
        <v>70</v>
      </c>
      <c r="B255" s="184"/>
      <c r="C255" s="162" t="s">
        <v>65</v>
      </c>
      <c r="D255" s="162" t="s">
        <v>34</v>
      </c>
      <c r="E255" s="162" t="s">
        <v>71</v>
      </c>
      <c r="F255" s="162"/>
      <c r="G255" s="163">
        <f>G256</f>
        <v>9563.7</v>
      </c>
      <c r="H255" s="163">
        <f>H256</f>
        <v>9175.2</v>
      </c>
      <c r="I255" s="116">
        <f t="shared" si="14"/>
        <v>95.93776467266852</v>
      </c>
    </row>
    <row r="256" spans="1:9" ht="27" customHeight="1">
      <c r="A256" s="184" t="s">
        <v>19</v>
      </c>
      <c r="B256" s="184"/>
      <c r="C256" s="162" t="s">
        <v>65</v>
      </c>
      <c r="D256" s="162" t="s">
        <v>34</v>
      </c>
      <c r="E256" s="162" t="s">
        <v>71</v>
      </c>
      <c r="F256" s="162" t="s">
        <v>20</v>
      </c>
      <c r="G256" s="163">
        <f>G257</f>
        <v>9563.7</v>
      </c>
      <c r="H256" s="163">
        <f>H257</f>
        <v>9175.2</v>
      </c>
      <c r="I256" s="116">
        <f t="shared" si="14"/>
        <v>95.93776467266852</v>
      </c>
    </row>
    <row r="257" spans="1:9" ht="28.5" customHeight="1">
      <c r="A257" s="184" t="s">
        <v>21</v>
      </c>
      <c r="B257" s="184"/>
      <c r="C257" s="162" t="s">
        <v>65</v>
      </c>
      <c r="D257" s="162" t="s">
        <v>34</v>
      </c>
      <c r="E257" s="162" t="s">
        <v>71</v>
      </c>
      <c r="F257" s="162" t="s">
        <v>22</v>
      </c>
      <c r="G257" s="163">
        <f>'пр.4'!H768</f>
        <v>9563.7</v>
      </c>
      <c r="H257" s="163">
        <f>'пр.4'!I768</f>
        <v>9175.2</v>
      </c>
      <c r="I257" s="116">
        <f t="shared" si="14"/>
        <v>95.93776467266852</v>
      </c>
    </row>
    <row r="258" spans="1:9" ht="27.75" customHeight="1">
      <c r="A258" s="184" t="s">
        <v>74</v>
      </c>
      <c r="B258" s="184"/>
      <c r="C258" s="162" t="s">
        <v>65</v>
      </c>
      <c r="D258" s="162" t="s">
        <v>34</v>
      </c>
      <c r="E258" s="162" t="s">
        <v>75</v>
      </c>
      <c r="F258" s="162"/>
      <c r="G258" s="163">
        <f>G259</f>
        <v>340.2</v>
      </c>
      <c r="H258" s="163">
        <f>H259</f>
        <v>340</v>
      </c>
      <c r="I258" s="116">
        <f t="shared" si="14"/>
        <v>99.94121105232216</v>
      </c>
    </row>
    <row r="259" spans="1:9" ht="27" customHeight="1">
      <c r="A259" s="184" t="s">
        <v>19</v>
      </c>
      <c r="B259" s="184"/>
      <c r="C259" s="162" t="s">
        <v>65</v>
      </c>
      <c r="D259" s="162" t="s">
        <v>34</v>
      </c>
      <c r="E259" s="162" t="s">
        <v>75</v>
      </c>
      <c r="F259" s="162" t="s">
        <v>20</v>
      </c>
      <c r="G259" s="163">
        <f>G260</f>
        <v>340.2</v>
      </c>
      <c r="H259" s="163">
        <f>H260</f>
        <v>340</v>
      </c>
      <c r="I259" s="116">
        <f t="shared" si="14"/>
        <v>99.94121105232216</v>
      </c>
    </row>
    <row r="260" spans="1:9" ht="29.25" customHeight="1">
      <c r="A260" s="184" t="s">
        <v>21</v>
      </c>
      <c r="B260" s="184"/>
      <c r="C260" s="162" t="s">
        <v>65</v>
      </c>
      <c r="D260" s="162" t="s">
        <v>34</v>
      </c>
      <c r="E260" s="162" t="s">
        <v>75</v>
      </c>
      <c r="F260" s="162" t="s">
        <v>22</v>
      </c>
      <c r="G260" s="163">
        <f>'пр.4'!H771</f>
        <v>340.2</v>
      </c>
      <c r="H260" s="163">
        <f>'пр.4'!I771</f>
        <v>340</v>
      </c>
      <c r="I260" s="116">
        <f t="shared" si="14"/>
        <v>99.94121105232216</v>
      </c>
    </row>
    <row r="261" spans="1:9" ht="53.25" customHeight="1">
      <c r="A261" s="184" t="s">
        <v>76</v>
      </c>
      <c r="B261" s="184"/>
      <c r="C261" s="162" t="s">
        <v>65</v>
      </c>
      <c r="D261" s="162" t="s">
        <v>34</v>
      </c>
      <c r="E261" s="162" t="s">
        <v>77</v>
      </c>
      <c r="F261" s="162"/>
      <c r="G261" s="163">
        <f>G262</f>
        <v>719.9</v>
      </c>
      <c r="H261" s="163">
        <f>H262</f>
        <v>690.6</v>
      </c>
      <c r="I261" s="116">
        <f t="shared" si="14"/>
        <v>95.92999027642729</v>
      </c>
    </row>
    <row r="262" spans="1:9" ht="30.75" customHeight="1">
      <c r="A262" s="184" t="s">
        <v>19</v>
      </c>
      <c r="B262" s="184"/>
      <c r="C262" s="162" t="s">
        <v>65</v>
      </c>
      <c r="D262" s="162" t="s">
        <v>34</v>
      </c>
      <c r="E262" s="162" t="s">
        <v>77</v>
      </c>
      <c r="F262" s="162" t="s">
        <v>20</v>
      </c>
      <c r="G262" s="163">
        <f>G263</f>
        <v>719.9</v>
      </c>
      <c r="H262" s="163">
        <f>H263</f>
        <v>690.6</v>
      </c>
      <c r="I262" s="116">
        <f t="shared" si="14"/>
        <v>95.92999027642729</v>
      </c>
    </row>
    <row r="263" spans="1:9" ht="27" customHeight="1">
      <c r="A263" s="184" t="s">
        <v>21</v>
      </c>
      <c r="B263" s="184"/>
      <c r="C263" s="162" t="s">
        <v>65</v>
      </c>
      <c r="D263" s="162" t="s">
        <v>34</v>
      </c>
      <c r="E263" s="162" t="s">
        <v>77</v>
      </c>
      <c r="F263" s="162" t="s">
        <v>22</v>
      </c>
      <c r="G263" s="163">
        <f>'пр.4'!H774</f>
        <v>719.9</v>
      </c>
      <c r="H263" s="163">
        <f>'пр.4'!I774</f>
        <v>690.6</v>
      </c>
      <c r="I263" s="116">
        <f aca="true" t="shared" si="22" ref="I263:I326">H263/G263*100</f>
        <v>95.92999027642729</v>
      </c>
    </row>
    <row r="264" spans="1:9" ht="55.5" customHeight="1">
      <c r="A264" s="184" t="s">
        <v>209</v>
      </c>
      <c r="B264" s="184"/>
      <c r="C264" s="162" t="s">
        <v>65</v>
      </c>
      <c r="D264" s="162" t="s">
        <v>34</v>
      </c>
      <c r="E264" s="162" t="s">
        <v>210</v>
      </c>
      <c r="F264" s="162"/>
      <c r="G264" s="163">
        <f aca="true" t="shared" si="23" ref="G264:H267">G265</f>
        <v>10</v>
      </c>
      <c r="H264" s="163">
        <f t="shared" si="23"/>
        <v>10</v>
      </c>
      <c r="I264" s="116">
        <f t="shared" si="22"/>
        <v>100</v>
      </c>
    </row>
    <row r="265" spans="1:9" ht="29.25" customHeight="1">
      <c r="A265" s="184" t="s">
        <v>211</v>
      </c>
      <c r="B265" s="184"/>
      <c r="C265" s="162" t="s">
        <v>65</v>
      </c>
      <c r="D265" s="162" t="s">
        <v>34</v>
      </c>
      <c r="E265" s="162" t="s">
        <v>212</v>
      </c>
      <c r="F265" s="162"/>
      <c r="G265" s="163">
        <f t="shared" si="23"/>
        <v>10</v>
      </c>
      <c r="H265" s="163">
        <f t="shared" si="23"/>
        <v>10</v>
      </c>
      <c r="I265" s="116">
        <f t="shared" si="22"/>
        <v>100</v>
      </c>
    </row>
    <row r="266" spans="1:9" ht="13.5">
      <c r="A266" s="184" t="s">
        <v>213</v>
      </c>
      <c r="B266" s="184"/>
      <c r="C266" s="162" t="s">
        <v>65</v>
      </c>
      <c r="D266" s="162" t="s">
        <v>34</v>
      </c>
      <c r="E266" s="162" t="s">
        <v>214</v>
      </c>
      <c r="F266" s="162"/>
      <c r="G266" s="163">
        <f t="shared" si="23"/>
        <v>10</v>
      </c>
      <c r="H266" s="163">
        <f t="shared" si="23"/>
        <v>10</v>
      </c>
      <c r="I266" s="116">
        <f t="shared" si="22"/>
        <v>100</v>
      </c>
    </row>
    <row r="267" spans="1:9" ht="25.5" customHeight="1">
      <c r="A267" s="184" t="s">
        <v>19</v>
      </c>
      <c r="B267" s="184"/>
      <c r="C267" s="162" t="s">
        <v>65</v>
      </c>
      <c r="D267" s="162" t="s">
        <v>34</v>
      </c>
      <c r="E267" s="162" t="s">
        <v>214</v>
      </c>
      <c r="F267" s="162" t="s">
        <v>20</v>
      </c>
      <c r="G267" s="163">
        <f t="shared" si="23"/>
        <v>10</v>
      </c>
      <c r="H267" s="163">
        <f t="shared" si="23"/>
        <v>10</v>
      </c>
      <c r="I267" s="116">
        <f t="shared" si="22"/>
        <v>100</v>
      </c>
    </row>
    <row r="268" spans="1:9" ht="27" customHeight="1">
      <c r="A268" s="184" t="s">
        <v>21</v>
      </c>
      <c r="B268" s="184"/>
      <c r="C268" s="162" t="s">
        <v>65</v>
      </c>
      <c r="D268" s="162" t="s">
        <v>34</v>
      </c>
      <c r="E268" s="162" t="s">
        <v>214</v>
      </c>
      <c r="F268" s="162" t="s">
        <v>22</v>
      </c>
      <c r="G268" s="163">
        <f>'пр.4'!H779</f>
        <v>10</v>
      </c>
      <c r="H268" s="163">
        <f>'пр.4'!I779</f>
        <v>10</v>
      </c>
      <c r="I268" s="116">
        <f t="shared" si="22"/>
        <v>100</v>
      </c>
    </row>
    <row r="269" spans="1:9" ht="13.5">
      <c r="A269" s="184" t="s">
        <v>445</v>
      </c>
      <c r="B269" s="184"/>
      <c r="C269" s="162" t="s">
        <v>65</v>
      </c>
      <c r="D269" s="162" t="s">
        <v>34</v>
      </c>
      <c r="E269" s="162" t="s">
        <v>446</v>
      </c>
      <c r="F269" s="162"/>
      <c r="G269" s="163">
        <f>G270+G273</f>
        <v>7888.8</v>
      </c>
      <c r="H269" s="163">
        <f>H270+H273</f>
        <v>7317.5</v>
      </c>
      <c r="I269" s="116">
        <f t="shared" si="22"/>
        <v>92.75808741506947</v>
      </c>
    </row>
    <row r="270" spans="1:9" ht="27" customHeight="1">
      <c r="A270" s="184" t="s">
        <v>447</v>
      </c>
      <c r="B270" s="184"/>
      <c r="C270" s="162" t="s">
        <v>65</v>
      </c>
      <c r="D270" s="162" t="s">
        <v>34</v>
      </c>
      <c r="E270" s="162" t="s">
        <v>448</v>
      </c>
      <c r="F270" s="162"/>
      <c r="G270" s="163">
        <f>G271</f>
        <v>4060.3</v>
      </c>
      <c r="H270" s="163">
        <f>H271</f>
        <v>3902.8</v>
      </c>
      <c r="I270" s="116">
        <f t="shared" si="22"/>
        <v>96.12097628254071</v>
      </c>
    </row>
    <row r="271" spans="1:9" ht="30" customHeight="1">
      <c r="A271" s="184" t="s">
        <v>19</v>
      </c>
      <c r="B271" s="184"/>
      <c r="C271" s="162" t="s">
        <v>65</v>
      </c>
      <c r="D271" s="162" t="s">
        <v>34</v>
      </c>
      <c r="E271" s="162" t="s">
        <v>448</v>
      </c>
      <c r="F271" s="162" t="s">
        <v>20</v>
      </c>
      <c r="G271" s="163">
        <f>G272</f>
        <v>4060.3</v>
      </c>
      <c r="H271" s="163">
        <f>H272</f>
        <v>3902.8</v>
      </c>
      <c r="I271" s="116">
        <f t="shared" si="22"/>
        <v>96.12097628254071</v>
      </c>
    </row>
    <row r="272" spans="1:9" ht="27.75" customHeight="1">
      <c r="A272" s="184" t="s">
        <v>21</v>
      </c>
      <c r="B272" s="184"/>
      <c r="C272" s="162" t="s">
        <v>65</v>
      </c>
      <c r="D272" s="162" t="s">
        <v>34</v>
      </c>
      <c r="E272" s="162" t="s">
        <v>448</v>
      </c>
      <c r="F272" s="162" t="s">
        <v>22</v>
      </c>
      <c r="G272" s="163">
        <f>'пр.4'!H783+'пр.4'!H147+'пр.4'!H310</f>
        <v>4060.3</v>
      </c>
      <c r="H272" s="163">
        <f>'пр.4'!I783+'пр.4'!I147+'пр.4'!I310</f>
        <v>3902.8</v>
      </c>
      <c r="I272" s="116">
        <f t="shared" si="22"/>
        <v>96.12097628254071</v>
      </c>
    </row>
    <row r="273" spans="1:9" ht="13.5" customHeight="1">
      <c r="A273" s="184" t="s">
        <v>561</v>
      </c>
      <c r="B273" s="184"/>
      <c r="C273" s="162" t="s">
        <v>65</v>
      </c>
      <c r="D273" s="162" t="s">
        <v>34</v>
      </c>
      <c r="E273" s="162" t="s">
        <v>562</v>
      </c>
      <c r="F273" s="162"/>
      <c r="G273" s="163">
        <f>G274+G276</f>
        <v>3828.5</v>
      </c>
      <c r="H273" s="163">
        <f>H274+H276</f>
        <v>3414.7</v>
      </c>
      <c r="I273" s="116">
        <f t="shared" si="22"/>
        <v>89.19158939532453</v>
      </c>
    </row>
    <row r="274" spans="1:9" ht="27" customHeight="1">
      <c r="A274" s="184" t="s">
        <v>19</v>
      </c>
      <c r="B274" s="184"/>
      <c r="C274" s="162" t="s">
        <v>65</v>
      </c>
      <c r="D274" s="162" t="s">
        <v>34</v>
      </c>
      <c r="E274" s="162" t="s">
        <v>562</v>
      </c>
      <c r="F274" s="162" t="s">
        <v>20</v>
      </c>
      <c r="G274" s="163">
        <f>G275</f>
        <v>2344.7</v>
      </c>
      <c r="H274" s="163">
        <f>H275</f>
        <v>2344.6</v>
      </c>
      <c r="I274" s="116">
        <f t="shared" si="22"/>
        <v>99.99573506205485</v>
      </c>
    </row>
    <row r="275" spans="1:9" ht="27" customHeight="1">
      <c r="A275" s="184" t="s">
        <v>21</v>
      </c>
      <c r="B275" s="184"/>
      <c r="C275" s="162" t="s">
        <v>65</v>
      </c>
      <c r="D275" s="162" t="s">
        <v>34</v>
      </c>
      <c r="E275" s="162" t="s">
        <v>562</v>
      </c>
      <c r="F275" s="162" t="s">
        <v>22</v>
      </c>
      <c r="G275" s="163">
        <f>'пр.4'!H786</f>
        <v>2344.7</v>
      </c>
      <c r="H275" s="163">
        <f>'пр.4'!I786</f>
        <v>2344.6</v>
      </c>
      <c r="I275" s="116">
        <f t="shared" si="22"/>
        <v>99.99573506205485</v>
      </c>
    </row>
    <row r="276" spans="1:9" ht="13.5">
      <c r="A276" s="184" t="s">
        <v>118</v>
      </c>
      <c r="B276" s="184"/>
      <c r="C276" s="162" t="s">
        <v>65</v>
      </c>
      <c r="D276" s="162" t="s">
        <v>34</v>
      </c>
      <c r="E276" s="162" t="s">
        <v>562</v>
      </c>
      <c r="F276" s="162" t="s">
        <v>119</v>
      </c>
      <c r="G276" s="163">
        <f>G277+G278</f>
        <v>1483.8</v>
      </c>
      <c r="H276" s="163">
        <f>H277+H278</f>
        <v>1070.1</v>
      </c>
      <c r="I276" s="116">
        <f t="shared" si="22"/>
        <v>72.11888394662354</v>
      </c>
    </row>
    <row r="277" spans="1:9" ht="13.5">
      <c r="A277" s="184" t="str">
        <f>'пр.4'!A788</f>
        <v>Исполнение судебных актов</v>
      </c>
      <c r="B277" s="184"/>
      <c r="C277" s="162" t="s">
        <v>65</v>
      </c>
      <c r="D277" s="162" t="s">
        <v>34</v>
      </c>
      <c r="E277" s="162" t="s">
        <v>562</v>
      </c>
      <c r="F277" s="162">
        <v>830</v>
      </c>
      <c r="G277" s="163">
        <f>'пр.4'!H788</f>
        <v>391.2</v>
      </c>
      <c r="H277" s="163">
        <f>'пр.4'!I788</f>
        <v>391.1</v>
      </c>
      <c r="I277" s="116">
        <f t="shared" si="22"/>
        <v>99.97443762781188</v>
      </c>
    </row>
    <row r="278" spans="1:9" ht="13.5">
      <c r="A278" s="184" t="s">
        <v>415</v>
      </c>
      <c r="B278" s="184"/>
      <c r="C278" s="162" t="s">
        <v>65</v>
      </c>
      <c r="D278" s="162" t="s">
        <v>34</v>
      </c>
      <c r="E278" s="162" t="s">
        <v>562</v>
      </c>
      <c r="F278" s="162" t="s">
        <v>416</v>
      </c>
      <c r="G278" s="163">
        <f>'пр.4'!H789</f>
        <v>1092.6</v>
      </c>
      <c r="H278" s="163">
        <f>'пр.4'!I789</f>
        <v>679</v>
      </c>
      <c r="I278" s="116">
        <f t="shared" si="22"/>
        <v>62.14534138751602</v>
      </c>
    </row>
    <row r="279" spans="1:9" ht="13.5">
      <c r="A279" s="183" t="s">
        <v>116</v>
      </c>
      <c r="B279" s="183"/>
      <c r="C279" s="159" t="s">
        <v>65</v>
      </c>
      <c r="D279" s="159" t="s">
        <v>117</v>
      </c>
      <c r="E279" s="159"/>
      <c r="F279" s="159"/>
      <c r="G279" s="160">
        <f>G280+G295+G300</f>
        <v>72758.5</v>
      </c>
      <c r="H279" s="160">
        <f>H280+H295+H300</f>
        <v>71608</v>
      </c>
      <c r="I279" s="139">
        <f t="shared" si="22"/>
        <v>98.41874145288867</v>
      </c>
    </row>
    <row r="280" spans="1:9" ht="42" customHeight="1">
      <c r="A280" s="184" t="s">
        <v>110</v>
      </c>
      <c r="B280" s="184"/>
      <c r="C280" s="162" t="s">
        <v>65</v>
      </c>
      <c r="D280" s="162" t="s">
        <v>117</v>
      </c>
      <c r="E280" s="162" t="s">
        <v>111</v>
      </c>
      <c r="F280" s="162"/>
      <c r="G280" s="163">
        <f>G281</f>
        <v>28720.7</v>
      </c>
      <c r="H280" s="163">
        <f>H281</f>
        <v>28719.2</v>
      </c>
      <c r="I280" s="116">
        <f t="shared" si="22"/>
        <v>99.99477728606894</v>
      </c>
    </row>
    <row r="281" spans="1:9" ht="40.5" customHeight="1">
      <c r="A281" s="184" t="s">
        <v>112</v>
      </c>
      <c r="B281" s="184"/>
      <c r="C281" s="162" t="s">
        <v>65</v>
      </c>
      <c r="D281" s="162" t="s">
        <v>117</v>
      </c>
      <c r="E281" s="162" t="s">
        <v>113</v>
      </c>
      <c r="F281" s="162"/>
      <c r="G281" s="163">
        <f>G282+G290+G287</f>
        <v>28720.7</v>
      </c>
      <c r="H281" s="163">
        <f>H282+H290+H287</f>
        <v>28719.2</v>
      </c>
      <c r="I281" s="116">
        <f t="shared" si="22"/>
        <v>99.99477728606894</v>
      </c>
    </row>
    <row r="282" spans="1:9" ht="31.5" customHeight="1">
      <c r="A282" s="184" t="s">
        <v>114</v>
      </c>
      <c r="B282" s="184"/>
      <c r="C282" s="162" t="s">
        <v>65</v>
      </c>
      <c r="D282" s="162" t="s">
        <v>117</v>
      </c>
      <c r="E282" s="162" t="s">
        <v>115</v>
      </c>
      <c r="F282" s="162"/>
      <c r="G282" s="163">
        <f>G283+G285</f>
        <v>22882.2</v>
      </c>
      <c r="H282" s="163">
        <f>H283+H285</f>
        <v>22882.2</v>
      </c>
      <c r="I282" s="116">
        <f t="shared" si="22"/>
        <v>100</v>
      </c>
    </row>
    <row r="283" spans="1:9" ht="30" customHeight="1">
      <c r="A283" s="184" t="s">
        <v>19</v>
      </c>
      <c r="B283" s="184"/>
      <c r="C283" s="162" t="s">
        <v>65</v>
      </c>
      <c r="D283" s="162" t="s">
        <v>117</v>
      </c>
      <c r="E283" s="162" t="s">
        <v>115</v>
      </c>
      <c r="F283" s="162" t="s">
        <v>20</v>
      </c>
      <c r="G283" s="163">
        <f>G284</f>
        <v>8470.1</v>
      </c>
      <c r="H283" s="163">
        <f>H284</f>
        <v>8470.1</v>
      </c>
      <c r="I283" s="116">
        <f t="shared" si="22"/>
        <v>100</v>
      </c>
    </row>
    <row r="284" spans="1:9" ht="27.75" customHeight="1">
      <c r="A284" s="184" t="s">
        <v>21</v>
      </c>
      <c r="B284" s="184"/>
      <c r="C284" s="162" t="s">
        <v>65</v>
      </c>
      <c r="D284" s="162" t="s">
        <v>117</v>
      </c>
      <c r="E284" s="162" t="s">
        <v>115</v>
      </c>
      <c r="F284" s="162" t="s">
        <v>22</v>
      </c>
      <c r="G284" s="163">
        <f>'пр.4'!H795</f>
        <v>8470.1</v>
      </c>
      <c r="H284" s="163">
        <f>'пр.4'!I795</f>
        <v>8470.1</v>
      </c>
      <c r="I284" s="116">
        <f t="shared" si="22"/>
        <v>100</v>
      </c>
    </row>
    <row r="285" spans="1:9" ht="13.5">
      <c r="A285" s="184" t="s">
        <v>118</v>
      </c>
      <c r="B285" s="184"/>
      <c r="C285" s="162" t="s">
        <v>65</v>
      </c>
      <c r="D285" s="162" t="s">
        <v>117</v>
      </c>
      <c r="E285" s="162" t="s">
        <v>115</v>
      </c>
      <c r="F285" s="162" t="s">
        <v>119</v>
      </c>
      <c r="G285" s="163">
        <f>G286</f>
        <v>14412.1</v>
      </c>
      <c r="H285" s="163">
        <f>H286</f>
        <v>14412.1</v>
      </c>
      <c r="I285" s="116">
        <f t="shared" si="22"/>
        <v>100</v>
      </c>
    </row>
    <row r="286" spans="1:9" ht="41.25" customHeight="1">
      <c r="A286" s="184" t="s">
        <v>120</v>
      </c>
      <c r="B286" s="184"/>
      <c r="C286" s="162" t="s">
        <v>65</v>
      </c>
      <c r="D286" s="162" t="s">
        <v>117</v>
      </c>
      <c r="E286" s="162" t="s">
        <v>115</v>
      </c>
      <c r="F286" s="162" t="s">
        <v>121</v>
      </c>
      <c r="G286" s="163">
        <f>'пр.4'!H797</f>
        <v>14412.1</v>
      </c>
      <c r="H286" s="163">
        <f>'пр.4'!I797</f>
        <v>14412.1</v>
      </c>
      <c r="I286" s="116">
        <f t="shared" si="22"/>
        <v>100</v>
      </c>
    </row>
    <row r="287" spans="1:9" ht="53.25" customHeight="1">
      <c r="A287" s="184" t="str">
        <f>'пр.4'!A798</f>
        <v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v>
      </c>
      <c r="B287" s="184"/>
      <c r="C287" s="162" t="s">
        <v>65</v>
      </c>
      <c r="D287" s="162" t="s">
        <v>117</v>
      </c>
      <c r="E287" s="162" t="str">
        <f>'пр.4'!E798</f>
        <v>7N 0 01 98200</v>
      </c>
      <c r="F287" s="162"/>
      <c r="G287" s="163">
        <f>G288</f>
        <v>5430</v>
      </c>
      <c r="H287" s="163">
        <f>H288</f>
        <v>5430</v>
      </c>
      <c r="I287" s="116">
        <f t="shared" si="22"/>
        <v>100</v>
      </c>
    </row>
    <row r="288" spans="1:9" ht="27" customHeight="1">
      <c r="A288" s="184" t="str">
        <f>'пр.4'!A799</f>
        <v>Закупка товаров, работ и услуг для обеспечения государственных (муниципальных) нужд</v>
      </c>
      <c r="B288" s="184"/>
      <c r="C288" s="162" t="s">
        <v>65</v>
      </c>
      <c r="D288" s="162" t="s">
        <v>117</v>
      </c>
      <c r="E288" s="162" t="str">
        <f>'пр.4'!E799</f>
        <v>7N 0 01 98200</v>
      </c>
      <c r="F288" s="162" t="s">
        <v>20</v>
      </c>
      <c r="G288" s="163">
        <f>G289</f>
        <v>5430</v>
      </c>
      <c r="H288" s="163">
        <f>H289</f>
        <v>5430</v>
      </c>
      <c r="I288" s="116">
        <f t="shared" si="22"/>
        <v>100</v>
      </c>
    </row>
    <row r="289" spans="1:9" ht="26.25" customHeight="1">
      <c r="A289" s="184" t="str">
        <f>'пр.4'!A800</f>
        <v>Иные закупки товаров, работ и услуг для обеспечения государственных (муниципальных) нужд</v>
      </c>
      <c r="B289" s="184"/>
      <c r="C289" s="162" t="s">
        <v>65</v>
      </c>
      <c r="D289" s="162" t="s">
        <v>117</v>
      </c>
      <c r="E289" s="162" t="str">
        <f>'пр.4'!E800</f>
        <v>7N 0 01 98200</v>
      </c>
      <c r="F289" s="162" t="s">
        <v>22</v>
      </c>
      <c r="G289" s="163">
        <f>'пр.4'!H800</f>
        <v>5430</v>
      </c>
      <c r="H289" s="163">
        <f>'пр.4'!I800</f>
        <v>5430</v>
      </c>
      <c r="I289" s="116">
        <f t="shared" si="22"/>
        <v>100</v>
      </c>
    </row>
    <row r="290" spans="1:9" ht="40.5" customHeight="1">
      <c r="A290" s="184" t="s">
        <v>124</v>
      </c>
      <c r="B290" s="184"/>
      <c r="C290" s="162" t="s">
        <v>65</v>
      </c>
      <c r="D290" s="162" t="s">
        <v>117</v>
      </c>
      <c r="E290" s="162" t="s">
        <v>125</v>
      </c>
      <c r="F290" s="162"/>
      <c r="G290" s="163">
        <f>G291+G293</f>
        <v>408.5</v>
      </c>
      <c r="H290" s="163">
        <f>H291+H293</f>
        <v>407</v>
      </c>
      <c r="I290" s="116">
        <f t="shared" si="22"/>
        <v>99.6328029375765</v>
      </c>
    </row>
    <row r="291" spans="1:9" ht="30" customHeight="1">
      <c r="A291" s="184" t="s">
        <v>19</v>
      </c>
      <c r="B291" s="184"/>
      <c r="C291" s="162" t="s">
        <v>65</v>
      </c>
      <c r="D291" s="162" t="s">
        <v>117</v>
      </c>
      <c r="E291" s="162" t="s">
        <v>125</v>
      </c>
      <c r="F291" s="162" t="s">
        <v>20</v>
      </c>
      <c r="G291" s="163">
        <f>G292</f>
        <v>109.5</v>
      </c>
      <c r="H291" s="163">
        <f>H292</f>
        <v>108.6</v>
      </c>
      <c r="I291" s="116">
        <f t="shared" si="22"/>
        <v>99.17808219178082</v>
      </c>
    </row>
    <row r="292" spans="1:9" ht="25.5" customHeight="1">
      <c r="A292" s="184" t="s">
        <v>21</v>
      </c>
      <c r="B292" s="184"/>
      <c r="C292" s="162" t="s">
        <v>65</v>
      </c>
      <c r="D292" s="162" t="s">
        <v>117</v>
      </c>
      <c r="E292" s="162" t="s">
        <v>125</v>
      </c>
      <c r="F292" s="162" t="s">
        <v>22</v>
      </c>
      <c r="G292" s="163">
        <f>'пр.4'!H803</f>
        <v>109.5</v>
      </c>
      <c r="H292" s="163">
        <f>'пр.4'!I803</f>
        <v>108.6</v>
      </c>
      <c r="I292" s="116">
        <f t="shared" si="22"/>
        <v>99.17808219178082</v>
      </c>
    </row>
    <row r="293" spans="1:9" ht="13.5">
      <c r="A293" s="184" t="s">
        <v>118</v>
      </c>
      <c r="B293" s="184"/>
      <c r="C293" s="162" t="s">
        <v>65</v>
      </c>
      <c r="D293" s="162" t="s">
        <v>117</v>
      </c>
      <c r="E293" s="162" t="s">
        <v>125</v>
      </c>
      <c r="F293" s="162" t="s">
        <v>119</v>
      </c>
      <c r="G293" s="163">
        <f>G294</f>
        <v>299</v>
      </c>
      <c r="H293" s="163">
        <f>H294</f>
        <v>298.4</v>
      </c>
      <c r="I293" s="116">
        <f t="shared" si="22"/>
        <v>99.79933110367892</v>
      </c>
    </row>
    <row r="294" spans="1:9" ht="56.25" customHeight="1">
      <c r="A294" s="184" t="s">
        <v>120</v>
      </c>
      <c r="B294" s="184"/>
      <c r="C294" s="162" t="s">
        <v>65</v>
      </c>
      <c r="D294" s="162" t="s">
        <v>117</v>
      </c>
      <c r="E294" s="162" t="s">
        <v>125</v>
      </c>
      <c r="F294" s="162" t="s">
        <v>121</v>
      </c>
      <c r="G294" s="163">
        <f>'пр.4'!H805</f>
        <v>299</v>
      </c>
      <c r="H294" s="163">
        <f>'пр.4'!I805</f>
        <v>298.4</v>
      </c>
      <c r="I294" s="116">
        <f t="shared" si="22"/>
        <v>99.79933110367892</v>
      </c>
    </row>
    <row r="295" spans="1:9" ht="42" customHeight="1">
      <c r="A295" s="184" t="s">
        <v>384</v>
      </c>
      <c r="B295" s="184"/>
      <c r="C295" s="162" t="s">
        <v>65</v>
      </c>
      <c r="D295" s="162" t="s">
        <v>117</v>
      </c>
      <c r="E295" s="162" t="s">
        <v>385</v>
      </c>
      <c r="F295" s="162"/>
      <c r="G295" s="163">
        <f aca="true" t="shared" si="24" ref="G295:H298">G296</f>
        <v>10</v>
      </c>
      <c r="H295" s="163">
        <f t="shared" si="24"/>
        <v>0</v>
      </c>
      <c r="I295" s="116">
        <f t="shared" si="22"/>
        <v>0</v>
      </c>
    </row>
    <row r="296" spans="1:9" ht="29.25" customHeight="1">
      <c r="A296" s="184" t="s">
        <v>386</v>
      </c>
      <c r="B296" s="184"/>
      <c r="C296" s="162" t="s">
        <v>65</v>
      </c>
      <c r="D296" s="162" t="s">
        <v>117</v>
      </c>
      <c r="E296" s="162" t="s">
        <v>387</v>
      </c>
      <c r="F296" s="162"/>
      <c r="G296" s="163">
        <f t="shared" si="24"/>
        <v>10</v>
      </c>
      <c r="H296" s="163">
        <f t="shared" si="24"/>
        <v>0</v>
      </c>
      <c r="I296" s="116">
        <f t="shared" si="22"/>
        <v>0</v>
      </c>
    </row>
    <row r="297" spans="1:9" ht="42" customHeight="1">
      <c r="A297" s="184" t="s">
        <v>388</v>
      </c>
      <c r="B297" s="184"/>
      <c r="C297" s="162" t="s">
        <v>65</v>
      </c>
      <c r="D297" s="162" t="s">
        <v>117</v>
      </c>
      <c r="E297" s="162" t="s">
        <v>389</v>
      </c>
      <c r="F297" s="162"/>
      <c r="G297" s="163">
        <f t="shared" si="24"/>
        <v>10</v>
      </c>
      <c r="H297" s="163">
        <f t="shared" si="24"/>
        <v>0</v>
      </c>
      <c r="I297" s="116">
        <f t="shared" si="22"/>
        <v>0</v>
      </c>
    </row>
    <row r="298" spans="1:9" ht="13.5">
      <c r="A298" s="184" t="s">
        <v>118</v>
      </c>
      <c r="B298" s="184"/>
      <c r="C298" s="162" t="s">
        <v>65</v>
      </c>
      <c r="D298" s="162" t="s">
        <v>117</v>
      </c>
      <c r="E298" s="162" t="s">
        <v>389</v>
      </c>
      <c r="F298" s="162" t="s">
        <v>119</v>
      </c>
      <c r="G298" s="163">
        <f t="shared" si="24"/>
        <v>10</v>
      </c>
      <c r="H298" s="163">
        <f t="shared" si="24"/>
        <v>0</v>
      </c>
      <c r="I298" s="116">
        <f t="shared" si="22"/>
        <v>0</v>
      </c>
    </row>
    <row r="299" spans="1:9" ht="56.25" customHeight="1">
      <c r="A299" s="184" t="s">
        <v>120</v>
      </c>
      <c r="B299" s="184"/>
      <c r="C299" s="162" t="s">
        <v>65</v>
      </c>
      <c r="D299" s="162" t="s">
        <v>117</v>
      </c>
      <c r="E299" s="162" t="s">
        <v>389</v>
      </c>
      <c r="F299" s="162" t="s">
        <v>121</v>
      </c>
      <c r="G299" s="163">
        <f>'пр.4'!H810</f>
        <v>10</v>
      </c>
      <c r="H299" s="163">
        <f>'пр.4'!I810</f>
        <v>0</v>
      </c>
      <c r="I299" s="116">
        <f t="shared" si="22"/>
        <v>0</v>
      </c>
    </row>
    <row r="300" spans="1:9" ht="18.75" customHeight="1">
      <c r="A300" s="184" t="s">
        <v>450</v>
      </c>
      <c r="B300" s="184"/>
      <c r="C300" s="162" t="s">
        <v>65</v>
      </c>
      <c r="D300" s="162" t="s">
        <v>117</v>
      </c>
      <c r="E300" s="162" t="s">
        <v>451</v>
      </c>
      <c r="F300" s="162"/>
      <c r="G300" s="163">
        <f>G301</f>
        <v>44027.8</v>
      </c>
      <c r="H300" s="163">
        <f>H301</f>
        <v>42888.799999999996</v>
      </c>
      <c r="I300" s="116">
        <f t="shared" si="22"/>
        <v>97.41299815116811</v>
      </c>
    </row>
    <row r="301" spans="1:9" ht="13.5">
      <c r="A301" s="184" t="s">
        <v>563</v>
      </c>
      <c r="B301" s="184"/>
      <c r="C301" s="162" t="s">
        <v>65</v>
      </c>
      <c r="D301" s="162" t="s">
        <v>117</v>
      </c>
      <c r="E301" s="162" t="s">
        <v>564</v>
      </c>
      <c r="F301" s="162"/>
      <c r="G301" s="163">
        <f>G302+G304</f>
        <v>44027.8</v>
      </c>
      <c r="H301" s="163">
        <f>H302+H304</f>
        <v>42888.799999999996</v>
      </c>
      <c r="I301" s="116">
        <f t="shared" si="22"/>
        <v>97.41299815116811</v>
      </c>
    </row>
    <row r="302" spans="1:9" ht="27.75" customHeight="1">
      <c r="A302" s="184" t="s">
        <v>19</v>
      </c>
      <c r="B302" s="184"/>
      <c r="C302" s="162" t="s">
        <v>65</v>
      </c>
      <c r="D302" s="162" t="s">
        <v>117</v>
      </c>
      <c r="E302" s="162" t="s">
        <v>564</v>
      </c>
      <c r="F302" s="162" t="s">
        <v>20</v>
      </c>
      <c r="G302" s="163">
        <f>G303</f>
        <v>43612.9</v>
      </c>
      <c r="H302" s="163">
        <f>H303</f>
        <v>42516.6</v>
      </c>
      <c r="I302" s="116">
        <f t="shared" si="22"/>
        <v>97.48629419277324</v>
      </c>
    </row>
    <row r="303" spans="1:9" ht="28.5" customHeight="1">
      <c r="A303" s="184" t="s">
        <v>21</v>
      </c>
      <c r="B303" s="184"/>
      <c r="C303" s="162" t="s">
        <v>65</v>
      </c>
      <c r="D303" s="162" t="s">
        <v>117</v>
      </c>
      <c r="E303" s="162" t="s">
        <v>564</v>
      </c>
      <c r="F303" s="162" t="s">
        <v>22</v>
      </c>
      <c r="G303" s="163">
        <f>'пр.4'!H814</f>
        <v>43612.9</v>
      </c>
      <c r="H303" s="163">
        <f>'пр.4'!I814</f>
        <v>42516.6</v>
      </c>
      <c r="I303" s="116">
        <f t="shared" si="22"/>
        <v>97.48629419277324</v>
      </c>
    </row>
    <row r="304" spans="1:9" ht="13.5">
      <c r="A304" s="184" t="s">
        <v>118</v>
      </c>
      <c r="B304" s="184"/>
      <c r="C304" s="162" t="s">
        <v>65</v>
      </c>
      <c r="D304" s="162" t="s">
        <v>117</v>
      </c>
      <c r="E304" s="162" t="s">
        <v>564</v>
      </c>
      <c r="F304" s="162" t="s">
        <v>119</v>
      </c>
      <c r="G304" s="163">
        <f>G305+G306</f>
        <v>414.9</v>
      </c>
      <c r="H304" s="163">
        <f>H305+H306</f>
        <v>372.2</v>
      </c>
      <c r="I304" s="116">
        <f t="shared" si="22"/>
        <v>89.70836346107495</v>
      </c>
    </row>
    <row r="305" spans="1:9" ht="13.5">
      <c r="A305" s="184" t="s">
        <v>413</v>
      </c>
      <c r="B305" s="184"/>
      <c r="C305" s="162" t="s">
        <v>65</v>
      </c>
      <c r="D305" s="162" t="s">
        <v>117</v>
      </c>
      <c r="E305" s="162" t="s">
        <v>564</v>
      </c>
      <c r="F305" s="162" t="s">
        <v>414</v>
      </c>
      <c r="G305" s="163">
        <f>'пр.4'!H816</f>
        <v>267.9</v>
      </c>
      <c r="H305" s="163">
        <f>'пр.4'!I816</f>
        <v>225.2</v>
      </c>
      <c r="I305" s="116">
        <f t="shared" si="22"/>
        <v>84.06121687196716</v>
      </c>
    </row>
    <row r="306" spans="1:9" ht="13.5">
      <c r="A306" s="184" t="s">
        <v>415</v>
      </c>
      <c r="B306" s="184"/>
      <c r="C306" s="162" t="s">
        <v>65</v>
      </c>
      <c r="D306" s="162" t="s">
        <v>117</v>
      </c>
      <c r="E306" s="162" t="s">
        <v>564</v>
      </c>
      <c r="F306" s="162" t="s">
        <v>416</v>
      </c>
      <c r="G306" s="163">
        <f>'пр.4'!H817</f>
        <v>147</v>
      </c>
      <c r="H306" s="163">
        <f>'пр.4'!I817</f>
        <v>147</v>
      </c>
      <c r="I306" s="116">
        <f t="shared" si="22"/>
        <v>100</v>
      </c>
    </row>
    <row r="307" spans="1:9" ht="13.5">
      <c r="A307" s="183" t="s">
        <v>185</v>
      </c>
      <c r="B307" s="183"/>
      <c r="C307" s="159" t="s">
        <v>65</v>
      </c>
      <c r="D307" s="159" t="s">
        <v>140</v>
      </c>
      <c r="E307" s="159"/>
      <c r="F307" s="159"/>
      <c r="G307" s="160">
        <f>G308+G317+G334+G341+G348</f>
        <v>127083.40000000001</v>
      </c>
      <c r="H307" s="160">
        <f>H308+H317+H334+H341+H348</f>
        <v>126915.2</v>
      </c>
      <c r="I307" s="139">
        <f t="shared" si="22"/>
        <v>99.86764597107096</v>
      </c>
    </row>
    <row r="308" spans="1:9" ht="25.5" customHeight="1">
      <c r="A308" s="184" t="s">
        <v>180</v>
      </c>
      <c r="B308" s="184"/>
      <c r="C308" s="162" t="s">
        <v>65</v>
      </c>
      <c r="D308" s="162" t="s">
        <v>140</v>
      </c>
      <c r="E308" s="162" t="s">
        <v>181</v>
      </c>
      <c r="F308" s="162"/>
      <c r="G308" s="163">
        <f>G309+G313</f>
        <v>7223.2</v>
      </c>
      <c r="H308" s="163">
        <f>H309+H313</f>
        <v>7221.5</v>
      </c>
      <c r="I308" s="116">
        <f t="shared" si="22"/>
        <v>99.97646472477572</v>
      </c>
    </row>
    <row r="309" spans="1:9" ht="30" customHeight="1">
      <c r="A309" s="184" t="s">
        <v>11</v>
      </c>
      <c r="B309" s="184"/>
      <c r="C309" s="162" t="s">
        <v>65</v>
      </c>
      <c r="D309" s="162" t="s">
        <v>140</v>
      </c>
      <c r="E309" s="162" t="s">
        <v>182</v>
      </c>
      <c r="F309" s="162"/>
      <c r="G309" s="163">
        <f aca="true" t="shared" si="25" ref="G309:H311">G310</f>
        <v>164.2</v>
      </c>
      <c r="H309" s="163">
        <f t="shared" si="25"/>
        <v>162.5</v>
      </c>
      <c r="I309" s="116">
        <f t="shared" si="22"/>
        <v>98.96467722289891</v>
      </c>
    </row>
    <row r="310" spans="1:9" ht="28.5" customHeight="1">
      <c r="A310" s="184" t="s">
        <v>183</v>
      </c>
      <c r="B310" s="184"/>
      <c r="C310" s="162" t="s">
        <v>65</v>
      </c>
      <c r="D310" s="162" t="s">
        <v>140</v>
      </c>
      <c r="E310" s="162" t="s">
        <v>184</v>
      </c>
      <c r="F310" s="162"/>
      <c r="G310" s="163">
        <f t="shared" si="25"/>
        <v>164.2</v>
      </c>
      <c r="H310" s="163">
        <f t="shared" si="25"/>
        <v>162.5</v>
      </c>
      <c r="I310" s="116">
        <f t="shared" si="22"/>
        <v>98.96467722289891</v>
      </c>
    </row>
    <row r="311" spans="1:9" ht="30" customHeight="1">
      <c r="A311" s="184" t="s">
        <v>19</v>
      </c>
      <c r="B311" s="184"/>
      <c r="C311" s="162" t="s">
        <v>65</v>
      </c>
      <c r="D311" s="162" t="s">
        <v>140</v>
      </c>
      <c r="E311" s="162" t="s">
        <v>184</v>
      </c>
      <c r="F311" s="162" t="s">
        <v>20</v>
      </c>
      <c r="G311" s="163">
        <f t="shared" si="25"/>
        <v>164.2</v>
      </c>
      <c r="H311" s="163">
        <f t="shared" si="25"/>
        <v>162.5</v>
      </c>
      <c r="I311" s="116">
        <f t="shared" si="22"/>
        <v>98.96467722289891</v>
      </c>
    </row>
    <row r="312" spans="1:9" ht="27" customHeight="1">
      <c r="A312" s="184" t="s">
        <v>21</v>
      </c>
      <c r="B312" s="184"/>
      <c r="C312" s="162" t="s">
        <v>65</v>
      </c>
      <c r="D312" s="162" t="s">
        <v>140</v>
      </c>
      <c r="E312" s="162" t="s">
        <v>184</v>
      </c>
      <c r="F312" s="162" t="s">
        <v>22</v>
      </c>
      <c r="G312" s="163">
        <f>'пр.4'!H823</f>
        <v>164.2</v>
      </c>
      <c r="H312" s="163">
        <f>'пр.4'!I823</f>
        <v>162.5</v>
      </c>
      <c r="I312" s="116">
        <f t="shared" si="22"/>
        <v>98.96467722289891</v>
      </c>
    </row>
    <row r="313" spans="1:9" ht="27.75" customHeight="1">
      <c r="A313" s="184" t="s">
        <v>186</v>
      </c>
      <c r="B313" s="184"/>
      <c r="C313" s="162" t="s">
        <v>65</v>
      </c>
      <c r="D313" s="162" t="s">
        <v>140</v>
      </c>
      <c r="E313" s="162" t="s">
        <v>187</v>
      </c>
      <c r="F313" s="162"/>
      <c r="G313" s="163">
        <f aca="true" t="shared" si="26" ref="G313:H315">G314</f>
        <v>7059</v>
      </c>
      <c r="H313" s="163">
        <f t="shared" si="26"/>
        <v>7059</v>
      </c>
      <c r="I313" s="116">
        <f t="shared" si="22"/>
        <v>100</v>
      </c>
    </row>
    <row r="314" spans="1:9" ht="29.25" customHeight="1">
      <c r="A314" s="184" t="s">
        <v>188</v>
      </c>
      <c r="B314" s="184"/>
      <c r="C314" s="162" t="s">
        <v>65</v>
      </c>
      <c r="D314" s="162" t="s">
        <v>140</v>
      </c>
      <c r="E314" s="162" t="s">
        <v>189</v>
      </c>
      <c r="F314" s="162"/>
      <c r="G314" s="163">
        <f t="shared" si="26"/>
        <v>7059</v>
      </c>
      <c r="H314" s="163">
        <f t="shared" si="26"/>
        <v>7059</v>
      </c>
      <c r="I314" s="116">
        <f t="shared" si="22"/>
        <v>100</v>
      </c>
    </row>
    <row r="315" spans="1:9" ht="30.75" customHeight="1">
      <c r="A315" s="184" t="s">
        <v>19</v>
      </c>
      <c r="B315" s="184"/>
      <c r="C315" s="162" t="s">
        <v>65</v>
      </c>
      <c r="D315" s="162" t="s">
        <v>140</v>
      </c>
      <c r="E315" s="162" t="s">
        <v>189</v>
      </c>
      <c r="F315" s="162" t="s">
        <v>20</v>
      </c>
      <c r="G315" s="163">
        <f t="shared" si="26"/>
        <v>7059</v>
      </c>
      <c r="H315" s="163">
        <f t="shared" si="26"/>
        <v>7059</v>
      </c>
      <c r="I315" s="116">
        <f t="shared" si="22"/>
        <v>100</v>
      </c>
    </row>
    <row r="316" spans="1:9" ht="13.5">
      <c r="A316" s="184" t="s">
        <v>21</v>
      </c>
      <c r="B316" s="184"/>
      <c r="C316" s="162" t="s">
        <v>65</v>
      </c>
      <c r="D316" s="162" t="s">
        <v>140</v>
      </c>
      <c r="E316" s="162" t="s">
        <v>189</v>
      </c>
      <c r="F316" s="162" t="s">
        <v>22</v>
      </c>
      <c r="G316" s="163">
        <f>'пр.4'!H827</f>
        <v>7059</v>
      </c>
      <c r="H316" s="163">
        <f>'пр.4'!I827</f>
        <v>7059</v>
      </c>
      <c r="I316" s="116">
        <f t="shared" si="22"/>
        <v>100</v>
      </c>
    </row>
    <row r="317" spans="1:9" ht="57" customHeight="1">
      <c r="A317" s="184" t="s">
        <v>233</v>
      </c>
      <c r="B317" s="184"/>
      <c r="C317" s="162" t="s">
        <v>65</v>
      </c>
      <c r="D317" s="162" t="s">
        <v>140</v>
      </c>
      <c r="E317" s="162" t="s">
        <v>234</v>
      </c>
      <c r="F317" s="162"/>
      <c r="G317" s="163">
        <f>G318</f>
        <v>100754.8</v>
      </c>
      <c r="H317" s="163">
        <f>H318</f>
        <v>100593.29999999999</v>
      </c>
      <c r="I317" s="116">
        <f t="shared" si="22"/>
        <v>99.83970986990197</v>
      </c>
    </row>
    <row r="318" spans="1:9" ht="56.25" customHeight="1">
      <c r="A318" s="184" t="s">
        <v>235</v>
      </c>
      <c r="B318" s="184"/>
      <c r="C318" s="162" t="s">
        <v>65</v>
      </c>
      <c r="D318" s="162" t="s">
        <v>140</v>
      </c>
      <c r="E318" s="162" t="s">
        <v>236</v>
      </c>
      <c r="F318" s="162"/>
      <c r="G318" s="163">
        <f>G319+G325+G328+G331+G322</f>
        <v>100754.8</v>
      </c>
      <c r="H318" s="163">
        <f>H319+H325+H328+H331+H322</f>
        <v>100593.29999999999</v>
      </c>
      <c r="I318" s="116">
        <f t="shared" si="22"/>
        <v>99.83970986990197</v>
      </c>
    </row>
    <row r="319" spans="1:9" ht="69" customHeight="1">
      <c r="A319" s="184" t="s">
        <v>237</v>
      </c>
      <c r="B319" s="184"/>
      <c r="C319" s="162" t="s">
        <v>65</v>
      </c>
      <c r="D319" s="162" t="s">
        <v>140</v>
      </c>
      <c r="E319" s="162" t="s">
        <v>238</v>
      </c>
      <c r="F319" s="162"/>
      <c r="G319" s="163">
        <f>G320</f>
        <v>50000</v>
      </c>
      <c r="H319" s="163">
        <f>H320</f>
        <v>50000</v>
      </c>
      <c r="I319" s="116">
        <f t="shared" si="22"/>
        <v>100</v>
      </c>
    </row>
    <row r="320" spans="1:9" ht="28.5" customHeight="1">
      <c r="A320" s="184" t="s">
        <v>19</v>
      </c>
      <c r="B320" s="184"/>
      <c r="C320" s="162" t="s">
        <v>65</v>
      </c>
      <c r="D320" s="162" t="s">
        <v>140</v>
      </c>
      <c r="E320" s="162" t="s">
        <v>238</v>
      </c>
      <c r="F320" s="162" t="s">
        <v>20</v>
      </c>
      <c r="G320" s="163">
        <f>G321</f>
        <v>50000</v>
      </c>
      <c r="H320" s="163">
        <f>H321</f>
        <v>50000</v>
      </c>
      <c r="I320" s="116">
        <f t="shared" si="22"/>
        <v>100</v>
      </c>
    </row>
    <row r="321" spans="1:9" ht="30" customHeight="1">
      <c r="A321" s="184" t="s">
        <v>21</v>
      </c>
      <c r="B321" s="184"/>
      <c r="C321" s="162" t="s">
        <v>65</v>
      </c>
      <c r="D321" s="162" t="s">
        <v>140</v>
      </c>
      <c r="E321" s="162" t="s">
        <v>238</v>
      </c>
      <c r="F321" s="162" t="s">
        <v>22</v>
      </c>
      <c r="G321" s="163">
        <f>'пр.4'!H832</f>
        <v>50000</v>
      </c>
      <c r="H321" s="163">
        <f>'пр.4'!I832</f>
        <v>50000</v>
      </c>
      <c r="I321" s="116">
        <f t="shared" si="22"/>
        <v>100</v>
      </c>
    </row>
    <row r="322" spans="1:9" ht="81" customHeight="1">
      <c r="A322" s="184" t="str">
        <f>'пр.4'!A833</f>
        <v>Создание комфортной городской среды в малых городах и исторических поселениях-победителях Всеросийского конкурса лучших проектов создания комфортной городской среды за счет средств резервного фонда Правительства Российской Федерации</v>
      </c>
      <c r="B322" s="184"/>
      <c r="C322" s="162" t="s">
        <v>65</v>
      </c>
      <c r="D322" s="162" t="s">
        <v>140</v>
      </c>
      <c r="E322" s="162" t="str">
        <f>'пр.4'!E833</f>
        <v>7К 0 01 5424F</v>
      </c>
      <c r="F322" s="162"/>
      <c r="G322" s="163">
        <f>G323</f>
        <v>550</v>
      </c>
      <c r="H322" s="163">
        <f>H323</f>
        <v>550</v>
      </c>
      <c r="I322" s="116">
        <f t="shared" si="22"/>
        <v>100</v>
      </c>
    </row>
    <row r="323" spans="1:9" ht="28.5" customHeight="1">
      <c r="A323" s="184" t="str">
        <f>'пр.4'!A834</f>
        <v>Закупка товаров, работ и услуг для обеспечения государственных (муниципальных) нужд</v>
      </c>
      <c r="B323" s="184"/>
      <c r="C323" s="162" t="s">
        <v>65</v>
      </c>
      <c r="D323" s="162" t="s">
        <v>140</v>
      </c>
      <c r="E323" s="162" t="str">
        <f>'пр.4'!E834</f>
        <v>7К 0 01 5424F</v>
      </c>
      <c r="F323" s="162" t="s">
        <v>20</v>
      </c>
      <c r="G323" s="163">
        <f>G324</f>
        <v>550</v>
      </c>
      <c r="H323" s="163">
        <f>H324</f>
        <v>550</v>
      </c>
      <c r="I323" s="116">
        <f t="shared" si="22"/>
        <v>100</v>
      </c>
    </row>
    <row r="324" spans="1:9" ht="29.25" customHeight="1">
      <c r="A324" s="184" t="str">
        <f>'пр.4'!A835</f>
        <v>Иные закупки товаров, работ и услуг для обеспечения государственных (муниципальных) нужд</v>
      </c>
      <c r="B324" s="184"/>
      <c r="C324" s="162" t="s">
        <v>65</v>
      </c>
      <c r="D324" s="162" t="s">
        <v>140</v>
      </c>
      <c r="E324" s="162" t="str">
        <f>'пр.4'!E835</f>
        <v>7К 0 01 5424F</v>
      </c>
      <c r="F324" s="162" t="s">
        <v>22</v>
      </c>
      <c r="G324" s="163">
        <f>'пр.4'!H835</f>
        <v>550</v>
      </c>
      <c r="H324" s="163">
        <f>'пр.4'!I835</f>
        <v>550</v>
      </c>
      <c r="I324" s="116">
        <f t="shared" si="22"/>
        <v>100</v>
      </c>
    </row>
    <row r="325" spans="1:9" ht="30" customHeight="1">
      <c r="A325" s="184" t="s">
        <v>241</v>
      </c>
      <c r="B325" s="184"/>
      <c r="C325" s="162" t="s">
        <v>65</v>
      </c>
      <c r="D325" s="162" t="s">
        <v>140</v>
      </c>
      <c r="E325" s="162" t="s">
        <v>242</v>
      </c>
      <c r="F325" s="162"/>
      <c r="G325" s="163">
        <f>G326</f>
        <v>10000</v>
      </c>
      <c r="H325" s="163">
        <f>H326</f>
        <v>9849.8</v>
      </c>
      <c r="I325" s="116">
        <f t="shared" si="22"/>
        <v>98.49799999999999</v>
      </c>
    </row>
    <row r="326" spans="1:9" ht="31.5" customHeight="1">
      <c r="A326" s="184" t="s">
        <v>19</v>
      </c>
      <c r="B326" s="184"/>
      <c r="C326" s="162" t="s">
        <v>65</v>
      </c>
      <c r="D326" s="162" t="s">
        <v>140</v>
      </c>
      <c r="E326" s="162" t="s">
        <v>242</v>
      </c>
      <c r="F326" s="162" t="s">
        <v>20</v>
      </c>
      <c r="G326" s="163">
        <f>G327</f>
        <v>10000</v>
      </c>
      <c r="H326" s="163">
        <f>H327</f>
        <v>9849.8</v>
      </c>
      <c r="I326" s="116">
        <f t="shared" si="22"/>
        <v>98.49799999999999</v>
      </c>
    </row>
    <row r="327" spans="1:9" ht="27" customHeight="1">
      <c r="A327" s="184" t="s">
        <v>21</v>
      </c>
      <c r="B327" s="184"/>
      <c r="C327" s="162" t="s">
        <v>65</v>
      </c>
      <c r="D327" s="162" t="s">
        <v>140</v>
      </c>
      <c r="E327" s="162" t="s">
        <v>242</v>
      </c>
      <c r="F327" s="162" t="s">
        <v>22</v>
      </c>
      <c r="G327" s="163">
        <f>'пр.4'!H838</f>
        <v>10000</v>
      </c>
      <c r="H327" s="163">
        <f>'пр.4'!I838</f>
        <v>9849.8</v>
      </c>
      <c r="I327" s="116">
        <f aca="true" t="shared" si="27" ref="I327:I394">H327/G327*100</f>
        <v>98.49799999999999</v>
      </c>
    </row>
    <row r="328" spans="1:9" ht="42" customHeight="1">
      <c r="A328" s="184" t="s">
        <v>243</v>
      </c>
      <c r="B328" s="184"/>
      <c r="C328" s="162" t="s">
        <v>65</v>
      </c>
      <c r="D328" s="162" t="s">
        <v>140</v>
      </c>
      <c r="E328" s="162" t="s">
        <v>244</v>
      </c>
      <c r="F328" s="162"/>
      <c r="G328" s="163">
        <f>G329</f>
        <v>39452.1</v>
      </c>
      <c r="H328" s="163">
        <f>H329</f>
        <v>39452.1</v>
      </c>
      <c r="I328" s="116">
        <f t="shared" si="27"/>
        <v>100</v>
      </c>
    </row>
    <row r="329" spans="1:9" ht="27.75" customHeight="1">
      <c r="A329" s="184" t="s">
        <v>19</v>
      </c>
      <c r="B329" s="184"/>
      <c r="C329" s="162" t="s">
        <v>65</v>
      </c>
      <c r="D329" s="162" t="s">
        <v>140</v>
      </c>
      <c r="E329" s="162" t="s">
        <v>244</v>
      </c>
      <c r="F329" s="162" t="s">
        <v>20</v>
      </c>
      <c r="G329" s="163">
        <f>G330</f>
        <v>39452.1</v>
      </c>
      <c r="H329" s="163">
        <f>H330</f>
        <v>39452.1</v>
      </c>
      <c r="I329" s="116">
        <f t="shared" si="27"/>
        <v>100</v>
      </c>
    </row>
    <row r="330" spans="1:9" ht="27.75" customHeight="1">
      <c r="A330" s="184" t="s">
        <v>21</v>
      </c>
      <c r="B330" s="184"/>
      <c r="C330" s="162" t="s">
        <v>65</v>
      </c>
      <c r="D330" s="162" t="s">
        <v>140</v>
      </c>
      <c r="E330" s="162" t="s">
        <v>244</v>
      </c>
      <c r="F330" s="162" t="s">
        <v>22</v>
      </c>
      <c r="G330" s="163">
        <f>'пр.4'!H841</f>
        <v>39452.1</v>
      </c>
      <c r="H330" s="163">
        <f>'пр.4'!I841</f>
        <v>39452.1</v>
      </c>
      <c r="I330" s="116">
        <f t="shared" si="27"/>
        <v>100</v>
      </c>
    </row>
    <row r="331" spans="1:9" ht="39" customHeight="1">
      <c r="A331" s="184" t="s">
        <v>245</v>
      </c>
      <c r="B331" s="184"/>
      <c r="C331" s="162" t="s">
        <v>65</v>
      </c>
      <c r="D331" s="162" t="s">
        <v>140</v>
      </c>
      <c r="E331" s="162" t="s">
        <v>246</v>
      </c>
      <c r="F331" s="162"/>
      <c r="G331" s="163">
        <f>G332</f>
        <v>752.7</v>
      </c>
      <c r="H331" s="163">
        <f>H332</f>
        <v>741.4</v>
      </c>
      <c r="I331" s="116">
        <f t="shared" si="27"/>
        <v>98.49873787697621</v>
      </c>
    </row>
    <row r="332" spans="1:9" ht="30" customHeight="1">
      <c r="A332" s="184" t="s">
        <v>19</v>
      </c>
      <c r="B332" s="184"/>
      <c r="C332" s="162" t="s">
        <v>65</v>
      </c>
      <c r="D332" s="162" t="s">
        <v>140</v>
      </c>
      <c r="E332" s="162" t="s">
        <v>246</v>
      </c>
      <c r="F332" s="162" t="s">
        <v>20</v>
      </c>
      <c r="G332" s="163">
        <f>G333</f>
        <v>752.7</v>
      </c>
      <c r="H332" s="163">
        <f>H333</f>
        <v>741.4</v>
      </c>
      <c r="I332" s="116">
        <f t="shared" si="27"/>
        <v>98.49873787697621</v>
      </c>
    </row>
    <row r="333" spans="1:9" ht="29.25" customHeight="1">
      <c r="A333" s="184" t="s">
        <v>21</v>
      </c>
      <c r="B333" s="184"/>
      <c r="C333" s="162" t="s">
        <v>65</v>
      </c>
      <c r="D333" s="162" t="s">
        <v>140</v>
      </c>
      <c r="E333" s="162" t="s">
        <v>246</v>
      </c>
      <c r="F333" s="162" t="s">
        <v>22</v>
      </c>
      <c r="G333" s="163">
        <f>'пр.4'!H844</f>
        <v>752.7</v>
      </c>
      <c r="H333" s="163">
        <f>'пр.4'!I844</f>
        <v>741.4</v>
      </c>
      <c r="I333" s="116">
        <f t="shared" si="27"/>
        <v>98.49873787697621</v>
      </c>
    </row>
    <row r="334" spans="1:9" ht="13.5">
      <c r="A334" s="184" t="s">
        <v>565</v>
      </c>
      <c r="B334" s="184"/>
      <c r="C334" s="162" t="s">
        <v>65</v>
      </c>
      <c r="D334" s="162" t="s">
        <v>140</v>
      </c>
      <c r="E334" s="162" t="s">
        <v>566</v>
      </c>
      <c r="F334" s="162"/>
      <c r="G334" s="163">
        <f>G335+G338</f>
        <v>8003.1</v>
      </c>
      <c r="H334" s="163">
        <f>H335+H338</f>
        <v>7998.1</v>
      </c>
      <c r="I334" s="116">
        <f t="shared" si="27"/>
        <v>99.93752420936886</v>
      </c>
    </row>
    <row r="335" spans="1:9" ht="13.5">
      <c r="A335" s="184" t="s">
        <v>567</v>
      </c>
      <c r="B335" s="184"/>
      <c r="C335" s="162" t="s">
        <v>65</v>
      </c>
      <c r="D335" s="162" t="s">
        <v>140</v>
      </c>
      <c r="E335" s="162" t="s">
        <v>568</v>
      </c>
      <c r="F335" s="162"/>
      <c r="G335" s="163">
        <f>G336</f>
        <v>3115</v>
      </c>
      <c r="H335" s="163">
        <f>H336</f>
        <v>3115</v>
      </c>
      <c r="I335" s="116">
        <f t="shared" si="27"/>
        <v>100</v>
      </c>
    </row>
    <row r="336" spans="1:9" ht="28.5" customHeight="1">
      <c r="A336" s="184" t="s">
        <v>19</v>
      </c>
      <c r="B336" s="184"/>
      <c r="C336" s="162" t="s">
        <v>65</v>
      </c>
      <c r="D336" s="162" t="s">
        <v>140</v>
      </c>
      <c r="E336" s="162" t="s">
        <v>568</v>
      </c>
      <c r="F336" s="162" t="s">
        <v>20</v>
      </c>
      <c r="G336" s="163">
        <f>G337</f>
        <v>3115</v>
      </c>
      <c r="H336" s="163">
        <f>H337</f>
        <v>3115</v>
      </c>
      <c r="I336" s="116">
        <f t="shared" si="27"/>
        <v>100</v>
      </c>
    </row>
    <row r="337" spans="1:9" ht="27.75" customHeight="1">
      <c r="A337" s="184" t="s">
        <v>21</v>
      </c>
      <c r="B337" s="184"/>
      <c r="C337" s="162" t="s">
        <v>65</v>
      </c>
      <c r="D337" s="162" t="s">
        <v>140</v>
      </c>
      <c r="E337" s="162" t="s">
        <v>568</v>
      </c>
      <c r="F337" s="162" t="s">
        <v>22</v>
      </c>
      <c r="G337" s="163">
        <f>'пр.4'!H848</f>
        <v>3115</v>
      </c>
      <c r="H337" s="163">
        <f>'пр.4'!I848</f>
        <v>3115</v>
      </c>
      <c r="I337" s="116">
        <f t="shared" si="27"/>
        <v>100</v>
      </c>
    </row>
    <row r="338" spans="1:9" ht="13.5">
      <c r="A338" s="184" t="s">
        <v>569</v>
      </c>
      <c r="B338" s="184"/>
      <c r="C338" s="162" t="s">
        <v>65</v>
      </c>
      <c r="D338" s="162" t="s">
        <v>140</v>
      </c>
      <c r="E338" s="162" t="s">
        <v>570</v>
      </c>
      <c r="F338" s="162"/>
      <c r="G338" s="163">
        <f>G339</f>
        <v>4888.1</v>
      </c>
      <c r="H338" s="163">
        <f>H339</f>
        <v>4883.1</v>
      </c>
      <c r="I338" s="116">
        <f t="shared" si="27"/>
        <v>99.89771076696466</v>
      </c>
    </row>
    <row r="339" spans="1:9" ht="27.75" customHeight="1">
      <c r="A339" s="184" t="s">
        <v>19</v>
      </c>
      <c r="B339" s="184"/>
      <c r="C339" s="162" t="s">
        <v>65</v>
      </c>
      <c r="D339" s="162" t="s">
        <v>140</v>
      </c>
      <c r="E339" s="162" t="s">
        <v>570</v>
      </c>
      <c r="F339" s="162" t="s">
        <v>20</v>
      </c>
      <c r="G339" s="163">
        <f>G340</f>
        <v>4888.1</v>
      </c>
      <c r="H339" s="163">
        <f>H340</f>
        <v>4883.1</v>
      </c>
      <c r="I339" s="116">
        <f t="shared" si="27"/>
        <v>99.89771076696466</v>
      </c>
    </row>
    <row r="340" spans="1:9" ht="27.75" customHeight="1">
      <c r="A340" s="184" t="s">
        <v>21</v>
      </c>
      <c r="B340" s="184"/>
      <c r="C340" s="162" t="s">
        <v>65</v>
      </c>
      <c r="D340" s="162" t="s">
        <v>140</v>
      </c>
      <c r="E340" s="162" t="s">
        <v>570</v>
      </c>
      <c r="F340" s="162" t="s">
        <v>22</v>
      </c>
      <c r="G340" s="163">
        <f>'пр.4'!H851</f>
        <v>4888.1</v>
      </c>
      <c r="H340" s="163">
        <f>'пр.4'!I851</f>
        <v>4883.1</v>
      </c>
      <c r="I340" s="116">
        <f t="shared" si="27"/>
        <v>99.89771076696466</v>
      </c>
    </row>
    <row r="341" spans="1:9" ht="27" customHeight="1">
      <c r="A341" s="184" t="s">
        <v>571</v>
      </c>
      <c r="B341" s="184"/>
      <c r="C341" s="162" t="s">
        <v>65</v>
      </c>
      <c r="D341" s="162" t="s">
        <v>140</v>
      </c>
      <c r="E341" s="162" t="s">
        <v>572</v>
      </c>
      <c r="F341" s="162"/>
      <c r="G341" s="163">
        <f>G342+G345</f>
        <v>6172.2</v>
      </c>
      <c r="H341" s="163">
        <f>H342+H345</f>
        <v>6172.2</v>
      </c>
      <c r="I341" s="116">
        <f t="shared" si="27"/>
        <v>100</v>
      </c>
    </row>
    <row r="342" spans="1:9" ht="27" customHeight="1">
      <c r="A342" s="184" t="s">
        <v>483</v>
      </c>
      <c r="B342" s="184"/>
      <c r="C342" s="162" t="s">
        <v>65</v>
      </c>
      <c r="D342" s="162" t="s">
        <v>140</v>
      </c>
      <c r="E342" s="162" t="s">
        <v>573</v>
      </c>
      <c r="F342" s="162"/>
      <c r="G342" s="163">
        <f>G343</f>
        <v>5772.2</v>
      </c>
      <c r="H342" s="163">
        <f>H343</f>
        <v>5772.2</v>
      </c>
      <c r="I342" s="116">
        <f t="shared" si="27"/>
        <v>100</v>
      </c>
    </row>
    <row r="343" spans="1:9" ht="28.5" customHeight="1">
      <c r="A343" s="184" t="s">
        <v>35</v>
      </c>
      <c r="B343" s="184"/>
      <c r="C343" s="162" t="s">
        <v>65</v>
      </c>
      <c r="D343" s="162" t="s">
        <v>140</v>
      </c>
      <c r="E343" s="162" t="s">
        <v>573</v>
      </c>
      <c r="F343" s="162" t="s">
        <v>36</v>
      </c>
      <c r="G343" s="163">
        <f>G344</f>
        <v>5772.2</v>
      </c>
      <c r="H343" s="163">
        <f>H344</f>
        <v>5772.2</v>
      </c>
      <c r="I343" s="116">
        <f t="shared" si="27"/>
        <v>100</v>
      </c>
    </row>
    <row r="344" spans="1:9" ht="13.5">
      <c r="A344" s="184" t="s">
        <v>510</v>
      </c>
      <c r="B344" s="184"/>
      <c r="C344" s="162" t="s">
        <v>65</v>
      </c>
      <c r="D344" s="162" t="s">
        <v>140</v>
      </c>
      <c r="E344" s="162" t="s">
        <v>573</v>
      </c>
      <c r="F344" s="162" t="s">
        <v>511</v>
      </c>
      <c r="G344" s="163">
        <f>'пр.4'!H855</f>
        <v>5772.2</v>
      </c>
      <c r="H344" s="163">
        <f>'пр.4'!I855</f>
        <v>5772.2</v>
      </c>
      <c r="I344" s="116">
        <f t="shared" si="27"/>
        <v>100</v>
      </c>
    </row>
    <row r="345" spans="1:9" ht="13.5">
      <c r="A345" s="184" t="s">
        <v>574</v>
      </c>
      <c r="B345" s="184"/>
      <c r="C345" s="162" t="s">
        <v>65</v>
      </c>
      <c r="D345" s="162" t="s">
        <v>140</v>
      </c>
      <c r="E345" s="162" t="s">
        <v>575</v>
      </c>
      <c r="F345" s="162"/>
      <c r="G345" s="163">
        <f>G346</f>
        <v>400</v>
      </c>
      <c r="H345" s="163">
        <f>H346</f>
        <v>400</v>
      </c>
      <c r="I345" s="116">
        <f t="shared" si="27"/>
        <v>100</v>
      </c>
    </row>
    <row r="346" spans="1:9" ht="28.5" customHeight="1">
      <c r="A346" s="184" t="s">
        <v>19</v>
      </c>
      <c r="B346" s="184"/>
      <c r="C346" s="162" t="s">
        <v>65</v>
      </c>
      <c r="D346" s="162" t="s">
        <v>140</v>
      </c>
      <c r="E346" s="162" t="s">
        <v>575</v>
      </c>
      <c r="F346" s="162" t="s">
        <v>20</v>
      </c>
      <c r="G346" s="163">
        <f>G347</f>
        <v>400</v>
      </c>
      <c r="H346" s="163">
        <f>H347</f>
        <v>400</v>
      </c>
      <c r="I346" s="116">
        <f t="shared" si="27"/>
        <v>100</v>
      </c>
    </row>
    <row r="347" spans="1:9" ht="25.5" customHeight="1">
      <c r="A347" s="184" t="s">
        <v>21</v>
      </c>
      <c r="B347" s="184"/>
      <c r="C347" s="162" t="s">
        <v>65</v>
      </c>
      <c r="D347" s="162" t="s">
        <v>140</v>
      </c>
      <c r="E347" s="162" t="s">
        <v>575</v>
      </c>
      <c r="F347" s="162" t="s">
        <v>22</v>
      </c>
      <c r="G347" s="163">
        <f>'пр.4'!H858</f>
        <v>400</v>
      </c>
      <c r="H347" s="163">
        <f>'пр.4'!I858</f>
        <v>400</v>
      </c>
      <c r="I347" s="116">
        <f t="shared" si="27"/>
        <v>100</v>
      </c>
    </row>
    <row r="348" spans="1:9" ht="51.75" customHeight="1">
      <c r="A348" s="184" t="s">
        <v>399</v>
      </c>
      <c r="B348" s="184"/>
      <c r="C348" s="162" t="s">
        <v>65</v>
      </c>
      <c r="D348" s="162" t="s">
        <v>140</v>
      </c>
      <c r="E348" s="162" t="s">
        <v>400</v>
      </c>
      <c r="F348" s="162"/>
      <c r="G348" s="163">
        <f>G349</f>
        <v>4930.1</v>
      </c>
      <c r="H348" s="163">
        <f>H349</f>
        <v>4930.1</v>
      </c>
      <c r="I348" s="116">
        <f t="shared" si="27"/>
        <v>100</v>
      </c>
    </row>
    <row r="349" spans="1:9" ht="55.5" customHeight="1">
      <c r="A349" s="184" t="s">
        <v>576</v>
      </c>
      <c r="B349" s="184"/>
      <c r="C349" s="162" t="s">
        <v>65</v>
      </c>
      <c r="D349" s="162" t="s">
        <v>140</v>
      </c>
      <c r="E349" s="162" t="s">
        <v>577</v>
      </c>
      <c r="F349" s="162"/>
      <c r="G349" s="163">
        <f>G350+G353+G356</f>
        <v>4930.1</v>
      </c>
      <c r="H349" s="163">
        <f>H350+H353+H356</f>
        <v>4930.1</v>
      </c>
      <c r="I349" s="116">
        <f t="shared" si="27"/>
        <v>100</v>
      </c>
    </row>
    <row r="350" spans="1:9" ht="27" customHeight="1">
      <c r="A350" s="184" t="s">
        <v>578</v>
      </c>
      <c r="B350" s="184"/>
      <c r="C350" s="162" t="s">
        <v>65</v>
      </c>
      <c r="D350" s="162" t="s">
        <v>140</v>
      </c>
      <c r="E350" s="162" t="s">
        <v>579</v>
      </c>
      <c r="F350" s="162"/>
      <c r="G350" s="163">
        <f>G351</f>
        <v>2449</v>
      </c>
      <c r="H350" s="163">
        <f>H351</f>
        <v>2449</v>
      </c>
      <c r="I350" s="116">
        <f t="shared" si="27"/>
        <v>100</v>
      </c>
    </row>
    <row r="351" spans="1:9" ht="30" customHeight="1">
      <c r="A351" s="184" t="s">
        <v>19</v>
      </c>
      <c r="B351" s="184"/>
      <c r="C351" s="162" t="s">
        <v>65</v>
      </c>
      <c r="D351" s="162" t="s">
        <v>140</v>
      </c>
      <c r="E351" s="162" t="s">
        <v>579</v>
      </c>
      <c r="F351" s="162" t="s">
        <v>20</v>
      </c>
      <c r="G351" s="163">
        <f>G352</f>
        <v>2449</v>
      </c>
      <c r="H351" s="163">
        <f>H352</f>
        <v>2449</v>
      </c>
      <c r="I351" s="116">
        <f t="shared" si="27"/>
        <v>100</v>
      </c>
    </row>
    <row r="352" spans="1:9" ht="27" customHeight="1">
      <c r="A352" s="184" t="s">
        <v>21</v>
      </c>
      <c r="B352" s="184"/>
      <c r="C352" s="162" t="s">
        <v>65</v>
      </c>
      <c r="D352" s="162" t="s">
        <v>140</v>
      </c>
      <c r="E352" s="162" t="s">
        <v>579</v>
      </c>
      <c r="F352" s="162" t="s">
        <v>22</v>
      </c>
      <c r="G352" s="163">
        <f>'пр.4'!H863</f>
        <v>2449</v>
      </c>
      <c r="H352" s="163">
        <f>'пр.4'!I863</f>
        <v>2449</v>
      </c>
      <c r="I352" s="116">
        <f t="shared" si="27"/>
        <v>100</v>
      </c>
    </row>
    <row r="353" spans="1:9" ht="13.5" customHeight="1">
      <c r="A353" s="184" t="str">
        <f>'пр.4'!A864</f>
        <v>Установка ограждения и монтаж быстровозводимого ангара</v>
      </c>
      <c r="B353" s="184"/>
      <c r="C353" s="162" t="s">
        <v>65</v>
      </c>
      <c r="D353" s="162" t="s">
        <v>140</v>
      </c>
      <c r="E353" s="162" t="str">
        <f>'пр.4'!E864</f>
        <v>Р1 8 00 08780</v>
      </c>
      <c r="F353" s="162"/>
      <c r="G353" s="163">
        <f>G354</f>
        <v>600</v>
      </c>
      <c r="H353" s="163">
        <f>H354</f>
        <v>600</v>
      </c>
      <c r="I353" s="116">
        <f t="shared" si="27"/>
        <v>100</v>
      </c>
    </row>
    <row r="354" spans="1:9" ht="32.25" customHeight="1">
      <c r="A354" s="184" t="str">
        <f>'пр.4'!A865</f>
        <v>Закупка товаров, работ и услуг для обеспечения государственных (муниципальных) нужд</v>
      </c>
      <c r="B354" s="184"/>
      <c r="C354" s="162" t="s">
        <v>65</v>
      </c>
      <c r="D354" s="162" t="s">
        <v>140</v>
      </c>
      <c r="E354" s="162" t="str">
        <f>'пр.4'!E865</f>
        <v>Р1 8 00 08780</v>
      </c>
      <c r="F354" s="162" t="s">
        <v>20</v>
      </c>
      <c r="G354" s="163">
        <f>G355</f>
        <v>600</v>
      </c>
      <c r="H354" s="163">
        <f>H355</f>
        <v>600</v>
      </c>
      <c r="I354" s="116">
        <f t="shared" si="27"/>
        <v>100</v>
      </c>
    </row>
    <row r="355" spans="1:9" ht="29.25" customHeight="1">
      <c r="A355" s="184" t="str">
        <f>'пр.4'!A866</f>
        <v>Иные закупки товаров, работ и услуг для обеспечения государственных (муниципальных) нужд</v>
      </c>
      <c r="B355" s="184"/>
      <c r="C355" s="162" t="s">
        <v>65</v>
      </c>
      <c r="D355" s="162" t="s">
        <v>140</v>
      </c>
      <c r="E355" s="162" t="str">
        <f>'пр.4'!E866</f>
        <v>Р1 8 00 08780</v>
      </c>
      <c r="F355" s="162" t="s">
        <v>22</v>
      </c>
      <c r="G355" s="163">
        <f>'пр.4'!H866</f>
        <v>600</v>
      </c>
      <c r="H355" s="163">
        <f>'пр.4'!I866</f>
        <v>600</v>
      </c>
      <c r="I355" s="116">
        <f t="shared" si="27"/>
        <v>100</v>
      </c>
    </row>
    <row r="356" spans="1:9" ht="53.25" customHeight="1">
      <c r="A356" s="184" t="s">
        <v>582</v>
      </c>
      <c r="B356" s="184"/>
      <c r="C356" s="162" t="s">
        <v>65</v>
      </c>
      <c r="D356" s="162" t="s">
        <v>140</v>
      </c>
      <c r="E356" s="162" t="s">
        <v>583</v>
      </c>
      <c r="F356" s="162"/>
      <c r="G356" s="163">
        <f>G357</f>
        <v>1881.1</v>
      </c>
      <c r="H356" s="163">
        <f>H357</f>
        <v>1881.1</v>
      </c>
      <c r="I356" s="116">
        <f t="shared" si="27"/>
        <v>100</v>
      </c>
    </row>
    <row r="357" spans="1:9" ht="31.5" customHeight="1">
      <c r="A357" s="184" t="s">
        <v>19</v>
      </c>
      <c r="B357" s="184"/>
      <c r="C357" s="162" t="s">
        <v>65</v>
      </c>
      <c r="D357" s="162" t="s">
        <v>140</v>
      </c>
      <c r="E357" s="162" t="s">
        <v>583</v>
      </c>
      <c r="F357" s="162" t="s">
        <v>20</v>
      </c>
      <c r="G357" s="163">
        <f>G358</f>
        <v>1881.1</v>
      </c>
      <c r="H357" s="163">
        <f>H358</f>
        <v>1881.1</v>
      </c>
      <c r="I357" s="116">
        <f t="shared" si="27"/>
        <v>100</v>
      </c>
    </row>
    <row r="358" spans="1:9" ht="27" customHeight="1">
      <c r="A358" s="184" t="s">
        <v>21</v>
      </c>
      <c r="B358" s="184"/>
      <c r="C358" s="162" t="s">
        <v>65</v>
      </c>
      <c r="D358" s="162" t="s">
        <v>140</v>
      </c>
      <c r="E358" s="162" t="s">
        <v>583</v>
      </c>
      <c r="F358" s="162" t="s">
        <v>22</v>
      </c>
      <c r="G358" s="163">
        <f>'пр.4'!H869</f>
        <v>1881.1</v>
      </c>
      <c r="H358" s="163">
        <f>'пр.4'!I869</f>
        <v>1881.1</v>
      </c>
      <c r="I358" s="116">
        <f t="shared" si="27"/>
        <v>100</v>
      </c>
    </row>
    <row r="359" spans="1:9" ht="28.5" customHeight="1">
      <c r="A359" s="183" t="s">
        <v>449</v>
      </c>
      <c r="B359" s="183"/>
      <c r="C359" s="159" t="s">
        <v>65</v>
      </c>
      <c r="D359" s="159" t="s">
        <v>65</v>
      </c>
      <c r="E359" s="159"/>
      <c r="F359" s="159"/>
      <c r="G359" s="160">
        <f>G360</f>
        <v>21709</v>
      </c>
      <c r="H359" s="160">
        <f>H360</f>
        <v>21707.800000000003</v>
      </c>
      <c r="I359" s="139">
        <f t="shared" si="27"/>
        <v>99.9944723386614</v>
      </c>
    </row>
    <row r="360" spans="1:9" ht="13.5">
      <c r="A360" s="184" t="s">
        <v>450</v>
      </c>
      <c r="B360" s="184"/>
      <c r="C360" s="162" t="s">
        <v>65</v>
      </c>
      <c r="D360" s="162" t="s">
        <v>65</v>
      </c>
      <c r="E360" s="162" t="s">
        <v>451</v>
      </c>
      <c r="F360" s="162"/>
      <c r="G360" s="163">
        <f>G361</f>
        <v>21709</v>
      </c>
      <c r="H360" s="163">
        <f>H361</f>
        <v>21707.800000000003</v>
      </c>
      <c r="I360" s="116">
        <f t="shared" si="27"/>
        <v>99.9944723386614</v>
      </c>
    </row>
    <row r="361" spans="1:9" ht="31.5" customHeight="1">
      <c r="A361" s="184" t="s">
        <v>452</v>
      </c>
      <c r="B361" s="184"/>
      <c r="C361" s="162" t="s">
        <v>65</v>
      </c>
      <c r="D361" s="162" t="s">
        <v>65</v>
      </c>
      <c r="E361" s="162" t="s">
        <v>453</v>
      </c>
      <c r="F361" s="162"/>
      <c r="G361" s="163">
        <f>G362+G364</f>
        <v>21709</v>
      </c>
      <c r="H361" s="163">
        <f>H362+H364</f>
        <v>21707.800000000003</v>
      </c>
      <c r="I361" s="116">
        <f t="shared" si="27"/>
        <v>99.9944723386614</v>
      </c>
    </row>
    <row r="362" spans="1:9" ht="30" customHeight="1">
      <c r="A362" s="184" t="s">
        <v>19</v>
      </c>
      <c r="B362" s="184"/>
      <c r="C362" s="162" t="s">
        <v>65</v>
      </c>
      <c r="D362" s="162" t="s">
        <v>65</v>
      </c>
      <c r="E362" s="162" t="s">
        <v>453</v>
      </c>
      <c r="F362" s="162" t="s">
        <v>20</v>
      </c>
      <c r="G362" s="163">
        <f>G363</f>
        <v>213</v>
      </c>
      <c r="H362" s="163">
        <f>H363</f>
        <v>212.4</v>
      </c>
      <c r="I362" s="116">
        <f t="shared" si="27"/>
        <v>99.71830985915493</v>
      </c>
    </row>
    <row r="363" spans="1:9" ht="30" customHeight="1">
      <c r="A363" s="184" t="s">
        <v>21</v>
      </c>
      <c r="B363" s="184"/>
      <c r="C363" s="162" t="s">
        <v>65</v>
      </c>
      <c r="D363" s="162" t="s">
        <v>65</v>
      </c>
      <c r="E363" s="162" t="s">
        <v>453</v>
      </c>
      <c r="F363" s="162" t="s">
        <v>22</v>
      </c>
      <c r="G363" s="163">
        <f>'пр.4'!H152</f>
        <v>213</v>
      </c>
      <c r="H363" s="163">
        <f>'пр.4'!I152</f>
        <v>212.4</v>
      </c>
      <c r="I363" s="116">
        <f t="shared" si="27"/>
        <v>99.71830985915493</v>
      </c>
    </row>
    <row r="364" spans="1:9" ht="13.5">
      <c r="A364" s="184" t="s">
        <v>118</v>
      </c>
      <c r="B364" s="184"/>
      <c r="C364" s="162" t="s">
        <v>65</v>
      </c>
      <c r="D364" s="162" t="s">
        <v>65</v>
      </c>
      <c r="E364" s="162" t="s">
        <v>453</v>
      </c>
      <c r="F364" s="162" t="s">
        <v>119</v>
      </c>
      <c r="G364" s="163">
        <f>G365</f>
        <v>21496</v>
      </c>
      <c r="H364" s="163">
        <f>H365</f>
        <v>21495.4</v>
      </c>
      <c r="I364" s="116">
        <f t="shared" si="27"/>
        <v>99.99720878302941</v>
      </c>
    </row>
    <row r="365" spans="1:9" ht="13.5">
      <c r="A365" s="184" t="s">
        <v>413</v>
      </c>
      <c r="B365" s="184"/>
      <c r="C365" s="162" t="s">
        <v>65</v>
      </c>
      <c r="D365" s="162" t="s">
        <v>65</v>
      </c>
      <c r="E365" s="162" t="s">
        <v>453</v>
      </c>
      <c r="F365" s="162" t="s">
        <v>414</v>
      </c>
      <c r="G365" s="163">
        <f>'пр.4'!H154</f>
        <v>21496</v>
      </c>
      <c r="H365" s="163">
        <f>'пр.4'!I154</f>
        <v>21495.4</v>
      </c>
      <c r="I365" s="116">
        <f t="shared" si="27"/>
        <v>99.99720878302941</v>
      </c>
    </row>
    <row r="366" spans="1:9" ht="13.5">
      <c r="A366" s="183" t="s">
        <v>62</v>
      </c>
      <c r="B366" s="183"/>
      <c r="C366" s="159" t="s">
        <v>63</v>
      </c>
      <c r="D366" s="161" t="s">
        <v>593</v>
      </c>
      <c r="E366" s="159"/>
      <c r="F366" s="159"/>
      <c r="G366" s="160">
        <f aca="true" t="shared" si="28" ref="G366:H375">G367</f>
        <v>2268</v>
      </c>
      <c r="H366" s="160">
        <f t="shared" si="28"/>
        <v>2267</v>
      </c>
      <c r="I366" s="139">
        <f t="shared" si="27"/>
        <v>99.95590828924162</v>
      </c>
    </row>
    <row r="367" spans="1:9" ht="26.25" customHeight="1">
      <c r="A367" s="183" t="s">
        <v>64</v>
      </c>
      <c r="B367" s="183"/>
      <c r="C367" s="159" t="s">
        <v>63</v>
      </c>
      <c r="D367" s="159" t="s">
        <v>65</v>
      </c>
      <c r="E367" s="159"/>
      <c r="F367" s="159"/>
      <c r="G367" s="160">
        <f>G368+G373</f>
        <v>2268</v>
      </c>
      <c r="H367" s="160">
        <f>H368+H373</f>
        <v>2267</v>
      </c>
      <c r="I367" s="139">
        <f t="shared" si="27"/>
        <v>99.95590828924162</v>
      </c>
    </row>
    <row r="368" spans="1:9" ht="55.5" customHeight="1">
      <c r="A368" s="184" t="s">
        <v>56</v>
      </c>
      <c r="B368" s="184"/>
      <c r="C368" s="162" t="s">
        <v>63</v>
      </c>
      <c r="D368" s="162" t="s">
        <v>65</v>
      </c>
      <c r="E368" s="162" t="s">
        <v>57</v>
      </c>
      <c r="F368" s="162"/>
      <c r="G368" s="163">
        <f t="shared" si="28"/>
        <v>868</v>
      </c>
      <c r="H368" s="163">
        <f t="shared" si="28"/>
        <v>867</v>
      </c>
      <c r="I368" s="116">
        <f t="shared" si="27"/>
        <v>99.88479262672811</v>
      </c>
    </row>
    <row r="369" spans="1:9" ht="28.5" customHeight="1">
      <c r="A369" s="184" t="s">
        <v>58</v>
      </c>
      <c r="B369" s="184"/>
      <c r="C369" s="162" t="s">
        <v>63</v>
      </c>
      <c r="D369" s="162" t="s">
        <v>65</v>
      </c>
      <c r="E369" s="162" t="s">
        <v>59</v>
      </c>
      <c r="F369" s="162"/>
      <c r="G369" s="163">
        <f t="shared" si="28"/>
        <v>868</v>
      </c>
      <c r="H369" s="163">
        <f t="shared" si="28"/>
        <v>867</v>
      </c>
      <c r="I369" s="116">
        <f t="shared" si="27"/>
        <v>99.88479262672811</v>
      </c>
    </row>
    <row r="370" spans="1:9" ht="27.75" customHeight="1">
      <c r="A370" s="184" t="s">
        <v>60</v>
      </c>
      <c r="B370" s="184"/>
      <c r="C370" s="162" t="s">
        <v>63</v>
      </c>
      <c r="D370" s="162" t="s">
        <v>65</v>
      </c>
      <c r="E370" s="162" t="s">
        <v>61</v>
      </c>
      <c r="F370" s="162"/>
      <c r="G370" s="163">
        <f t="shared" si="28"/>
        <v>868</v>
      </c>
      <c r="H370" s="163">
        <f t="shared" si="28"/>
        <v>867</v>
      </c>
      <c r="I370" s="116">
        <f t="shared" si="27"/>
        <v>99.88479262672811</v>
      </c>
    </row>
    <row r="371" spans="1:9" ht="30.75" customHeight="1">
      <c r="A371" s="184" t="s">
        <v>19</v>
      </c>
      <c r="B371" s="184"/>
      <c r="C371" s="162" t="s">
        <v>63</v>
      </c>
      <c r="D371" s="162" t="s">
        <v>65</v>
      </c>
      <c r="E371" s="162" t="s">
        <v>61</v>
      </c>
      <c r="F371" s="162" t="s">
        <v>20</v>
      </c>
      <c r="G371" s="163">
        <f t="shared" si="28"/>
        <v>868</v>
      </c>
      <c r="H371" s="163">
        <f t="shared" si="28"/>
        <v>867</v>
      </c>
      <c r="I371" s="116">
        <f t="shared" si="27"/>
        <v>99.88479262672811</v>
      </c>
    </row>
    <row r="372" spans="1:9" ht="27" customHeight="1">
      <c r="A372" s="184" t="s">
        <v>21</v>
      </c>
      <c r="B372" s="184"/>
      <c r="C372" s="162" t="s">
        <v>63</v>
      </c>
      <c r="D372" s="162" t="s">
        <v>65</v>
      </c>
      <c r="E372" s="162" t="s">
        <v>61</v>
      </c>
      <c r="F372" s="162" t="s">
        <v>22</v>
      </c>
      <c r="G372" s="163">
        <f>'пр.4'!H876</f>
        <v>868</v>
      </c>
      <c r="H372" s="163">
        <f>'пр.4'!I876</f>
        <v>867</v>
      </c>
      <c r="I372" s="116">
        <f t="shared" si="27"/>
        <v>99.88479262672811</v>
      </c>
    </row>
    <row r="373" spans="1:9" s="166" customFormat="1" ht="13.5">
      <c r="A373" s="185" t="str">
        <f>'пр.4'!A877</f>
        <v>Мероприятия в области охраны окружающей среды</v>
      </c>
      <c r="B373" s="185"/>
      <c r="C373" s="164" t="s">
        <v>63</v>
      </c>
      <c r="D373" s="164" t="s">
        <v>65</v>
      </c>
      <c r="E373" s="164" t="str">
        <f>'пр.4'!E877</f>
        <v>К4 0 00 00000</v>
      </c>
      <c r="F373" s="164"/>
      <c r="G373" s="163">
        <f t="shared" si="28"/>
        <v>1400</v>
      </c>
      <c r="H373" s="163">
        <f t="shared" si="28"/>
        <v>1400</v>
      </c>
      <c r="I373" s="165">
        <f>H373/G373*100</f>
        <v>100</v>
      </c>
    </row>
    <row r="374" spans="1:9" s="166" customFormat="1" ht="27.75" customHeight="1">
      <c r="A374" s="185" t="str">
        <f>'пр.4'!A878</f>
        <v>Проведение работ по лесоустройсту городских лесов и разработке лесохозяйственного регламента в отношении городских лесов на территории Сусуманского городского округа</v>
      </c>
      <c r="B374" s="185"/>
      <c r="C374" s="164" t="s">
        <v>63</v>
      </c>
      <c r="D374" s="164" t="s">
        <v>65</v>
      </c>
      <c r="E374" s="164" t="str">
        <f>'пр.4'!E878</f>
        <v>К4 0 00 92030</v>
      </c>
      <c r="F374" s="164"/>
      <c r="G374" s="163">
        <f t="shared" si="28"/>
        <v>1400</v>
      </c>
      <c r="H374" s="163">
        <f t="shared" si="28"/>
        <v>1400</v>
      </c>
      <c r="I374" s="165">
        <f>H374/G374*100</f>
        <v>100</v>
      </c>
    </row>
    <row r="375" spans="1:9" s="166" customFormat="1" ht="30.75" customHeight="1">
      <c r="A375" s="185" t="s">
        <v>19</v>
      </c>
      <c r="B375" s="185"/>
      <c r="C375" s="164" t="s">
        <v>63</v>
      </c>
      <c r="D375" s="164" t="s">
        <v>65</v>
      </c>
      <c r="E375" s="164" t="str">
        <f>'пр.4'!E879</f>
        <v>К4 0 00 92030</v>
      </c>
      <c r="F375" s="164" t="s">
        <v>20</v>
      </c>
      <c r="G375" s="163">
        <f t="shared" si="28"/>
        <v>1400</v>
      </c>
      <c r="H375" s="163">
        <f t="shared" si="28"/>
        <v>1400</v>
      </c>
      <c r="I375" s="165">
        <f>H375/G375*100</f>
        <v>100</v>
      </c>
    </row>
    <row r="376" spans="1:9" s="166" customFormat="1" ht="27" customHeight="1">
      <c r="A376" s="185" t="s">
        <v>21</v>
      </c>
      <c r="B376" s="185"/>
      <c r="C376" s="164" t="s">
        <v>63</v>
      </c>
      <c r="D376" s="164" t="s">
        <v>65</v>
      </c>
      <c r="E376" s="164" t="str">
        <f>'пр.4'!E880</f>
        <v>К4 0 00 92030</v>
      </c>
      <c r="F376" s="164" t="s">
        <v>22</v>
      </c>
      <c r="G376" s="163">
        <f>'пр.4'!H880</f>
        <v>1400</v>
      </c>
      <c r="H376" s="163">
        <f>'пр.4'!I880</f>
        <v>1400</v>
      </c>
      <c r="I376" s="165">
        <f>H376/G376*100</f>
        <v>100</v>
      </c>
    </row>
    <row r="377" spans="1:9" ht="13.5">
      <c r="A377" s="183" t="s">
        <v>132</v>
      </c>
      <c r="B377" s="183"/>
      <c r="C377" s="159" t="s">
        <v>133</v>
      </c>
      <c r="D377" s="161" t="s">
        <v>593</v>
      </c>
      <c r="E377" s="159"/>
      <c r="F377" s="159"/>
      <c r="G377" s="160">
        <f>G378+G428+G497+G536+G599</f>
        <v>386043</v>
      </c>
      <c r="H377" s="160">
        <f>H378+H428+H497+H536+H599</f>
        <v>367369.79999999993</v>
      </c>
      <c r="I377" s="139">
        <f t="shared" si="27"/>
        <v>95.16292226513625</v>
      </c>
    </row>
    <row r="378" spans="1:9" ht="13.5">
      <c r="A378" s="183" t="s">
        <v>138</v>
      </c>
      <c r="B378" s="183"/>
      <c r="C378" s="159" t="s">
        <v>133</v>
      </c>
      <c r="D378" s="159" t="s">
        <v>34</v>
      </c>
      <c r="E378" s="159"/>
      <c r="F378" s="159"/>
      <c r="G378" s="160">
        <f>G379+G388+G399+G410+G418</f>
        <v>71557.40000000001</v>
      </c>
      <c r="H378" s="160">
        <f>H379+H388+H399+H410+H418</f>
        <v>69301.5</v>
      </c>
      <c r="I378" s="139">
        <f t="shared" si="27"/>
        <v>96.84742598249795</v>
      </c>
    </row>
    <row r="379" spans="1:9" ht="27" customHeight="1">
      <c r="A379" s="184" t="s">
        <v>126</v>
      </c>
      <c r="B379" s="184"/>
      <c r="C379" s="162" t="s">
        <v>133</v>
      </c>
      <c r="D379" s="162" t="s">
        <v>34</v>
      </c>
      <c r="E379" s="162" t="s">
        <v>127</v>
      </c>
      <c r="F379" s="162"/>
      <c r="G379" s="163">
        <f>G380+G384</f>
        <v>55190.5</v>
      </c>
      <c r="H379" s="163">
        <f>H380+H384</f>
        <v>53954</v>
      </c>
      <c r="I379" s="116">
        <f t="shared" si="27"/>
        <v>97.75957818827516</v>
      </c>
    </row>
    <row r="380" spans="1:9" ht="29.25" customHeight="1">
      <c r="A380" s="184" t="s">
        <v>128</v>
      </c>
      <c r="B380" s="184"/>
      <c r="C380" s="162" t="s">
        <v>133</v>
      </c>
      <c r="D380" s="162" t="s">
        <v>34</v>
      </c>
      <c r="E380" s="162" t="s">
        <v>129</v>
      </c>
      <c r="F380" s="162"/>
      <c r="G380" s="163">
        <f aca="true" t="shared" si="29" ref="G380:H382">G381</f>
        <v>1753.5</v>
      </c>
      <c r="H380" s="163">
        <f t="shared" si="29"/>
        <v>1685.3</v>
      </c>
      <c r="I380" s="116">
        <f t="shared" si="27"/>
        <v>96.11063587111491</v>
      </c>
    </row>
    <row r="381" spans="1:9" ht="54" customHeight="1">
      <c r="A381" s="184" t="s">
        <v>50</v>
      </c>
      <c r="B381" s="184"/>
      <c r="C381" s="162" t="s">
        <v>133</v>
      </c>
      <c r="D381" s="162" t="s">
        <v>34</v>
      </c>
      <c r="E381" s="162" t="s">
        <v>137</v>
      </c>
      <c r="F381" s="162"/>
      <c r="G381" s="163">
        <f t="shared" si="29"/>
        <v>1753.5</v>
      </c>
      <c r="H381" s="163">
        <f t="shared" si="29"/>
        <v>1685.3</v>
      </c>
      <c r="I381" s="116">
        <f t="shared" si="27"/>
        <v>96.11063587111491</v>
      </c>
    </row>
    <row r="382" spans="1:9" ht="27" customHeight="1">
      <c r="A382" s="184" t="s">
        <v>35</v>
      </c>
      <c r="B382" s="184"/>
      <c r="C382" s="162" t="s">
        <v>133</v>
      </c>
      <c r="D382" s="162" t="s">
        <v>34</v>
      </c>
      <c r="E382" s="162" t="s">
        <v>137</v>
      </c>
      <c r="F382" s="162" t="s">
        <v>36</v>
      </c>
      <c r="G382" s="163">
        <f t="shared" si="29"/>
        <v>1753.5</v>
      </c>
      <c r="H382" s="163">
        <f t="shared" si="29"/>
        <v>1685.3</v>
      </c>
      <c r="I382" s="116">
        <f t="shared" si="27"/>
        <v>96.11063587111491</v>
      </c>
    </row>
    <row r="383" spans="1:9" ht="13.5">
      <c r="A383" s="184" t="s">
        <v>37</v>
      </c>
      <c r="B383" s="184"/>
      <c r="C383" s="162" t="s">
        <v>133</v>
      </c>
      <c r="D383" s="162" t="s">
        <v>34</v>
      </c>
      <c r="E383" s="162" t="s">
        <v>137</v>
      </c>
      <c r="F383" s="162" t="s">
        <v>38</v>
      </c>
      <c r="G383" s="163">
        <f>'пр.4'!H324</f>
        <v>1753.5</v>
      </c>
      <c r="H383" s="163">
        <f>'пр.4'!I324</f>
        <v>1685.3</v>
      </c>
      <c r="I383" s="116">
        <f t="shared" si="27"/>
        <v>96.11063587111491</v>
      </c>
    </row>
    <row r="384" spans="1:9" ht="42.75" customHeight="1">
      <c r="A384" s="184" t="s">
        <v>160</v>
      </c>
      <c r="B384" s="184"/>
      <c r="C384" s="162" t="s">
        <v>133</v>
      </c>
      <c r="D384" s="162" t="s">
        <v>34</v>
      </c>
      <c r="E384" s="162" t="s">
        <v>161</v>
      </c>
      <c r="F384" s="162"/>
      <c r="G384" s="163">
        <f aca="true" t="shared" si="30" ref="G384:H386">G385</f>
        <v>53437</v>
      </c>
      <c r="H384" s="163">
        <f t="shared" si="30"/>
        <v>52268.7</v>
      </c>
      <c r="I384" s="116">
        <f t="shared" si="27"/>
        <v>97.81368714561071</v>
      </c>
    </row>
    <row r="385" spans="1:9" ht="13.5">
      <c r="A385" s="184" t="s">
        <v>162</v>
      </c>
      <c r="B385" s="184"/>
      <c r="C385" s="162" t="s">
        <v>133</v>
      </c>
      <c r="D385" s="162" t="s">
        <v>34</v>
      </c>
      <c r="E385" s="162" t="s">
        <v>163</v>
      </c>
      <c r="F385" s="162"/>
      <c r="G385" s="163">
        <f t="shared" si="30"/>
        <v>53437</v>
      </c>
      <c r="H385" s="163">
        <f t="shared" si="30"/>
        <v>52268.7</v>
      </c>
      <c r="I385" s="116">
        <f t="shared" si="27"/>
        <v>97.81368714561071</v>
      </c>
    </row>
    <row r="386" spans="1:9" ht="27.75" customHeight="1">
      <c r="A386" s="184" t="s">
        <v>35</v>
      </c>
      <c r="B386" s="184"/>
      <c r="C386" s="162" t="s">
        <v>133</v>
      </c>
      <c r="D386" s="162" t="s">
        <v>34</v>
      </c>
      <c r="E386" s="162" t="s">
        <v>163</v>
      </c>
      <c r="F386" s="162" t="s">
        <v>36</v>
      </c>
      <c r="G386" s="163">
        <f t="shared" si="30"/>
        <v>53437</v>
      </c>
      <c r="H386" s="163">
        <f t="shared" si="30"/>
        <v>52268.7</v>
      </c>
      <c r="I386" s="116">
        <f t="shared" si="27"/>
        <v>97.81368714561071</v>
      </c>
    </row>
    <row r="387" spans="1:9" ht="13.5">
      <c r="A387" s="184" t="s">
        <v>37</v>
      </c>
      <c r="B387" s="184"/>
      <c r="C387" s="162" t="s">
        <v>133</v>
      </c>
      <c r="D387" s="162" t="s">
        <v>34</v>
      </c>
      <c r="E387" s="162" t="s">
        <v>163</v>
      </c>
      <c r="F387" s="162" t="s">
        <v>38</v>
      </c>
      <c r="G387" s="163">
        <f>'пр.4'!H328</f>
        <v>53437</v>
      </c>
      <c r="H387" s="163">
        <f>'пр.4'!I328</f>
        <v>52268.7</v>
      </c>
      <c r="I387" s="116">
        <f t="shared" si="27"/>
        <v>97.81368714561071</v>
      </c>
    </row>
    <row r="388" spans="1:9" ht="52.5" customHeight="1">
      <c r="A388" s="184" t="s">
        <v>190</v>
      </c>
      <c r="B388" s="184"/>
      <c r="C388" s="162" t="s">
        <v>133</v>
      </c>
      <c r="D388" s="162" t="s">
        <v>34</v>
      </c>
      <c r="E388" s="162" t="s">
        <v>191</v>
      </c>
      <c r="F388" s="162"/>
      <c r="G388" s="163">
        <f>G389</f>
        <v>1998.4</v>
      </c>
      <c r="H388" s="163">
        <f>H389</f>
        <v>1998.4</v>
      </c>
      <c r="I388" s="116">
        <f t="shared" si="27"/>
        <v>100</v>
      </c>
    </row>
    <row r="389" spans="1:9" ht="42" customHeight="1">
      <c r="A389" s="184" t="s">
        <v>192</v>
      </c>
      <c r="B389" s="184"/>
      <c r="C389" s="162" t="s">
        <v>133</v>
      </c>
      <c r="D389" s="162" t="s">
        <v>34</v>
      </c>
      <c r="E389" s="162" t="s">
        <v>193</v>
      </c>
      <c r="F389" s="162"/>
      <c r="G389" s="163">
        <f>G390+G393+G396</f>
        <v>1998.4</v>
      </c>
      <c r="H389" s="163">
        <f>H390+H393+H396</f>
        <v>1998.4</v>
      </c>
      <c r="I389" s="116">
        <f t="shared" si="27"/>
        <v>100</v>
      </c>
    </row>
    <row r="390" spans="1:9" ht="28.5" customHeight="1">
      <c r="A390" s="184" t="s">
        <v>194</v>
      </c>
      <c r="B390" s="184"/>
      <c r="C390" s="162" t="s">
        <v>133</v>
      </c>
      <c r="D390" s="162" t="s">
        <v>34</v>
      </c>
      <c r="E390" s="162" t="s">
        <v>195</v>
      </c>
      <c r="F390" s="162"/>
      <c r="G390" s="163">
        <f>G391</f>
        <v>166.4</v>
      </c>
      <c r="H390" s="163">
        <f>H391</f>
        <v>166.4</v>
      </c>
      <c r="I390" s="116">
        <f t="shared" si="27"/>
        <v>100</v>
      </c>
    </row>
    <row r="391" spans="1:9" ht="28.5" customHeight="1">
      <c r="A391" s="184" t="s">
        <v>35</v>
      </c>
      <c r="B391" s="184"/>
      <c r="C391" s="162" t="s">
        <v>133</v>
      </c>
      <c r="D391" s="162" t="s">
        <v>34</v>
      </c>
      <c r="E391" s="162" t="s">
        <v>195</v>
      </c>
      <c r="F391" s="162" t="s">
        <v>36</v>
      </c>
      <c r="G391" s="163">
        <f>G392</f>
        <v>166.4</v>
      </c>
      <c r="H391" s="163">
        <f>H392</f>
        <v>166.4</v>
      </c>
      <c r="I391" s="116">
        <f t="shared" si="27"/>
        <v>100</v>
      </c>
    </row>
    <row r="392" spans="1:9" ht="13.5">
      <c r="A392" s="184" t="s">
        <v>37</v>
      </c>
      <c r="B392" s="184"/>
      <c r="C392" s="162" t="s">
        <v>133</v>
      </c>
      <c r="D392" s="162" t="s">
        <v>34</v>
      </c>
      <c r="E392" s="162" t="s">
        <v>195</v>
      </c>
      <c r="F392" s="162" t="s">
        <v>38</v>
      </c>
      <c r="G392" s="163">
        <f>'пр.4'!H333</f>
        <v>166.4</v>
      </c>
      <c r="H392" s="163">
        <f>'пр.4'!I333</f>
        <v>166.4</v>
      </c>
      <c r="I392" s="116">
        <f t="shared" si="27"/>
        <v>100</v>
      </c>
    </row>
    <row r="393" spans="1:9" ht="13.5">
      <c r="A393" s="184" t="s">
        <v>196</v>
      </c>
      <c r="B393" s="184"/>
      <c r="C393" s="162" t="s">
        <v>133</v>
      </c>
      <c r="D393" s="162" t="s">
        <v>34</v>
      </c>
      <c r="E393" s="162" t="s">
        <v>197</v>
      </c>
      <c r="F393" s="162"/>
      <c r="G393" s="163">
        <f>G394</f>
        <v>1632</v>
      </c>
      <c r="H393" s="163">
        <f>H394</f>
        <v>1632</v>
      </c>
      <c r="I393" s="116">
        <f t="shared" si="27"/>
        <v>100</v>
      </c>
    </row>
    <row r="394" spans="1:9" ht="27" customHeight="1">
      <c r="A394" s="184" t="s">
        <v>35</v>
      </c>
      <c r="B394" s="184"/>
      <c r="C394" s="162" t="s">
        <v>133</v>
      </c>
      <c r="D394" s="162" t="s">
        <v>34</v>
      </c>
      <c r="E394" s="162" t="s">
        <v>197</v>
      </c>
      <c r="F394" s="162" t="s">
        <v>36</v>
      </c>
      <c r="G394" s="163">
        <f>G395</f>
        <v>1632</v>
      </c>
      <c r="H394" s="163">
        <f>H395</f>
        <v>1632</v>
      </c>
      <c r="I394" s="116">
        <f t="shared" si="27"/>
        <v>100</v>
      </c>
    </row>
    <row r="395" spans="1:9" ht="13.5">
      <c r="A395" s="184" t="s">
        <v>37</v>
      </c>
      <c r="B395" s="184"/>
      <c r="C395" s="162" t="s">
        <v>133</v>
      </c>
      <c r="D395" s="162" t="s">
        <v>34</v>
      </c>
      <c r="E395" s="162" t="s">
        <v>197</v>
      </c>
      <c r="F395" s="162" t="s">
        <v>38</v>
      </c>
      <c r="G395" s="163">
        <f>'пр.4'!H336</f>
        <v>1632</v>
      </c>
      <c r="H395" s="163">
        <f>'пр.4'!I336</f>
        <v>1632</v>
      </c>
      <c r="I395" s="116">
        <f aca="true" t="shared" si="31" ref="I395:I458">H395/G395*100</f>
        <v>100</v>
      </c>
    </row>
    <row r="396" spans="1:9" ht="13.5">
      <c r="A396" s="184" t="s">
        <v>198</v>
      </c>
      <c r="B396" s="184"/>
      <c r="C396" s="162" t="s">
        <v>133</v>
      </c>
      <c r="D396" s="162" t="s">
        <v>34</v>
      </c>
      <c r="E396" s="162" t="s">
        <v>199</v>
      </c>
      <c r="F396" s="162"/>
      <c r="G396" s="163">
        <f>G397</f>
        <v>200</v>
      </c>
      <c r="H396" s="163">
        <f>H397</f>
        <v>200</v>
      </c>
      <c r="I396" s="116">
        <f t="shared" si="31"/>
        <v>100</v>
      </c>
    </row>
    <row r="397" spans="1:9" ht="28.5" customHeight="1">
      <c r="A397" s="184" t="s">
        <v>35</v>
      </c>
      <c r="B397" s="184"/>
      <c r="C397" s="162" t="s">
        <v>133</v>
      </c>
      <c r="D397" s="162" t="s">
        <v>34</v>
      </c>
      <c r="E397" s="162" t="s">
        <v>199</v>
      </c>
      <c r="F397" s="162" t="s">
        <v>36</v>
      </c>
      <c r="G397" s="163">
        <f>G398</f>
        <v>200</v>
      </c>
      <c r="H397" s="163">
        <f>H398</f>
        <v>200</v>
      </c>
      <c r="I397" s="116">
        <f t="shared" si="31"/>
        <v>100</v>
      </c>
    </row>
    <row r="398" spans="1:9" ht="13.5">
      <c r="A398" s="184" t="s">
        <v>37</v>
      </c>
      <c r="B398" s="184"/>
      <c r="C398" s="162" t="s">
        <v>133</v>
      </c>
      <c r="D398" s="162" t="s">
        <v>34</v>
      </c>
      <c r="E398" s="162" t="s">
        <v>199</v>
      </c>
      <c r="F398" s="162" t="s">
        <v>38</v>
      </c>
      <c r="G398" s="163">
        <f>'пр.4'!H339</f>
        <v>200</v>
      </c>
      <c r="H398" s="163">
        <f>'пр.4'!I339</f>
        <v>200</v>
      </c>
      <c r="I398" s="116">
        <f t="shared" si="31"/>
        <v>100</v>
      </c>
    </row>
    <row r="399" spans="1:9" ht="27" customHeight="1">
      <c r="A399" s="184" t="s">
        <v>291</v>
      </c>
      <c r="B399" s="184"/>
      <c r="C399" s="162" t="s">
        <v>133</v>
      </c>
      <c r="D399" s="162" t="s">
        <v>34</v>
      </c>
      <c r="E399" s="162" t="s">
        <v>292</v>
      </c>
      <c r="F399" s="162"/>
      <c r="G399" s="163">
        <f>G400</f>
        <v>333.3</v>
      </c>
      <c r="H399" s="163">
        <f>H400</f>
        <v>333.3</v>
      </c>
      <c r="I399" s="116">
        <f t="shared" si="31"/>
        <v>100</v>
      </c>
    </row>
    <row r="400" spans="1:9" ht="41.25" customHeight="1">
      <c r="A400" s="184" t="s">
        <v>293</v>
      </c>
      <c r="B400" s="184"/>
      <c r="C400" s="162" t="s">
        <v>133</v>
      </c>
      <c r="D400" s="162" t="s">
        <v>34</v>
      </c>
      <c r="E400" s="162" t="s">
        <v>294</v>
      </c>
      <c r="F400" s="162"/>
      <c r="G400" s="163">
        <f>G401+G404+G407</f>
        <v>333.3</v>
      </c>
      <c r="H400" s="163">
        <f>H401+H404+H407</f>
        <v>333.3</v>
      </c>
      <c r="I400" s="116">
        <f t="shared" si="31"/>
        <v>100</v>
      </c>
    </row>
    <row r="401" spans="1:9" ht="54.75" customHeight="1">
      <c r="A401" s="184" t="s">
        <v>297</v>
      </c>
      <c r="B401" s="184"/>
      <c r="C401" s="162" t="s">
        <v>133</v>
      </c>
      <c r="D401" s="162" t="s">
        <v>34</v>
      </c>
      <c r="E401" s="162" t="s">
        <v>298</v>
      </c>
      <c r="F401" s="162"/>
      <c r="G401" s="163">
        <f>G402</f>
        <v>220.8</v>
      </c>
      <c r="H401" s="163">
        <f>H402</f>
        <v>220.8</v>
      </c>
      <c r="I401" s="116">
        <f t="shared" si="31"/>
        <v>100</v>
      </c>
    </row>
    <row r="402" spans="1:9" ht="27" customHeight="1">
      <c r="A402" s="184" t="s">
        <v>35</v>
      </c>
      <c r="B402" s="184"/>
      <c r="C402" s="162" t="s">
        <v>133</v>
      </c>
      <c r="D402" s="162" t="s">
        <v>34</v>
      </c>
      <c r="E402" s="162" t="s">
        <v>298</v>
      </c>
      <c r="F402" s="162" t="s">
        <v>36</v>
      </c>
      <c r="G402" s="163">
        <f>G403</f>
        <v>220.8</v>
      </c>
      <c r="H402" s="163">
        <f>H403</f>
        <v>220.8</v>
      </c>
      <c r="I402" s="116">
        <f t="shared" si="31"/>
        <v>100</v>
      </c>
    </row>
    <row r="403" spans="1:9" ht="13.5">
      <c r="A403" s="184" t="s">
        <v>37</v>
      </c>
      <c r="B403" s="184"/>
      <c r="C403" s="162" t="s">
        <v>133</v>
      </c>
      <c r="D403" s="162" t="s">
        <v>34</v>
      </c>
      <c r="E403" s="162" t="s">
        <v>298</v>
      </c>
      <c r="F403" s="162" t="s">
        <v>38</v>
      </c>
      <c r="G403" s="163">
        <f>'пр.4'!H344</f>
        <v>220.8</v>
      </c>
      <c r="H403" s="163">
        <f>'пр.4'!I344</f>
        <v>220.8</v>
      </c>
      <c r="I403" s="116">
        <f t="shared" si="31"/>
        <v>100</v>
      </c>
    </row>
    <row r="404" spans="1:9" ht="26.25" customHeight="1">
      <c r="A404" s="184" t="s">
        <v>306</v>
      </c>
      <c r="B404" s="184"/>
      <c r="C404" s="162" t="s">
        <v>133</v>
      </c>
      <c r="D404" s="162" t="s">
        <v>34</v>
      </c>
      <c r="E404" s="162" t="s">
        <v>307</v>
      </c>
      <c r="F404" s="162"/>
      <c r="G404" s="163">
        <f>G405</f>
        <v>90</v>
      </c>
      <c r="H404" s="163">
        <f>H405</f>
        <v>90</v>
      </c>
      <c r="I404" s="116">
        <f t="shared" si="31"/>
        <v>100</v>
      </c>
    </row>
    <row r="405" spans="1:9" ht="28.5" customHeight="1">
      <c r="A405" s="184" t="s">
        <v>35</v>
      </c>
      <c r="B405" s="184"/>
      <c r="C405" s="162" t="s">
        <v>133</v>
      </c>
      <c r="D405" s="162" t="s">
        <v>34</v>
      </c>
      <c r="E405" s="162" t="s">
        <v>307</v>
      </c>
      <c r="F405" s="162" t="s">
        <v>36</v>
      </c>
      <c r="G405" s="163">
        <f>G406</f>
        <v>90</v>
      </c>
      <c r="H405" s="163">
        <f>H406</f>
        <v>90</v>
      </c>
      <c r="I405" s="116">
        <f t="shared" si="31"/>
        <v>100</v>
      </c>
    </row>
    <row r="406" spans="1:9" ht="13.5">
      <c r="A406" s="184" t="s">
        <v>37</v>
      </c>
      <c r="B406" s="184"/>
      <c r="C406" s="162" t="s">
        <v>133</v>
      </c>
      <c r="D406" s="162" t="s">
        <v>34</v>
      </c>
      <c r="E406" s="162" t="s">
        <v>307</v>
      </c>
      <c r="F406" s="162" t="s">
        <v>38</v>
      </c>
      <c r="G406" s="163">
        <f>'пр.4'!H347</f>
        <v>90</v>
      </c>
      <c r="H406" s="163">
        <f>'пр.4'!I347</f>
        <v>90</v>
      </c>
      <c r="I406" s="116">
        <f t="shared" si="31"/>
        <v>100</v>
      </c>
    </row>
    <row r="407" spans="1:9" ht="42" customHeight="1">
      <c r="A407" s="184" t="s">
        <v>308</v>
      </c>
      <c r="B407" s="184"/>
      <c r="C407" s="162" t="s">
        <v>133</v>
      </c>
      <c r="D407" s="162" t="s">
        <v>34</v>
      </c>
      <c r="E407" s="162" t="s">
        <v>309</v>
      </c>
      <c r="F407" s="162"/>
      <c r="G407" s="163">
        <f>G408</f>
        <v>22.5</v>
      </c>
      <c r="H407" s="163">
        <f>H408</f>
        <v>22.5</v>
      </c>
      <c r="I407" s="116">
        <f t="shared" si="31"/>
        <v>100</v>
      </c>
    </row>
    <row r="408" spans="1:9" ht="27.75" customHeight="1">
      <c r="A408" s="184" t="s">
        <v>35</v>
      </c>
      <c r="B408" s="184"/>
      <c r="C408" s="162" t="s">
        <v>133</v>
      </c>
      <c r="D408" s="162" t="s">
        <v>34</v>
      </c>
      <c r="E408" s="162" t="s">
        <v>309</v>
      </c>
      <c r="F408" s="162" t="s">
        <v>36</v>
      </c>
      <c r="G408" s="163">
        <f>G409</f>
        <v>22.5</v>
      </c>
      <c r="H408" s="163">
        <f>H409</f>
        <v>22.5</v>
      </c>
      <c r="I408" s="116">
        <f t="shared" si="31"/>
        <v>100</v>
      </c>
    </row>
    <row r="409" spans="1:9" ht="13.5">
      <c r="A409" s="184" t="s">
        <v>37</v>
      </c>
      <c r="B409" s="184"/>
      <c r="C409" s="162" t="s">
        <v>133</v>
      </c>
      <c r="D409" s="162" t="s">
        <v>34</v>
      </c>
      <c r="E409" s="162" t="s">
        <v>309</v>
      </c>
      <c r="F409" s="162" t="s">
        <v>38</v>
      </c>
      <c r="G409" s="163">
        <f>'пр.4'!H350</f>
        <v>22.5</v>
      </c>
      <c r="H409" s="163">
        <f>'пр.4'!I350</f>
        <v>22.5</v>
      </c>
      <c r="I409" s="116">
        <f t="shared" si="31"/>
        <v>100</v>
      </c>
    </row>
    <row r="410" spans="1:9" ht="42" customHeight="1">
      <c r="A410" s="184" t="s">
        <v>372</v>
      </c>
      <c r="B410" s="184"/>
      <c r="C410" s="162" t="s">
        <v>133</v>
      </c>
      <c r="D410" s="162" t="s">
        <v>34</v>
      </c>
      <c r="E410" s="162" t="s">
        <v>373</v>
      </c>
      <c r="F410" s="162"/>
      <c r="G410" s="163">
        <f>G411</f>
        <v>257</v>
      </c>
      <c r="H410" s="163">
        <f>H411</f>
        <v>130.2</v>
      </c>
      <c r="I410" s="116">
        <f t="shared" si="31"/>
        <v>50.66147859922179</v>
      </c>
    </row>
    <row r="411" spans="1:9" ht="40.5" customHeight="1">
      <c r="A411" s="184" t="s">
        <v>374</v>
      </c>
      <c r="B411" s="184"/>
      <c r="C411" s="162" t="s">
        <v>133</v>
      </c>
      <c r="D411" s="162" t="s">
        <v>34</v>
      </c>
      <c r="E411" s="162" t="s">
        <v>375</v>
      </c>
      <c r="F411" s="162"/>
      <c r="G411" s="163">
        <f>G412+G415</f>
        <v>257</v>
      </c>
      <c r="H411" s="163">
        <f>H412+H415</f>
        <v>130.2</v>
      </c>
      <c r="I411" s="116">
        <f t="shared" si="31"/>
        <v>50.66147859922179</v>
      </c>
    </row>
    <row r="412" spans="1:9" ht="30" customHeight="1">
      <c r="A412" s="184" t="s">
        <v>376</v>
      </c>
      <c r="B412" s="184"/>
      <c r="C412" s="162" t="s">
        <v>133</v>
      </c>
      <c r="D412" s="162" t="s">
        <v>34</v>
      </c>
      <c r="E412" s="162" t="s">
        <v>377</v>
      </c>
      <c r="F412" s="162"/>
      <c r="G412" s="163">
        <f>G413</f>
        <v>88</v>
      </c>
      <c r="H412" s="163">
        <f>H413</f>
        <v>88</v>
      </c>
      <c r="I412" s="116">
        <f t="shared" si="31"/>
        <v>100</v>
      </c>
    </row>
    <row r="413" spans="1:9" ht="27.75" customHeight="1">
      <c r="A413" s="184" t="s">
        <v>35</v>
      </c>
      <c r="B413" s="184"/>
      <c r="C413" s="162" t="s">
        <v>133</v>
      </c>
      <c r="D413" s="162" t="s">
        <v>34</v>
      </c>
      <c r="E413" s="162" t="s">
        <v>377</v>
      </c>
      <c r="F413" s="162" t="s">
        <v>36</v>
      </c>
      <c r="G413" s="163">
        <f>G414</f>
        <v>88</v>
      </c>
      <c r="H413" s="163">
        <f>H414</f>
        <v>88</v>
      </c>
      <c r="I413" s="116">
        <f t="shared" si="31"/>
        <v>100</v>
      </c>
    </row>
    <row r="414" spans="1:9" ht="13.5">
      <c r="A414" s="184" t="s">
        <v>37</v>
      </c>
      <c r="B414" s="184"/>
      <c r="C414" s="162" t="s">
        <v>133</v>
      </c>
      <c r="D414" s="162" t="s">
        <v>34</v>
      </c>
      <c r="E414" s="162" t="s">
        <v>377</v>
      </c>
      <c r="F414" s="162" t="s">
        <v>38</v>
      </c>
      <c r="G414" s="163">
        <f>'пр.4'!H355</f>
        <v>88</v>
      </c>
      <c r="H414" s="163">
        <f>'пр.4'!I355</f>
        <v>88</v>
      </c>
      <c r="I414" s="116">
        <f t="shared" si="31"/>
        <v>100</v>
      </c>
    </row>
    <row r="415" spans="1:9" ht="28.5" customHeight="1">
      <c r="A415" s="184" t="s">
        <v>382</v>
      </c>
      <c r="B415" s="184"/>
      <c r="C415" s="162" t="s">
        <v>133</v>
      </c>
      <c r="D415" s="162" t="s">
        <v>34</v>
      </c>
      <c r="E415" s="162" t="s">
        <v>383</v>
      </c>
      <c r="F415" s="162"/>
      <c r="G415" s="163">
        <f>G416</f>
        <v>169</v>
      </c>
      <c r="H415" s="163">
        <f>H416</f>
        <v>42.2</v>
      </c>
      <c r="I415" s="116">
        <f t="shared" si="31"/>
        <v>24.970414201183434</v>
      </c>
    </row>
    <row r="416" spans="1:9" ht="30" customHeight="1">
      <c r="A416" s="184" t="s">
        <v>35</v>
      </c>
      <c r="B416" s="184"/>
      <c r="C416" s="162" t="s">
        <v>133</v>
      </c>
      <c r="D416" s="162" t="s">
        <v>34</v>
      </c>
      <c r="E416" s="162" t="s">
        <v>383</v>
      </c>
      <c r="F416" s="162" t="s">
        <v>36</v>
      </c>
      <c r="G416" s="163">
        <f>G417</f>
        <v>169</v>
      </c>
      <c r="H416" s="163">
        <f>H417</f>
        <v>42.2</v>
      </c>
      <c r="I416" s="116">
        <f t="shared" si="31"/>
        <v>24.970414201183434</v>
      </c>
    </row>
    <row r="417" spans="1:9" ht="13.5">
      <c r="A417" s="184" t="s">
        <v>37</v>
      </c>
      <c r="B417" s="184"/>
      <c r="C417" s="162" t="s">
        <v>133</v>
      </c>
      <c r="D417" s="162" t="s">
        <v>34</v>
      </c>
      <c r="E417" s="162" t="s">
        <v>383</v>
      </c>
      <c r="F417" s="162" t="s">
        <v>38</v>
      </c>
      <c r="G417" s="163">
        <f>'пр.4'!H358</f>
        <v>169</v>
      </c>
      <c r="H417" s="163">
        <f>'пр.4'!I358</f>
        <v>42.2</v>
      </c>
      <c r="I417" s="116">
        <f t="shared" si="31"/>
        <v>24.970414201183434</v>
      </c>
    </row>
    <row r="418" spans="1:9" ht="13.5">
      <c r="A418" s="184" t="s">
        <v>512</v>
      </c>
      <c r="B418" s="184"/>
      <c r="C418" s="162" t="s">
        <v>133</v>
      </c>
      <c r="D418" s="162" t="s">
        <v>34</v>
      </c>
      <c r="E418" s="162" t="s">
        <v>513</v>
      </c>
      <c r="F418" s="162"/>
      <c r="G418" s="163">
        <f>G419+G422+G425</f>
        <v>13778.2</v>
      </c>
      <c r="H418" s="163">
        <f>H419+H422+H425</f>
        <v>12885.6</v>
      </c>
      <c r="I418" s="116">
        <f t="shared" si="31"/>
        <v>93.52165014297948</v>
      </c>
    </row>
    <row r="419" spans="1:9" ht="83.25" customHeight="1">
      <c r="A419" s="184" t="s">
        <v>406</v>
      </c>
      <c r="B419" s="184"/>
      <c r="C419" s="162" t="s">
        <v>133</v>
      </c>
      <c r="D419" s="162" t="s">
        <v>34</v>
      </c>
      <c r="E419" s="162" t="s">
        <v>514</v>
      </c>
      <c r="F419" s="162"/>
      <c r="G419" s="163">
        <f>G420</f>
        <v>482.6</v>
      </c>
      <c r="H419" s="163">
        <f>H420</f>
        <v>482.5</v>
      </c>
      <c r="I419" s="116">
        <f t="shared" si="31"/>
        <v>99.97927890592622</v>
      </c>
    </row>
    <row r="420" spans="1:9" ht="27" customHeight="1">
      <c r="A420" s="184" t="s">
        <v>35</v>
      </c>
      <c r="B420" s="184"/>
      <c r="C420" s="162" t="s">
        <v>133</v>
      </c>
      <c r="D420" s="162" t="s">
        <v>34</v>
      </c>
      <c r="E420" s="162" t="s">
        <v>514</v>
      </c>
      <c r="F420" s="162" t="s">
        <v>36</v>
      </c>
      <c r="G420" s="163">
        <f>G421</f>
        <v>482.6</v>
      </c>
      <c r="H420" s="163">
        <f>H421</f>
        <v>482.5</v>
      </c>
      <c r="I420" s="116">
        <f t="shared" si="31"/>
        <v>99.97927890592622</v>
      </c>
    </row>
    <row r="421" spans="1:9" ht="13.5">
      <c r="A421" s="184" t="s">
        <v>37</v>
      </c>
      <c r="B421" s="184"/>
      <c r="C421" s="162" t="s">
        <v>133</v>
      </c>
      <c r="D421" s="162" t="s">
        <v>34</v>
      </c>
      <c r="E421" s="162" t="s">
        <v>514</v>
      </c>
      <c r="F421" s="162" t="s">
        <v>38</v>
      </c>
      <c r="G421" s="163">
        <f>'пр.4'!H362</f>
        <v>482.6</v>
      </c>
      <c r="H421" s="163">
        <f>'пр.4'!I362</f>
        <v>482.5</v>
      </c>
      <c r="I421" s="116">
        <f t="shared" si="31"/>
        <v>99.97927890592622</v>
      </c>
    </row>
    <row r="422" spans="1:9" ht="13.5">
      <c r="A422" s="184" t="s">
        <v>418</v>
      </c>
      <c r="B422" s="184"/>
      <c r="C422" s="162" t="s">
        <v>133</v>
      </c>
      <c r="D422" s="162" t="s">
        <v>34</v>
      </c>
      <c r="E422" s="162" t="s">
        <v>515</v>
      </c>
      <c r="F422" s="162"/>
      <c r="G422" s="163">
        <f>G423</f>
        <v>36</v>
      </c>
      <c r="H422" s="163">
        <f>H423</f>
        <v>30.6</v>
      </c>
      <c r="I422" s="116">
        <f t="shared" si="31"/>
        <v>85.00000000000001</v>
      </c>
    </row>
    <row r="423" spans="1:9" ht="26.25" customHeight="1">
      <c r="A423" s="184" t="s">
        <v>35</v>
      </c>
      <c r="B423" s="184"/>
      <c r="C423" s="162" t="s">
        <v>133</v>
      </c>
      <c r="D423" s="162" t="s">
        <v>34</v>
      </c>
      <c r="E423" s="162" t="s">
        <v>515</v>
      </c>
      <c r="F423" s="162" t="s">
        <v>36</v>
      </c>
      <c r="G423" s="163">
        <f>G424</f>
        <v>36</v>
      </c>
      <c r="H423" s="163">
        <f>H424</f>
        <v>30.6</v>
      </c>
      <c r="I423" s="116">
        <f t="shared" si="31"/>
        <v>85.00000000000001</v>
      </c>
    </row>
    <row r="424" spans="1:9" ht="13.5">
      <c r="A424" s="184" t="s">
        <v>37</v>
      </c>
      <c r="B424" s="184"/>
      <c r="C424" s="162" t="s">
        <v>133</v>
      </c>
      <c r="D424" s="162" t="s">
        <v>34</v>
      </c>
      <c r="E424" s="162" t="s">
        <v>515</v>
      </c>
      <c r="F424" s="162" t="s">
        <v>38</v>
      </c>
      <c r="G424" s="163">
        <f>'пр.4'!H365</f>
        <v>36</v>
      </c>
      <c r="H424" s="163">
        <f>'пр.4'!I365</f>
        <v>30.6</v>
      </c>
      <c r="I424" s="116">
        <f t="shared" si="31"/>
        <v>85.00000000000001</v>
      </c>
    </row>
    <row r="425" spans="1:9" ht="28.5" customHeight="1">
      <c r="A425" s="184" t="s">
        <v>492</v>
      </c>
      <c r="B425" s="184"/>
      <c r="C425" s="162" t="s">
        <v>133</v>
      </c>
      <c r="D425" s="162" t="s">
        <v>34</v>
      </c>
      <c r="E425" s="162" t="s">
        <v>516</v>
      </c>
      <c r="F425" s="162"/>
      <c r="G425" s="163">
        <f>G426</f>
        <v>13259.6</v>
      </c>
      <c r="H425" s="163">
        <f>H426</f>
        <v>12372.5</v>
      </c>
      <c r="I425" s="116">
        <f t="shared" si="31"/>
        <v>93.30975293372349</v>
      </c>
    </row>
    <row r="426" spans="1:9" ht="28.5" customHeight="1">
      <c r="A426" s="184" t="s">
        <v>35</v>
      </c>
      <c r="B426" s="184"/>
      <c r="C426" s="162" t="s">
        <v>133</v>
      </c>
      <c r="D426" s="162" t="s">
        <v>34</v>
      </c>
      <c r="E426" s="162" t="s">
        <v>516</v>
      </c>
      <c r="F426" s="162" t="s">
        <v>36</v>
      </c>
      <c r="G426" s="163">
        <f>G427</f>
        <v>13259.6</v>
      </c>
      <c r="H426" s="163">
        <f>H427</f>
        <v>12372.5</v>
      </c>
      <c r="I426" s="116">
        <f t="shared" si="31"/>
        <v>93.30975293372349</v>
      </c>
    </row>
    <row r="427" spans="1:9" ht="13.5">
      <c r="A427" s="184" t="s">
        <v>37</v>
      </c>
      <c r="B427" s="184"/>
      <c r="C427" s="162" t="s">
        <v>133</v>
      </c>
      <c r="D427" s="162" t="s">
        <v>34</v>
      </c>
      <c r="E427" s="162" t="s">
        <v>516</v>
      </c>
      <c r="F427" s="162" t="s">
        <v>38</v>
      </c>
      <c r="G427" s="163">
        <f>'пр.4'!H368</f>
        <v>13259.6</v>
      </c>
      <c r="H427" s="163">
        <f>'пр.4'!I368</f>
        <v>12372.5</v>
      </c>
      <c r="I427" s="116">
        <f t="shared" si="31"/>
        <v>93.30975293372349</v>
      </c>
    </row>
    <row r="428" spans="1:9" ht="13.5">
      <c r="A428" s="183" t="s">
        <v>134</v>
      </c>
      <c r="B428" s="183"/>
      <c r="C428" s="159" t="s">
        <v>133</v>
      </c>
      <c r="D428" s="159" t="s">
        <v>117</v>
      </c>
      <c r="E428" s="159"/>
      <c r="F428" s="159"/>
      <c r="G428" s="160">
        <f>G429+G448+G456+G470+G484</f>
        <v>235733.59999999998</v>
      </c>
      <c r="H428" s="160">
        <f>H429+H448+H456+H470+H484</f>
        <v>224226.3</v>
      </c>
      <c r="I428" s="139">
        <f t="shared" si="31"/>
        <v>95.11851513742631</v>
      </c>
    </row>
    <row r="429" spans="1:9" ht="27" customHeight="1">
      <c r="A429" s="184" t="s">
        <v>126</v>
      </c>
      <c r="B429" s="184"/>
      <c r="C429" s="162" t="s">
        <v>133</v>
      </c>
      <c r="D429" s="162" t="s">
        <v>117</v>
      </c>
      <c r="E429" s="162" t="s">
        <v>127</v>
      </c>
      <c r="F429" s="162"/>
      <c r="G429" s="163">
        <f>G430+G440+G444</f>
        <v>175043.5</v>
      </c>
      <c r="H429" s="163">
        <f>H430+H440+H444</f>
        <v>168338.49999999997</v>
      </c>
      <c r="I429" s="116">
        <f t="shared" si="31"/>
        <v>96.16952357556833</v>
      </c>
    </row>
    <row r="430" spans="1:9" ht="28.5" customHeight="1">
      <c r="A430" s="184" t="s">
        <v>128</v>
      </c>
      <c r="B430" s="184"/>
      <c r="C430" s="162" t="s">
        <v>133</v>
      </c>
      <c r="D430" s="162" t="s">
        <v>117</v>
      </c>
      <c r="E430" s="162" t="s">
        <v>129</v>
      </c>
      <c r="F430" s="162"/>
      <c r="G430" s="163">
        <f>G431+G434+G437</f>
        <v>13402.7</v>
      </c>
      <c r="H430" s="163">
        <f>H431+H434+H437</f>
        <v>12364.300000000001</v>
      </c>
      <c r="I430" s="116">
        <f t="shared" si="31"/>
        <v>92.25230737090288</v>
      </c>
    </row>
    <row r="431" spans="1:9" ht="41.25" customHeight="1">
      <c r="A431" s="184" t="s">
        <v>130</v>
      </c>
      <c r="B431" s="184"/>
      <c r="C431" s="162" t="s">
        <v>133</v>
      </c>
      <c r="D431" s="162" t="s">
        <v>117</v>
      </c>
      <c r="E431" s="162" t="s">
        <v>131</v>
      </c>
      <c r="F431" s="162"/>
      <c r="G431" s="163">
        <f>G432</f>
        <v>8007.3</v>
      </c>
      <c r="H431" s="163">
        <f>H432</f>
        <v>7841.1</v>
      </c>
      <c r="I431" s="116">
        <f t="shared" si="31"/>
        <v>97.92439399048368</v>
      </c>
    </row>
    <row r="432" spans="1:9" ht="27" customHeight="1">
      <c r="A432" s="184" t="s">
        <v>35</v>
      </c>
      <c r="B432" s="184"/>
      <c r="C432" s="162" t="s">
        <v>133</v>
      </c>
      <c r="D432" s="162" t="s">
        <v>117</v>
      </c>
      <c r="E432" s="162" t="s">
        <v>131</v>
      </c>
      <c r="F432" s="162" t="s">
        <v>36</v>
      </c>
      <c r="G432" s="163">
        <f>G433</f>
        <v>8007.3</v>
      </c>
      <c r="H432" s="163">
        <f>H433</f>
        <v>7841.1</v>
      </c>
      <c r="I432" s="116">
        <f t="shared" si="31"/>
        <v>97.92439399048368</v>
      </c>
    </row>
    <row r="433" spans="1:9" ht="13.5">
      <c r="A433" s="184" t="s">
        <v>37</v>
      </c>
      <c r="B433" s="184"/>
      <c r="C433" s="162" t="s">
        <v>133</v>
      </c>
      <c r="D433" s="162" t="s">
        <v>117</v>
      </c>
      <c r="E433" s="162" t="s">
        <v>131</v>
      </c>
      <c r="F433" s="162" t="s">
        <v>38</v>
      </c>
      <c r="G433" s="163">
        <f>'пр.4'!H374</f>
        <v>8007.3</v>
      </c>
      <c r="H433" s="163">
        <f>'пр.4'!I374</f>
        <v>7841.1</v>
      </c>
      <c r="I433" s="116">
        <f t="shared" si="31"/>
        <v>97.92439399048368</v>
      </c>
    </row>
    <row r="434" spans="1:9" ht="55.5" customHeight="1">
      <c r="A434" s="184" t="s">
        <v>50</v>
      </c>
      <c r="B434" s="184"/>
      <c r="C434" s="162" t="s">
        <v>133</v>
      </c>
      <c r="D434" s="162" t="s">
        <v>117</v>
      </c>
      <c r="E434" s="162" t="s">
        <v>137</v>
      </c>
      <c r="F434" s="162"/>
      <c r="G434" s="163">
        <f>G435</f>
        <v>4405.3</v>
      </c>
      <c r="H434" s="163">
        <f>H435</f>
        <v>3627.8</v>
      </c>
      <c r="I434" s="116">
        <f t="shared" si="31"/>
        <v>82.3508047125054</v>
      </c>
    </row>
    <row r="435" spans="1:9" ht="29.25" customHeight="1">
      <c r="A435" s="184" t="s">
        <v>35</v>
      </c>
      <c r="B435" s="184"/>
      <c r="C435" s="162" t="s">
        <v>133</v>
      </c>
      <c r="D435" s="162" t="s">
        <v>117</v>
      </c>
      <c r="E435" s="162" t="s">
        <v>137</v>
      </c>
      <c r="F435" s="162" t="s">
        <v>36</v>
      </c>
      <c r="G435" s="163">
        <f>G436</f>
        <v>4405.3</v>
      </c>
      <c r="H435" s="163">
        <f>H436</f>
        <v>3627.8</v>
      </c>
      <c r="I435" s="116">
        <f t="shared" si="31"/>
        <v>82.3508047125054</v>
      </c>
    </row>
    <row r="436" spans="1:9" ht="13.5">
      <c r="A436" s="184" t="s">
        <v>37</v>
      </c>
      <c r="B436" s="184"/>
      <c r="C436" s="162" t="s">
        <v>133</v>
      </c>
      <c r="D436" s="162" t="s">
        <v>117</v>
      </c>
      <c r="E436" s="162" t="s">
        <v>137</v>
      </c>
      <c r="F436" s="162" t="s">
        <v>38</v>
      </c>
      <c r="G436" s="163">
        <f>'пр.4'!H377</f>
        <v>4405.3</v>
      </c>
      <c r="H436" s="163">
        <f>'пр.4'!I377</f>
        <v>3627.8</v>
      </c>
      <c r="I436" s="116">
        <f t="shared" si="31"/>
        <v>82.3508047125054</v>
      </c>
    </row>
    <row r="437" spans="1:9" ht="30.75" customHeight="1">
      <c r="A437" s="184" t="s">
        <v>141</v>
      </c>
      <c r="B437" s="184"/>
      <c r="C437" s="162" t="s">
        <v>133</v>
      </c>
      <c r="D437" s="162" t="s">
        <v>117</v>
      </c>
      <c r="E437" s="162" t="s">
        <v>142</v>
      </c>
      <c r="F437" s="162"/>
      <c r="G437" s="163">
        <f>G438</f>
        <v>990.1</v>
      </c>
      <c r="H437" s="163">
        <f>H438</f>
        <v>895.4</v>
      </c>
      <c r="I437" s="116">
        <f t="shared" si="31"/>
        <v>90.43530956469044</v>
      </c>
    </row>
    <row r="438" spans="1:9" ht="27.75" customHeight="1">
      <c r="A438" s="184" t="s">
        <v>35</v>
      </c>
      <c r="B438" s="184"/>
      <c r="C438" s="162" t="s">
        <v>133</v>
      </c>
      <c r="D438" s="162" t="s">
        <v>117</v>
      </c>
      <c r="E438" s="162" t="s">
        <v>142</v>
      </c>
      <c r="F438" s="162" t="s">
        <v>36</v>
      </c>
      <c r="G438" s="163">
        <f>G439</f>
        <v>990.1</v>
      </c>
      <c r="H438" s="163">
        <f>H439</f>
        <v>895.4</v>
      </c>
      <c r="I438" s="116">
        <f t="shared" si="31"/>
        <v>90.43530956469044</v>
      </c>
    </row>
    <row r="439" spans="1:9" ht="13.5">
      <c r="A439" s="184" t="s">
        <v>37</v>
      </c>
      <c r="B439" s="184"/>
      <c r="C439" s="162" t="s">
        <v>133</v>
      </c>
      <c r="D439" s="162" t="s">
        <v>117</v>
      </c>
      <c r="E439" s="162" t="s">
        <v>142</v>
      </c>
      <c r="F439" s="162" t="s">
        <v>38</v>
      </c>
      <c r="G439" s="163">
        <f>'пр.4'!H380</f>
        <v>990.1</v>
      </c>
      <c r="H439" s="163">
        <f>'пр.4'!I380</f>
        <v>895.4</v>
      </c>
      <c r="I439" s="116">
        <f t="shared" si="31"/>
        <v>90.43530956469044</v>
      </c>
    </row>
    <row r="440" spans="1:9" ht="42" customHeight="1">
      <c r="A440" s="184" t="s">
        <v>160</v>
      </c>
      <c r="B440" s="184"/>
      <c r="C440" s="162" t="s">
        <v>133</v>
      </c>
      <c r="D440" s="162" t="s">
        <v>117</v>
      </c>
      <c r="E440" s="162" t="s">
        <v>161</v>
      </c>
      <c r="F440" s="162"/>
      <c r="G440" s="163">
        <f aca="true" t="shared" si="32" ref="G440:H442">G441</f>
        <v>159837.8</v>
      </c>
      <c r="H440" s="163">
        <f t="shared" si="32"/>
        <v>154171.3</v>
      </c>
      <c r="I440" s="116">
        <f t="shared" si="31"/>
        <v>96.45484359769718</v>
      </c>
    </row>
    <row r="441" spans="1:9" ht="13.5">
      <c r="A441" s="184" t="s">
        <v>162</v>
      </c>
      <c r="B441" s="184"/>
      <c r="C441" s="162" t="s">
        <v>133</v>
      </c>
      <c r="D441" s="162" t="s">
        <v>117</v>
      </c>
      <c r="E441" s="162" t="s">
        <v>163</v>
      </c>
      <c r="F441" s="162"/>
      <c r="G441" s="163">
        <f t="shared" si="32"/>
        <v>159837.8</v>
      </c>
      <c r="H441" s="163">
        <f t="shared" si="32"/>
        <v>154171.3</v>
      </c>
      <c r="I441" s="116">
        <f t="shared" si="31"/>
        <v>96.45484359769718</v>
      </c>
    </row>
    <row r="442" spans="1:9" ht="27.75" customHeight="1">
      <c r="A442" s="184" t="s">
        <v>35</v>
      </c>
      <c r="B442" s="184"/>
      <c r="C442" s="162" t="s">
        <v>133</v>
      </c>
      <c r="D442" s="162" t="s">
        <v>117</v>
      </c>
      <c r="E442" s="162" t="s">
        <v>163</v>
      </c>
      <c r="F442" s="162" t="s">
        <v>36</v>
      </c>
      <c r="G442" s="163">
        <f t="shared" si="32"/>
        <v>159837.8</v>
      </c>
      <c r="H442" s="163">
        <f t="shared" si="32"/>
        <v>154171.3</v>
      </c>
      <c r="I442" s="116">
        <f t="shared" si="31"/>
        <v>96.45484359769718</v>
      </c>
    </row>
    <row r="443" spans="1:9" ht="13.5">
      <c r="A443" s="184" t="s">
        <v>37</v>
      </c>
      <c r="B443" s="184"/>
      <c r="C443" s="162" t="s">
        <v>133</v>
      </c>
      <c r="D443" s="162" t="s">
        <v>117</v>
      </c>
      <c r="E443" s="162" t="s">
        <v>163</v>
      </c>
      <c r="F443" s="162" t="s">
        <v>38</v>
      </c>
      <c r="G443" s="163">
        <f>'пр.4'!H384</f>
        <v>159837.8</v>
      </c>
      <c r="H443" s="163">
        <f>'пр.4'!I384</f>
        <v>154171.3</v>
      </c>
      <c r="I443" s="116">
        <f t="shared" si="31"/>
        <v>96.45484359769718</v>
      </c>
    </row>
    <row r="444" spans="1:9" ht="54.75" customHeight="1">
      <c r="A444" s="184" t="s">
        <v>164</v>
      </c>
      <c r="B444" s="184"/>
      <c r="C444" s="162" t="s">
        <v>133</v>
      </c>
      <c r="D444" s="162" t="s">
        <v>117</v>
      </c>
      <c r="E444" s="162" t="s">
        <v>165</v>
      </c>
      <c r="F444" s="162"/>
      <c r="G444" s="163">
        <f aca="true" t="shared" si="33" ref="G444:H446">G445</f>
        <v>1803</v>
      </c>
      <c r="H444" s="163">
        <f t="shared" si="33"/>
        <v>1802.9</v>
      </c>
      <c r="I444" s="116">
        <f t="shared" si="31"/>
        <v>99.99445368829728</v>
      </c>
    </row>
    <row r="445" spans="1:9" ht="42.75" customHeight="1">
      <c r="A445" s="184" t="s">
        <v>166</v>
      </c>
      <c r="B445" s="184"/>
      <c r="C445" s="162" t="s">
        <v>133</v>
      </c>
      <c r="D445" s="162" t="s">
        <v>117</v>
      </c>
      <c r="E445" s="162" t="s">
        <v>167</v>
      </c>
      <c r="F445" s="162"/>
      <c r="G445" s="163">
        <f t="shared" si="33"/>
        <v>1803</v>
      </c>
      <c r="H445" s="163">
        <f t="shared" si="33"/>
        <v>1802.9</v>
      </c>
      <c r="I445" s="116">
        <f t="shared" si="31"/>
        <v>99.99445368829728</v>
      </c>
    </row>
    <row r="446" spans="1:9" ht="30" customHeight="1">
      <c r="A446" s="184" t="s">
        <v>35</v>
      </c>
      <c r="B446" s="184"/>
      <c r="C446" s="162" t="s">
        <v>133</v>
      </c>
      <c r="D446" s="162" t="s">
        <v>117</v>
      </c>
      <c r="E446" s="162" t="s">
        <v>167</v>
      </c>
      <c r="F446" s="162" t="s">
        <v>36</v>
      </c>
      <c r="G446" s="163">
        <f t="shared" si="33"/>
        <v>1803</v>
      </c>
      <c r="H446" s="163">
        <f t="shared" si="33"/>
        <v>1802.9</v>
      </c>
      <c r="I446" s="116">
        <f t="shared" si="31"/>
        <v>99.99445368829728</v>
      </c>
    </row>
    <row r="447" spans="1:9" ht="13.5">
      <c r="A447" s="184" t="s">
        <v>37</v>
      </c>
      <c r="B447" s="184"/>
      <c r="C447" s="162" t="s">
        <v>133</v>
      </c>
      <c r="D447" s="162" t="s">
        <v>117</v>
      </c>
      <c r="E447" s="162" t="s">
        <v>167</v>
      </c>
      <c r="F447" s="162" t="s">
        <v>38</v>
      </c>
      <c r="G447" s="163">
        <f>'пр.4'!H388</f>
        <v>1803</v>
      </c>
      <c r="H447" s="163">
        <f>'пр.4'!I388</f>
        <v>1802.9</v>
      </c>
      <c r="I447" s="116">
        <f t="shared" si="31"/>
        <v>99.99445368829728</v>
      </c>
    </row>
    <row r="448" spans="1:9" ht="51.75" customHeight="1">
      <c r="A448" s="184" t="s">
        <v>190</v>
      </c>
      <c r="B448" s="184"/>
      <c r="C448" s="162" t="s">
        <v>133</v>
      </c>
      <c r="D448" s="162" t="s">
        <v>117</v>
      </c>
      <c r="E448" s="162" t="s">
        <v>191</v>
      </c>
      <c r="F448" s="162"/>
      <c r="G448" s="163">
        <f>G449</f>
        <v>2775.4</v>
      </c>
      <c r="H448" s="163">
        <f>H449</f>
        <v>2556.2</v>
      </c>
      <c r="I448" s="116">
        <f t="shared" si="31"/>
        <v>92.10203934567988</v>
      </c>
    </row>
    <row r="449" spans="1:9" ht="39" customHeight="1">
      <c r="A449" s="184" t="s">
        <v>192</v>
      </c>
      <c r="B449" s="184"/>
      <c r="C449" s="162" t="s">
        <v>133</v>
      </c>
      <c r="D449" s="162" t="s">
        <v>117</v>
      </c>
      <c r="E449" s="162" t="s">
        <v>193</v>
      </c>
      <c r="F449" s="162"/>
      <c r="G449" s="163">
        <f>G450+G453</f>
        <v>2775.4</v>
      </c>
      <c r="H449" s="163">
        <f>H450+H453</f>
        <v>2556.2</v>
      </c>
      <c r="I449" s="116">
        <f t="shared" si="31"/>
        <v>92.10203934567988</v>
      </c>
    </row>
    <row r="450" spans="1:9" ht="27.75" customHeight="1">
      <c r="A450" s="184" t="s">
        <v>194</v>
      </c>
      <c r="B450" s="184"/>
      <c r="C450" s="162" t="s">
        <v>133</v>
      </c>
      <c r="D450" s="162" t="s">
        <v>117</v>
      </c>
      <c r="E450" s="162" t="s">
        <v>195</v>
      </c>
      <c r="F450" s="162"/>
      <c r="G450" s="163">
        <f>G451</f>
        <v>384.5</v>
      </c>
      <c r="H450" s="163">
        <f>H451</f>
        <v>363.6</v>
      </c>
      <c r="I450" s="116">
        <f t="shared" si="31"/>
        <v>94.56436931079324</v>
      </c>
    </row>
    <row r="451" spans="1:9" ht="28.5" customHeight="1">
      <c r="A451" s="184" t="s">
        <v>35</v>
      </c>
      <c r="B451" s="184"/>
      <c r="C451" s="162" t="s">
        <v>133</v>
      </c>
      <c r="D451" s="162" t="s">
        <v>117</v>
      </c>
      <c r="E451" s="162" t="s">
        <v>195</v>
      </c>
      <c r="F451" s="162" t="s">
        <v>36</v>
      </c>
      <c r="G451" s="163">
        <f>G452</f>
        <v>384.5</v>
      </c>
      <c r="H451" s="163">
        <f>H452</f>
        <v>363.6</v>
      </c>
      <c r="I451" s="116">
        <f t="shared" si="31"/>
        <v>94.56436931079324</v>
      </c>
    </row>
    <row r="452" spans="1:9" ht="13.5">
      <c r="A452" s="184" t="s">
        <v>37</v>
      </c>
      <c r="B452" s="184"/>
      <c r="C452" s="162" t="s">
        <v>133</v>
      </c>
      <c r="D452" s="162" t="s">
        <v>117</v>
      </c>
      <c r="E452" s="162" t="s">
        <v>195</v>
      </c>
      <c r="F452" s="162" t="s">
        <v>38</v>
      </c>
      <c r="G452" s="163">
        <f>'пр.4'!H393</f>
        <v>384.5</v>
      </c>
      <c r="H452" s="163">
        <f>'пр.4'!I393</f>
        <v>363.6</v>
      </c>
      <c r="I452" s="116">
        <f t="shared" si="31"/>
        <v>94.56436931079324</v>
      </c>
    </row>
    <row r="453" spans="1:9" ht="13.5">
      <c r="A453" s="184" t="s">
        <v>196</v>
      </c>
      <c r="B453" s="184"/>
      <c r="C453" s="162" t="s">
        <v>133</v>
      </c>
      <c r="D453" s="162" t="s">
        <v>117</v>
      </c>
      <c r="E453" s="162" t="s">
        <v>197</v>
      </c>
      <c r="F453" s="162"/>
      <c r="G453" s="163">
        <f>G454</f>
        <v>2390.9</v>
      </c>
      <c r="H453" s="163">
        <f>H454</f>
        <v>2192.6</v>
      </c>
      <c r="I453" s="116">
        <f t="shared" si="31"/>
        <v>91.70605211426658</v>
      </c>
    </row>
    <row r="454" spans="1:9" ht="27" customHeight="1">
      <c r="A454" s="184" t="s">
        <v>35</v>
      </c>
      <c r="B454" s="184"/>
      <c r="C454" s="162" t="s">
        <v>133</v>
      </c>
      <c r="D454" s="162" t="s">
        <v>117</v>
      </c>
      <c r="E454" s="162" t="s">
        <v>197</v>
      </c>
      <c r="F454" s="162" t="s">
        <v>36</v>
      </c>
      <c r="G454" s="163">
        <f>G455</f>
        <v>2390.9</v>
      </c>
      <c r="H454" s="163">
        <f>H455</f>
        <v>2192.6</v>
      </c>
      <c r="I454" s="116">
        <f t="shared" si="31"/>
        <v>91.70605211426658</v>
      </c>
    </row>
    <row r="455" spans="1:9" ht="13.5">
      <c r="A455" s="184" t="s">
        <v>37</v>
      </c>
      <c r="B455" s="184"/>
      <c r="C455" s="162" t="s">
        <v>133</v>
      </c>
      <c r="D455" s="162" t="s">
        <v>117</v>
      </c>
      <c r="E455" s="162" t="s">
        <v>197</v>
      </c>
      <c r="F455" s="162" t="s">
        <v>38</v>
      </c>
      <c r="G455" s="163">
        <f>'пр.4'!H396</f>
        <v>2390.9</v>
      </c>
      <c r="H455" s="163">
        <f>'пр.4'!I396</f>
        <v>2192.6</v>
      </c>
      <c r="I455" s="116">
        <f t="shared" si="31"/>
        <v>91.70605211426658</v>
      </c>
    </row>
    <row r="456" spans="1:9" ht="29.25" customHeight="1">
      <c r="A456" s="184" t="s">
        <v>291</v>
      </c>
      <c r="B456" s="184"/>
      <c r="C456" s="162" t="s">
        <v>133</v>
      </c>
      <c r="D456" s="162" t="s">
        <v>117</v>
      </c>
      <c r="E456" s="162" t="s">
        <v>292</v>
      </c>
      <c r="F456" s="162"/>
      <c r="G456" s="163">
        <f>G457</f>
        <v>1113.3</v>
      </c>
      <c r="H456" s="163">
        <f>H457</f>
        <v>996.5</v>
      </c>
      <c r="I456" s="116">
        <f t="shared" si="31"/>
        <v>89.50866792418935</v>
      </c>
    </row>
    <row r="457" spans="1:9" ht="40.5" customHeight="1">
      <c r="A457" s="184" t="s">
        <v>293</v>
      </c>
      <c r="B457" s="184"/>
      <c r="C457" s="162" t="s">
        <v>133</v>
      </c>
      <c r="D457" s="162" t="s">
        <v>117</v>
      </c>
      <c r="E457" s="162" t="s">
        <v>294</v>
      </c>
      <c r="F457" s="162"/>
      <c r="G457" s="163">
        <f>G458+G461+G464+G467</f>
        <v>1113.3</v>
      </c>
      <c r="H457" s="163">
        <f>H458+H461+H464+H467</f>
        <v>996.5</v>
      </c>
      <c r="I457" s="116">
        <f t="shared" si="31"/>
        <v>89.50866792418935</v>
      </c>
    </row>
    <row r="458" spans="1:9" ht="54" customHeight="1">
      <c r="A458" s="184" t="s">
        <v>297</v>
      </c>
      <c r="B458" s="184"/>
      <c r="C458" s="162" t="s">
        <v>133</v>
      </c>
      <c r="D458" s="162" t="s">
        <v>117</v>
      </c>
      <c r="E458" s="162" t="s">
        <v>298</v>
      </c>
      <c r="F458" s="162"/>
      <c r="G458" s="163">
        <f>G459</f>
        <v>713.6</v>
      </c>
      <c r="H458" s="163">
        <f>H459</f>
        <v>596.8</v>
      </c>
      <c r="I458" s="116">
        <f t="shared" si="31"/>
        <v>83.63228699551568</v>
      </c>
    </row>
    <row r="459" spans="1:9" ht="30" customHeight="1">
      <c r="A459" s="184" t="s">
        <v>35</v>
      </c>
      <c r="B459" s="184"/>
      <c r="C459" s="162" t="s">
        <v>133</v>
      </c>
      <c r="D459" s="162" t="s">
        <v>117</v>
      </c>
      <c r="E459" s="162" t="s">
        <v>298</v>
      </c>
      <c r="F459" s="162" t="s">
        <v>36</v>
      </c>
      <c r="G459" s="163">
        <f>G460</f>
        <v>713.6</v>
      </c>
      <c r="H459" s="163">
        <f>H460</f>
        <v>596.8</v>
      </c>
      <c r="I459" s="116">
        <f aca="true" t="shared" si="34" ref="I459:I522">H459/G459*100</f>
        <v>83.63228699551568</v>
      </c>
    </row>
    <row r="460" spans="1:9" ht="13.5">
      <c r="A460" s="184" t="s">
        <v>37</v>
      </c>
      <c r="B460" s="184"/>
      <c r="C460" s="162" t="s">
        <v>133</v>
      </c>
      <c r="D460" s="162" t="s">
        <v>117</v>
      </c>
      <c r="E460" s="162" t="s">
        <v>298</v>
      </c>
      <c r="F460" s="162" t="s">
        <v>38</v>
      </c>
      <c r="G460" s="163">
        <f>'пр.4'!H401</f>
        <v>713.6</v>
      </c>
      <c r="H460" s="163">
        <f>'пр.4'!I401</f>
        <v>596.8</v>
      </c>
      <c r="I460" s="116">
        <f t="shared" si="34"/>
        <v>83.63228699551568</v>
      </c>
    </row>
    <row r="461" spans="1:9" ht="27" customHeight="1">
      <c r="A461" s="184" t="s">
        <v>302</v>
      </c>
      <c r="B461" s="184"/>
      <c r="C461" s="162" t="s">
        <v>133</v>
      </c>
      <c r="D461" s="162" t="s">
        <v>117</v>
      </c>
      <c r="E461" s="162" t="s">
        <v>303</v>
      </c>
      <c r="F461" s="162"/>
      <c r="G461" s="163">
        <f>G462</f>
        <v>158.9</v>
      </c>
      <c r="H461" s="163">
        <f>H462</f>
        <v>158.9</v>
      </c>
      <c r="I461" s="116">
        <f t="shared" si="34"/>
        <v>100</v>
      </c>
    </row>
    <row r="462" spans="1:9" ht="27.75" customHeight="1">
      <c r="A462" s="184" t="s">
        <v>35</v>
      </c>
      <c r="B462" s="184"/>
      <c r="C462" s="162" t="s">
        <v>133</v>
      </c>
      <c r="D462" s="162" t="s">
        <v>117</v>
      </c>
      <c r="E462" s="162" t="s">
        <v>303</v>
      </c>
      <c r="F462" s="162" t="s">
        <v>36</v>
      </c>
      <c r="G462" s="163">
        <f>G463</f>
        <v>158.9</v>
      </c>
      <c r="H462" s="163">
        <f>H463</f>
        <v>158.9</v>
      </c>
      <c r="I462" s="116">
        <f t="shared" si="34"/>
        <v>100</v>
      </c>
    </row>
    <row r="463" spans="1:9" ht="13.5">
      <c r="A463" s="184" t="s">
        <v>37</v>
      </c>
      <c r="B463" s="184"/>
      <c r="C463" s="162" t="s">
        <v>133</v>
      </c>
      <c r="D463" s="162" t="s">
        <v>117</v>
      </c>
      <c r="E463" s="162" t="s">
        <v>303</v>
      </c>
      <c r="F463" s="162" t="s">
        <v>38</v>
      </c>
      <c r="G463" s="163">
        <f>'пр.4'!H404</f>
        <v>158.9</v>
      </c>
      <c r="H463" s="163">
        <f>'пр.4'!I404</f>
        <v>158.9</v>
      </c>
      <c r="I463" s="116">
        <f t="shared" si="34"/>
        <v>100</v>
      </c>
    </row>
    <row r="464" spans="1:9" ht="27.75" customHeight="1">
      <c r="A464" s="184" t="s">
        <v>306</v>
      </c>
      <c r="B464" s="184"/>
      <c r="C464" s="162" t="s">
        <v>133</v>
      </c>
      <c r="D464" s="162" t="s">
        <v>117</v>
      </c>
      <c r="E464" s="162" t="s">
        <v>307</v>
      </c>
      <c r="F464" s="162"/>
      <c r="G464" s="163">
        <f>G465</f>
        <v>198.8</v>
      </c>
      <c r="H464" s="163">
        <f>H465</f>
        <v>198.8</v>
      </c>
      <c r="I464" s="116">
        <f t="shared" si="34"/>
        <v>100</v>
      </c>
    </row>
    <row r="465" spans="1:9" ht="29.25" customHeight="1">
      <c r="A465" s="184" t="s">
        <v>35</v>
      </c>
      <c r="B465" s="184"/>
      <c r="C465" s="162" t="s">
        <v>133</v>
      </c>
      <c r="D465" s="162" t="s">
        <v>117</v>
      </c>
      <c r="E465" s="162" t="s">
        <v>307</v>
      </c>
      <c r="F465" s="162" t="s">
        <v>36</v>
      </c>
      <c r="G465" s="163">
        <f>G466</f>
        <v>198.8</v>
      </c>
      <c r="H465" s="163">
        <f>H466</f>
        <v>198.8</v>
      </c>
      <c r="I465" s="116">
        <f t="shared" si="34"/>
        <v>100</v>
      </c>
    </row>
    <row r="466" spans="1:9" ht="13.5">
      <c r="A466" s="184" t="s">
        <v>37</v>
      </c>
      <c r="B466" s="184"/>
      <c r="C466" s="162" t="s">
        <v>133</v>
      </c>
      <c r="D466" s="162" t="s">
        <v>117</v>
      </c>
      <c r="E466" s="162" t="s">
        <v>307</v>
      </c>
      <c r="F466" s="162" t="s">
        <v>38</v>
      </c>
      <c r="G466" s="163">
        <f>'пр.4'!H407</f>
        <v>198.8</v>
      </c>
      <c r="H466" s="163">
        <f>'пр.4'!I407</f>
        <v>198.8</v>
      </c>
      <c r="I466" s="116">
        <f t="shared" si="34"/>
        <v>100</v>
      </c>
    </row>
    <row r="467" spans="1:9" ht="42" customHeight="1">
      <c r="A467" s="184" t="s">
        <v>308</v>
      </c>
      <c r="B467" s="184"/>
      <c r="C467" s="162" t="s">
        <v>133</v>
      </c>
      <c r="D467" s="162" t="s">
        <v>117</v>
      </c>
      <c r="E467" s="162" t="s">
        <v>309</v>
      </c>
      <c r="F467" s="162"/>
      <c r="G467" s="163">
        <f>G468</f>
        <v>42</v>
      </c>
      <c r="H467" s="163">
        <f>H468</f>
        <v>42</v>
      </c>
      <c r="I467" s="116">
        <f t="shared" si="34"/>
        <v>100</v>
      </c>
    </row>
    <row r="468" spans="1:9" ht="30" customHeight="1">
      <c r="A468" s="184" t="s">
        <v>35</v>
      </c>
      <c r="B468" s="184"/>
      <c r="C468" s="162" t="s">
        <v>133</v>
      </c>
      <c r="D468" s="162" t="s">
        <v>117</v>
      </c>
      <c r="E468" s="162" t="s">
        <v>309</v>
      </c>
      <c r="F468" s="162" t="s">
        <v>36</v>
      </c>
      <c r="G468" s="163">
        <f>G469</f>
        <v>42</v>
      </c>
      <c r="H468" s="163">
        <f>H469</f>
        <v>42</v>
      </c>
      <c r="I468" s="116">
        <f t="shared" si="34"/>
        <v>100</v>
      </c>
    </row>
    <row r="469" spans="1:9" ht="13.5">
      <c r="A469" s="184" t="s">
        <v>37</v>
      </c>
      <c r="B469" s="184"/>
      <c r="C469" s="162" t="s">
        <v>133</v>
      </c>
      <c r="D469" s="162" t="s">
        <v>117</v>
      </c>
      <c r="E469" s="162" t="s">
        <v>309</v>
      </c>
      <c r="F469" s="162" t="s">
        <v>38</v>
      </c>
      <c r="G469" s="163">
        <f>'пр.4'!H410</f>
        <v>42</v>
      </c>
      <c r="H469" s="163">
        <f>'пр.4'!I410</f>
        <v>42</v>
      </c>
      <c r="I469" s="116">
        <f t="shared" si="34"/>
        <v>100</v>
      </c>
    </row>
    <row r="470" spans="1:9" ht="42" customHeight="1">
      <c r="A470" s="184" t="s">
        <v>372</v>
      </c>
      <c r="B470" s="184"/>
      <c r="C470" s="162" t="s">
        <v>133</v>
      </c>
      <c r="D470" s="162" t="s">
        <v>117</v>
      </c>
      <c r="E470" s="162" t="s">
        <v>373</v>
      </c>
      <c r="F470" s="162"/>
      <c r="G470" s="163">
        <f>G471</f>
        <v>9904.599999999999</v>
      </c>
      <c r="H470" s="163">
        <f>H471</f>
        <v>8504.2</v>
      </c>
      <c r="I470" s="116">
        <f t="shared" si="34"/>
        <v>85.86111503745735</v>
      </c>
    </row>
    <row r="471" spans="1:9" ht="39" customHeight="1">
      <c r="A471" s="184" t="s">
        <v>374</v>
      </c>
      <c r="B471" s="184"/>
      <c r="C471" s="162" t="s">
        <v>133</v>
      </c>
      <c r="D471" s="162" t="s">
        <v>117</v>
      </c>
      <c r="E471" s="162" t="s">
        <v>375</v>
      </c>
      <c r="F471" s="162"/>
      <c r="G471" s="163">
        <f>G472+G475+G478+G481</f>
        <v>9904.599999999999</v>
      </c>
      <c r="H471" s="163">
        <f>H472+H475+H478+H481</f>
        <v>8504.2</v>
      </c>
      <c r="I471" s="116">
        <f t="shared" si="34"/>
        <v>85.86111503745735</v>
      </c>
    </row>
    <row r="472" spans="1:9" ht="27.75" customHeight="1">
      <c r="A472" s="184" t="s">
        <v>376</v>
      </c>
      <c r="B472" s="184"/>
      <c r="C472" s="162" t="s">
        <v>133</v>
      </c>
      <c r="D472" s="162" t="s">
        <v>117</v>
      </c>
      <c r="E472" s="162" t="s">
        <v>377</v>
      </c>
      <c r="F472" s="162"/>
      <c r="G472" s="163">
        <f>G473</f>
        <v>76</v>
      </c>
      <c r="H472" s="163">
        <f>H473</f>
        <v>75.9</v>
      </c>
      <c r="I472" s="116">
        <f t="shared" si="34"/>
        <v>99.86842105263159</v>
      </c>
    </row>
    <row r="473" spans="1:9" ht="27.75" customHeight="1">
      <c r="A473" s="184" t="s">
        <v>35</v>
      </c>
      <c r="B473" s="184"/>
      <c r="C473" s="162" t="s">
        <v>133</v>
      </c>
      <c r="D473" s="162" t="s">
        <v>117</v>
      </c>
      <c r="E473" s="162" t="s">
        <v>377</v>
      </c>
      <c r="F473" s="162" t="s">
        <v>36</v>
      </c>
      <c r="G473" s="163">
        <f>G474</f>
        <v>76</v>
      </c>
      <c r="H473" s="163">
        <f>H474</f>
        <v>75.9</v>
      </c>
      <c r="I473" s="116">
        <f t="shared" si="34"/>
        <v>99.86842105263159</v>
      </c>
    </row>
    <row r="474" spans="1:9" ht="13.5">
      <c r="A474" s="184" t="s">
        <v>37</v>
      </c>
      <c r="B474" s="184"/>
      <c r="C474" s="162" t="s">
        <v>133</v>
      </c>
      <c r="D474" s="162" t="s">
        <v>117</v>
      </c>
      <c r="E474" s="162" t="s">
        <v>377</v>
      </c>
      <c r="F474" s="162" t="s">
        <v>38</v>
      </c>
      <c r="G474" s="163">
        <f>'пр.4'!H415</f>
        <v>76</v>
      </c>
      <c r="H474" s="163">
        <f>'пр.4'!I415</f>
        <v>75.9</v>
      </c>
      <c r="I474" s="116">
        <f t="shared" si="34"/>
        <v>99.86842105263159</v>
      </c>
    </row>
    <row r="475" spans="1:9" ht="27.75" customHeight="1">
      <c r="A475" s="184" t="s">
        <v>378</v>
      </c>
      <c r="B475" s="184"/>
      <c r="C475" s="162" t="s">
        <v>133</v>
      </c>
      <c r="D475" s="162" t="s">
        <v>117</v>
      </c>
      <c r="E475" s="162" t="s">
        <v>379</v>
      </c>
      <c r="F475" s="162"/>
      <c r="G475" s="163">
        <f>G476</f>
        <v>43.4</v>
      </c>
      <c r="H475" s="163">
        <f>H476</f>
        <v>43.4</v>
      </c>
      <c r="I475" s="116">
        <f t="shared" si="34"/>
        <v>100</v>
      </c>
    </row>
    <row r="476" spans="1:9" ht="27" customHeight="1">
      <c r="A476" s="184" t="s">
        <v>35</v>
      </c>
      <c r="B476" s="184"/>
      <c r="C476" s="162" t="s">
        <v>133</v>
      </c>
      <c r="D476" s="162" t="s">
        <v>117</v>
      </c>
      <c r="E476" s="162" t="s">
        <v>379</v>
      </c>
      <c r="F476" s="162" t="s">
        <v>36</v>
      </c>
      <c r="G476" s="163">
        <f>G477</f>
        <v>43.4</v>
      </c>
      <c r="H476" s="163">
        <f>H477</f>
        <v>43.4</v>
      </c>
      <c r="I476" s="116">
        <f t="shared" si="34"/>
        <v>100</v>
      </c>
    </row>
    <row r="477" spans="1:9" ht="13.5">
      <c r="A477" s="184" t="s">
        <v>37</v>
      </c>
      <c r="B477" s="184"/>
      <c r="C477" s="162" t="s">
        <v>133</v>
      </c>
      <c r="D477" s="162" t="s">
        <v>117</v>
      </c>
      <c r="E477" s="162" t="s">
        <v>379</v>
      </c>
      <c r="F477" s="162" t="s">
        <v>38</v>
      </c>
      <c r="G477" s="163">
        <f>'пр.4'!H418</f>
        <v>43.4</v>
      </c>
      <c r="H477" s="163">
        <f>'пр.4'!I418</f>
        <v>43.4</v>
      </c>
      <c r="I477" s="116">
        <f t="shared" si="34"/>
        <v>100</v>
      </c>
    </row>
    <row r="478" spans="1:9" ht="54.75" customHeight="1">
      <c r="A478" s="184" t="s">
        <v>380</v>
      </c>
      <c r="B478" s="184"/>
      <c r="C478" s="162" t="s">
        <v>133</v>
      </c>
      <c r="D478" s="162" t="s">
        <v>117</v>
      </c>
      <c r="E478" s="162" t="s">
        <v>381</v>
      </c>
      <c r="F478" s="162"/>
      <c r="G478" s="163">
        <f>G479</f>
        <v>5889.9</v>
      </c>
      <c r="H478" s="163">
        <f>H479</f>
        <v>5575.8</v>
      </c>
      <c r="I478" s="116">
        <f t="shared" si="34"/>
        <v>94.6671420567412</v>
      </c>
    </row>
    <row r="479" spans="1:9" ht="26.25" customHeight="1">
      <c r="A479" s="184" t="s">
        <v>35</v>
      </c>
      <c r="B479" s="184"/>
      <c r="C479" s="162" t="s">
        <v>133</v>
      </c>
      <c r="D479" s="162" t="s">
        <v>117</v>
      </c>
      <c r="E479" s="162" t="s">
        <v>381</v>
      </c>
      <c r="F479" s="162" t="s">
        <v>36</v>
      </c>
      <c r="G479" s="163">
        <f>G480</f>
        <v>5889.9</v>
      </c>
      <c r="H479" s="163">
        <f>H480</f>
        <v>5575.8</v>
      </c>
      <c r="I479" s="116">
        <f t="shared" si="34"/>
        <v>94.6671420567412</v>
      </c>
    </row>
    <row r="480" spans="1:9" ht="13.5">
      <c r="A480" s="184" t="s">
        <v>37</v>
      </c>
      <c r="B480" s="184"/>
      <c r="C480" s="162" t="s">
        <v>133</v>
      </c>
      <c r="D480" s="162" t="s">
        <v>117</v>
      </c>
      <c r="E480" s="162" t="s">
        <v>381</v>
      </c>
      <c r="F480" s="162" t="s">
        <v>38</v>
      </c>
      <c r="G480" s="163">
        <f>'пр.4'!H421</f>
        <v>5889.9</v>
      </c>
      <c r="H480" s="163">
        <f>'пр.4'!I421</f>
        <v>5575.8</v>
      </c>
      <c r="I480" s="116">
        <f t="shared" si="34"/>
        <v>94.6671420567412</v>
      </c>
    </row>
    <row r="481" spans="1:9" ht="27" customHeight="1">
      <c r="A481" s="184" t="s">
        <v>382</v>
      </c>
      <c r="B481" s="184"/>
      <c r="C481" s="162" t="s">
        <v>133</v>
      </c>
      <c r="D481" s="162" t="s">
        <v>117</v>
      </c>
      <c r="E481" s="162" t="s">
        <v>383</v>
      </c>
      <c r="F481" s="162"/>
      <c r="G481" s="163">
        <f>G482</f>
        <v>3895.3</v>
      </c>
      <c r="H481" s="163">
        <f>H482</f>
        <v>2809.1</v>
      </c>
      <c r="I481" s="116">
        <f t="shared" si="34"/>
        <v>72.11511308499988</v>
      </c>
    </row>
    <row r="482" spans="1:9" ht="27" customHeight="1">
      <c r="A482" s="184" t="s">
        <v>35</v>
      </c>
      <c r="B482" s="184"/>
      <c r="C482" s="162" t="s">
        <v>133</v>
      </c>
      <c r="D482" s="162" t="s">
        <v>117</v>
      </c>
      <c r="E482" s="162" t="s">
        <v>383</v>
      </c>
      <c r="F482" s="162" t="s">
        <v>36</v>
      </c>
      <c r="G482" s="163">
        <f>G483</f>
        <v>3895.3</v>
      </c>
      <c r="H482" s="163">
        <f>H483</f>
        <v>2809.1</v>
      </c>
      <c r="I482" s="116">
        <f t="shared" si="34"/>
        <v>72.11511308499988</v>
      </c>
    </row>
    <row r="483" spans="1:9" ht="13.5">
      <c r="A483" s="184" t="s">
        <v>37</v>
      </c>
      <c r="B483" s="184"/>
      <c r="C483" s="162" t="s">
        <v>133</v>
      </c>
      <c r="D483" s="162" t="s">
        <v>117</v>
      </c>
      <c r="E483" s="162" t="s">
        <v>383</v>
      </c>
      <c r="F483" s="162" t="s">
        <v>38</v>
      </c>
      <c r="G483" s="163">
        <f>'пр.4'!H424</f>
        <v>3895.3</v>
      </c>
      <c r="H483" s="163">
        <f>'пр.4'!I424</f>
        <v>2809.1</v>
      </c>
      <c r="I483" s="116">
        <f t="shared" si="34"/>
        <v>72.11511308499988</v>
      </c>
    </row>
    <row r="484" spans="1:9" ht="29.25" customHeight="1">
      <c r="A484" s="184" t="s">
        <v>517</v>
      </c>
      <c r="B484" s="184"/>
      <c r="C484" s="162" t="s">
        <v>133</v>
      </c>
      <c r="D484" s="162" t="s">
        <v>117</v>
      </c>
      <c r="E484" s="162" t="s">
        <v>518</v>
      </c>
      <c r="F484" s="162"/>
      <c r="G484" s="163">
        <f>G485+G488+G491+G494</f>
        <v>46896.799999999996</v>
      </c>
      <c r="H484" s="163">
        <f>H485+H488+H491+H494</f>
        <v>43830.9</v>
      </c>
      <c r="I484" s="116">
        <f t="shared" si="34"/>
        <v>93.46245372818616</v>
      </c>
    </row>
    <row r="485" spans="1:9" ht="80.25" customHeight="1">
      <c r="A485" s="184" t="s">
        <v>406</v>
      </c>
      <c r="B485" s="184"/>
      <c r="C485" s="162" t="s">
        <v>133</v>
      </c>
      <c r="D485" s="162" t="s">
        <v>117</v>
      </c>
      <c r="E485" s="162" t="s">
        <v>519</v>
      </c>
      <c r="F485" s="162"/>
      <c r="G485" s="163">
        <f>G486</f>
        <v>2196.7</v>
      </c>
      <c r="H485" s="163">
        <f>H486</f>
        <v>2090.3</v>
      </c>
      <c r="I485" s="116">
        <f t="shared" si="34"/>
        <v>95.15637092001641</v>
      </c>
    </row>
    <row r="486" spans="1:9" ht="27.75" customHeight="1">
      <c r="A486" s="184" t="s">
        <v>35</v>
      </c>
      <c r="B486" s="184"/>
      <c r="C486" s="162" t="s">
        <v>133</v>
      </c>
      <c r="D486" s="162" t="s">
        <v>117</v>
      </c>
      <c r="E486" s="162" t="s">
        <v>519</v>
      </c>
      <c r="F486" s="162" t="s">
        <v>36</v>
      </c>
      <c r="G486" s="163">
        <f>G487</f>
        <v>2196.7</v>
      </c>
      <c r="H486" s="163">
        <f>H487</f>
        <v>2090.3</v>
      </c>
      <c r="I486" s="116">
        <f t="shared" si="34"/>
        <v>95.15637092001641</v>
      </c>
    </row>
    <row r="487" spans="1:9" ht="13.5">
      <c r="A487" s="184" t="s">
        <v>37</v>
      </c>
      <c r="B487" s="184"/>
      <c r="C487" s="162" t="s">
        <v>133</v>
      </c>
      <c r="D487" s="162" t="s">
        <v>117</v>
      </c>
      <c r="E487" s="162" t="s">
        <v>519</v>
      </c>
      <c r="F487" s="162" t="s">
        <v>38</v>
      </c>
      <c r="G487" s="163">
        <f>'пр.4'!H428</f>
        <v>2196.7</v>
      </c>
      <c r="H487" s="163">
        <f>'пр.4'!I428</f>
        <v>2090.3</v>
      </c>
      <c r="I487" s="116">
        <f t="shared" si="34"/>
        <v>95.15637092001641</v>
      </c>
    </row>
    <row r="488" spans="1:9" ht="13.5">
      <c r="A488" s="184" t="s">
        <v>418</v>
      </c>
      <c r="B488" s="184"/>
      <c r="C488" s="162" t="s">
        <v>133</v>
      </c>
      <c r="D488" s="162" t="s">
        <v>117</v>
      </c>
      <c r="E488" s="162" t="s">
        <v>520</v>
      </c>
      <c r="F488" s="162"/>
      <c r="G488" s="163">
        <f>G489</f>
        <v>1266</v>
      </c>
      <c r="H488" s="163">
        <f>H489</f>
        <v>1114.6</v>
      </c>
      <c r="I488" s="116">
        <f t="shared" si="34"/>
        <v>88.04107424960505</v>
      </c>
    </row>
    <row r="489" spans="1:9" ht="27.75" customHeight="1">
      <c r="A489" s="184" t="s">
        <v>35</v>
      </c>
      <c r="B489" s="184"/>
      <c r="C489" s="162" t="s">
        <v>133</v>
      </c>
      <c r="D489" s="162" t="s">
        <v>117</v>
      </c>
      <c r="E489" s="162" t="s">
        <v>520</v>
      </c>
      <c r="F489" s="162" t="s">
        <v>36</v>
      </c>
      <c r="G489" s="163">
        <f>G490</f>
        <v>1266</v>
      </c>
      <c r="H489" s="163">
        <f>H490</f>
        <v>1114.6</v>
      </c>
      <c r="I489" s="116">
        <f t="shared" si="34"/>
        <v>88.04107424960505</v>
      </c>
    </row>
    <row r="490" spans="1:9" ht="13.5">
      <c r="A490" s="184" t="s">
        <v>37</v>
      </c>
      <c r="B490" s="184"/>
      <c r="C490" s="162" t="s">
        <v>133</v>
      </c>
      <c r="D490" s="162" t="s">
        <v>117</v>
      </c>
      <c r="E490" s="162" t="s">
        <v>520</v>
      </c>
      <c r="F490" s="162" t="s">
        <v>38</v>
      </c>
      <c r="G490" s="163">
        <f>'пр.4'!H431</f>
        <v>1266</v>
      </c>
      <c r="H490" s="163">
        <f>'пр.4'!I431</f>
        <v>1114.6</v>
      </c>
      <c r="I490" s="116">
        <f t="shared" si="34"/>
        <v>88.04107424960505</v>
      </c>
    </row>
    <row r="491" spans="1:9" ht="27" customHeight="1">
      <c r="A491" s="184" t="s">
        <v>492</v>
      </c>
      <c r="B491" s="184"/>
      <c r="C491" s="162" t="s">
        <v>133</v>
      </c>
      <c r="D491" s="162" t="s">
        <v>117</v>
      </c>
      <c r="E491" s="162" t="s">
        <v>521</v>
      </c>
      <c r="F491" s="162"/>
      <c r="G491" s="163">
        <f>G492</f>
        <v>39181.4</v>
      </c>
      <c r="H491" s="163">
        <f>H492</f>
        <v>36373.3</v>
      </c>
      <c r="I491" s="116">
        <f t="shared" si="34"/>
        <v>92.83307896093554</v>
      </c>
    </row>
    <row r="492" spans="1:9" ht="29.25" customHeight="1">
      <c r="A492" s="184" t="s">
        <v>35</v>
      </c>
      <c r="B492" s="184"/>
      <c r="C492" s="162" t="s">
        <v>133</v>
      </c>
      <c r="D492" s="162" t="s">
        <v>117</v>
      </c>
      <c r="E492" s="162" t="s">
        <v>521</v>
      </c>
      <c r="F492" s="162" t="s">
        <v>36</v>
      </c>
      <c r="G492" s="163">
        <f>G493</f>
        <v>39181.4</v>
      </c>
      <c r="H492" s="163">
        <f>H493</f>
        <v>36373.3</v>
      </c>
      <c r="I492" s="116">
        <f t="shared" si="34"/>
        <v>92.83307896093554</v>
      </c>
    </row>
    <row r="493" spans="1:9" ht="13.5">
      <c r="A493" s="184" t="s">
        <v>37</v>
      </c>
      <c r="B493" s="184"/>
      <c r="C493" s="162" t="s">
        <v>133</v>
      </c>
      <c r="D493" s="162" t="s">
        <v>117</v>
      </c>
      <c r="E493" s="162" t="s">
        <v>521</v>
      </c>
      <c r="F493" s="162" t="s">
        <v>38</v>
      </c>
      <c r="G493" s="163">
        <f>'пр.4'!H434</f>
        <v>39181.4</v>
      </c>
      <c r="H493" s="163">
        <f>'пр.4'!I434</f>
        <v>36373.3</v>
      </c>
      <c r="I493" s="116">
        <f t="shared" si="34"/>
        <v>92.83307896093554</v>
      </c>
    </row>
    <row r="494" spans="1:9" ht="27" customHeight="1">
      <c r="A494" s="184" t="str">
        <f>'пр.4'!A435</f>
        <v>Погашение кредиторской задолженности по исполнительным контрактам</v>
      </c>
      <c r="B494" s="184"/>
      <c r="C494" s="162" t="s">
        <v>133</v>
      </c>
      <c r="D494" s="162" t="s">
        <v>117</v>
      </c>
      <c r="E494" s="162" t="str">
        <f>'пр.4'!E435</f>
        <v>Ш1 0 00 98410</v>
      </c>
      <c r="F494" s="162"/>
      <c r="G494" s="163">
        <f>G495</f>
        <v>4252.7</v>
      </c>
      <c r="H494" s="163">
        <f>H495</f>
        <v>4252.7</v>
      </c>
      <c r="I494" s="116">
        <f t="shared" si="34"/>
        <v>100</v>
      </c>
    </row>
    <row r="495" spans="1:9" ht="29.25" customHeight="1">
      <c r="A495" s="184" t="str">
        <f>'пр.4'!A436</f>
        <v>Предоставление субсидий бюджетным, автономным учреждениям и иным некоммерческим организациям</v>
      </c>
      <c r="B495" s="184"/>
      <c r="C495" s="162" t="s">
        <v>133</v>
      </c>
      <c r="D495" s="162" t="s">
        <v>117</v>
      </c>
      <c r="E495" s="162" t="str">
        <f>'пр.4'!E436</f>
        <v>Ш1 0 00 98410</v>
      </c>
      <c r="F495" s="162" t="s">
        <v>36</v>
      </c>
      <c r="G495" s="163">
        <f>G496</f>
        <v>4252.7</v>
      </c>
      <c r="H495" s="163">
        <f>H496</f>
        <v>4252.7</v>
      </c>
      <c r="I495" s="116">
        <f t="shared" si="34"/>
        <v>100</v>
      </c>
    </row>
    <row r="496" spans="1:9" ht="13.5">
      <c r="A496" s="184" t="str">
        <f>'пр.4'!A437</f>
        <v>Субсидии бюджетным учреждениям</v>
      </c>
      <c r="B496" s="184"/>
      <c r="C496" s="162" t="s">
        <v>133</v>
      </c>
      <c r="D496" s="162" t="s">
        <v>117</v>
      </c>
      <c r="E496" s="162" t="str">
        <f>'пр.4'!E437</f>
        <v>Ш1 0 00 98410</v>
      </c>
      <c r="F496" s="162" t="s">
        <v>38</v>
      </c>
      <c r="G496" s="163">
        <f>'пр.4'!H437</f>
        <v>4252.7</v>
      </c>
      <c r="H496" s="163">
        <f>'пр.4'!I437</f>
        <v>4252.7</v>
      </c>
      <c r="I496" s="116">
        <f t="shared" si="34"/>
        <v>100</v>
      </c>
    </row>
    <row r="497" spans="1:9" ht="13.5">
      <c r="A497" s="183" t="s">
        <v>139</v>
      </c>
      <c r="B497" s="183"/>
      <c r="C497" s="159" t="s">
        <v>133</v>
      </c>
      <c r="D497" s="159" t="s">
        <v>140</v>
      </c>
      <c r="E497" s="159"/>
      <c r="F497" s="159"/>
      <c r="G497" s="160">
        <f>G498+G507+G512+G526</f>
        <v>52343.9</v>
      </c>
      <c r="H497" s="160">
        <f>H498+H507+H512+H526</f>
        <v>50542.3</v>
      </c>
      <c r="I497" s="139">
        <f t="shared" si="34"/>
        <v>96.55814717665287</v>
      </c>
    </row>
    <row r="498" spans="1:9" ht="26.25" customHeight="1">
      <c r="A498" s="184" t="s">
        <v>126</v>
      </c>
      <c r="B498" s="184"/>
      <c r="C498" s="162" t="s">
        <v>133</v>
      </c>
      <c r="D498" s="162" t="s">
        <v>140</v>
      </c>
      <c r="E498" s="162" t="s">
        <v>127</v>
      </c>
      <c r="F498" s="162"/>
      <c r="G498" s="163">
        <f>G499+G503</f>
        <v>2147.6</v>
      </c>
      <c r="H498" s="163">
        <f>H499+H503</f>
        <v>1743.8000000000002</v>
      </c>
      <c r="I498" s="116">
        <f t="shared" si="34"/>
        <v>81.19761594337866</v>
      </c>
    </row>
    <row r="499" spans="1:9" ht="27" customHeight="1">
      <c r="A499" s="184" t="s">
        <v>128</v>
      </c>
      <c r="B499" s="184"/>
      <c r="C499" s="162" t="s">
        <v>133</v>
      </c>
      <c r="D499" s="162" t="s">
        <v>140</v>
      </c>
      <c r="E499" s="162" t="s">
        <v>129</v>
      </c>
      <c r="F499" s="162"/>
      <c r="G499" s="163">
        <f aca="true" t="shared" si="35" ref="G499:H501">G500</f>
        <v>1338.7</v>
      </c>
      <c r="H499" s="163">
        <f t="shared" si="35"/>
        <v>1047.4</v>
      </c>
      <c r="I499" s="116">
        <f t="shared" si="34"/>
        <v>78.2400836632554</v>
      </c>
    </row>
    <row r="500" spans="1:9" ht="54.75" customHeight="1">
      <c r="A500" s="184" t="s">
        <v>50</v>
      </c>
      <c r="B500" s="184"/>
      <c r="C500" s="162" t="s">
        <v>133</v>
      </c>
      <c r="D500" s="162" t="s">
        <v>140</v>
      </c>
      <c r="E500" s="162" t="s">
        <v>137</v>
      </c>
      <c r="F500" s="162"/>
      <c r="G500" s="163">
        <f t="shared" si="35"/>
        <v>1338.7</v>
      </c>
      <c r="H500" s="163">
        <f t="shared" si="35"/>
        <v>1047.4</v>
      </c>
      <c r="I500" s="116">
        <f t="shared" si="34"/>
        <v>78.2400836632554</v>
      </c>
    </row>
    <row r="501" spans="1:9" ht="27" customHeight="1">
      <c r="A501" s="184" t="s">
        <v>35</v>
      </c>
      <c r="B501" s="184"/>
      <c r="C501" s="162" t="s">
        <v>133</v>
      </c>
      <c r="D501" s="162" t="s">
        <v>140</v>
      </c>
      <c r="E501" s="162" t="s">
        <v>137</v>
      </c>
      <c r="F501" s="162" t="s">
        <v>36</v>
      </c>
      <c r="G501" s="163">
        <f t="shared" si="35"/>
        <v>1338.7</v>
      </c>
      <c r="H501" s="163">
        <f t="shared" si="35"/>
        <v>1047.4</v>
      </c>
      <c r="I501" s="116">
        <f t="shared" si="34"/>
        <v>78.2400836632554</v>
      </c>
    </row>
    <row r="502" spans="1:9" ht="13.5">
      <c r="A502" s="184" t="s">
        <v>37</v>
      </c>
      <c r="B502" s="184"/>
      <c r="C502" s="162" t="s">
        <v>133</v>
      </c>
      <c r="D502" s="162" t="s">
        <v>140</v>
      </c>
      <c r="E502" s="162" t="s">
        <v>137</v>
      </c>
      <c r="F502" s="162" t="s">
        <v>38</v>
      </c>
      <c r="G502" s="163">
        <f>'пр.4'!H443</f>
        <v>1338.7</v>
      </c>
      <c r="H502" s="163">
        <f>'пр.4'!I443</f>
        <v>1047.4</v>
      </c>
      <c r="I502" s="116">
        <f t="shared" si="34"/>
        <v>78.2400836632554</v>
      </c>
    </row>
    <row r="503" spans="1:9" ht="42" customHeight="1">
      <c r="A503" s="184" t="s">
        <v>160</v>
      </c>
      <c r="B503" s="184"/>
      <c r="C503" s="162" t="s">
        <v>133</v>
      </c>
      <c r="D503" s="162" t="s">
        <v>140</v>
      </c>
      <c r="E503" s="162" t="s">
        <v>161</v>
      </c>
      <c r="F503" s="162"/>
      <c r="G503" s="163">
        <f aca="true" t="shared" si="36" ref="G503:H505">G504</f>
        <v>808.9</v>
      </c>
      <c r="H503" s="163">
        <f t="shared" si="36"/>
        <v>696.4</v>
      </c>
      <c r="I503" s="116">
        <f t="shared" si="34"/>
        <v>86.09222400791198</v>
      </c>
    </row>
    <row r="504" spans="1:9" ht="13.5">
      <c r="A504" s="184" t="s">
        <v>162</v>
      </c>
      <c r="B504" s="184"/>
      <c r="C504" s="162" t="s">
        <v>133</v>
      </c>
      <c r="D504" s="162" t="s">
        <v>140</v>
      </c>
      <c r="E504" s="162" t="s">
        <v>163</v>
      </c>
      <c r="F504" s="162"/>
      <c r="G504" s="163">
        <f t="shared" si="36"/>
        <v>808.9</v>
      </c>
      <c r="H504" s="163">
        <f t="shared" si="36"/>
        <v>696.4</v>
      </c>
      <c r="I504" s="116">
        <f t="shared" si="34"/>
        <v>86.09222400791198</v>
      </c>
    </row>
    <row r="505" spans="1:9" ht="27.75" customHeight="1">
      <c r="A505" s="184" t="s">
        <v>35</v>
      </c>
      <c r="B505" s="184"/>
      <c r="C505" s="162" t="s">
        <v>133</v>
      </c>
      <c r="D505" s="162" t="s">
        <v>140</v>
      </c>
      <c r="E505" s="162" t="s">
        <v>163</v>
      </c>
      <c r="F505" s="162" t="s">
        <v>36</v>
      </c>
      <c r="G505" s="163">
        <f t="shared" si="36"/>
        <v>808.9</v>
      </c>
      <c r="H505" s="163">
        <f t="shared" si="36"/>
        <v>696.4</v>
      </c>
      <c r="I505" s="116">
        <f t="shared" si="34"/>
        <v>86.09222400791198</v>
      </c>
    </row>
    <row r="506" spans="1:9" ht="13.5">
      <c r="A506" s="184" t="s">
        <v>37</v>
      </c>
      <c r="B506" s="184"/>
      <c r="C506" s="162" t="s">
        <v>133</v>
      </c>
      <c r="D506" s="162" t="s">
        <v>140</v>
      </c>
      <c r="E506" s="162" t="s">
        <v>163</v>
      </c>
      <c r="F506" s="162" t="s">
        <v>38</v>
      </c>
      <c r="G506" s="163">
        <f>'пр.4'!H447</f>
        <v>808.9</v>
      </c>
      <c r="H506" s="163">
        <f>'пр.4'!I447</f>
        <v>696.4</v>
      </c>
      <c r="I506" s="116">
        <f t="shared" si="34"/>
        <v>86.09222400791198</v>
      </c>
    </row>
    <row r="507" spans="1:9" ht="53.25" customHeight="1">
      <c r="A507" s="184" t="s">
        <v>190</v>
      </c>
      <c r="B507" s="184"/>
      <c r="C507" s="162" t="s">
        <v>133</v>
      </c>
      <c r="D507" s="162" t="s">
        <v>140</v>
      </c>
      <c r="E507" s="162" t="s">
        <v>191</v>
      </c>
      <c r="F507" s="162"/>
      <c r="G507" s="163">
        <f aca="true" t="shared" si="37" ref="G507:H510">G508</f>
        <v>204.8</v>
      </c>
      <c r="H507" s="163">
        <f t="shared" si="37"/>
        <v>204.8</v>
      </c>
      <c r="I507" s="116">
        <f t="shared" si="34"/>
        <v>100</v>
      </c>
    </row>
    <row r="508" spans="1:9" ht="40.5" customHeight="1">
      <c r="A508" s="184" t="s">
        <v>192</v>
      </c>
      <c r="B508" s="184"/>
      <c r="C508" s="162" t="s">
        <v>133</v>
      </c>
      <c r="D508" s="162" t="s">
        <v>140</v>
      </c>
      <c r="E508" s="162" t="s">
        <v>193</v>
      </c>
      <c r="F508" s="162"/>
      <c r="G508" s="163">
        <f t="shared" si="37"/>
        <v>204.8</v>
      </c>
      <c r="H508" s="163">
        <f t="shared" si="37"/>
        <v>204.8</v>
      </c>
      <c r="I508" s="116">
        <f t="shared" si="34"/>
        <v>100</v>
      </c>
    </row>
    <row r="509" spans="1:9" ht="27" customHeight="1">
      <c r="A509" s="184" t="s">
        <v>194</v>
      </c>
      <c r="B509" s="184"/>
      <c r="C509" s="162" t="s">
        <v>133</v>
      </c>
      <c r="D509" s="162" t="s">
        <v>140</v>
      </c>
      <c r="E509" s="162" t="s">
        <v>195</v>
      </c>
      <c r="F509" s="162"/>
      <c r="G509" s="163">
        <f t="shared" si="37"/>
        <v>204.8</v>
      </c>
      <c r="H509" s="163">
        <f t="shared" si="37"/>
        <v>204.8</v>
      </c>
      <c r="I509" s="116">
        <f t="shared" si="34"/>
        <v>100</v>
      </c>
    </row>
    <row r="510" spans="1:9" ht="28.5" customHeight="1">
      <c r="A510" s="184" t="s">
        <v>35</v>
      </c>
      <c r="B510" s="184"/>
      <c r="C510" s="162" t="s">
        <v>133</v>
      </c>
      <c r="D510" s="162" t="s">
        <v>140</v>
      </c>
      <c r="E510" s="162" t="s">
        <v>195</v>
      </c>
      <c r="F510" s="162" t="s">
        <v>36</v>
      </c>
      <c r="G510" s="163">
        <f t="shared" si="37"/>
        <v>204.8</v>
      </c>
      <c r="H510" s="163">
        <f t="shared" si="37"/>
        <v>204.8</v>
      </c>
      <c r="I510" s="116">
        <f t="shared" si="34"/>
        <v>100</v>
      </c>
    </row>
    <row r="511" spans="1:9" ht="13.5">
      <c r="A511" s="184" t="s">
        <v>37</v>
      </c>
      <c r="B511" s="184"/>
      <c r="C511" s="162" t="s">
        <v>133</v>
      </c>
      <c r="D511" s="162" t="s">
        <v>140</v>
      </c>
      <c r="E511" s="162" t="s">
        <v>195</v>
      </c>
      <c r="F511" s="162" t="s">
        <v>38</v>
      </c>
      <c r="G511" s="163">
        <f>'пр.4'!H452</f>
        <v>204.8</v>
      </c>
      <c r="H511" s="163">
        <f>'пр.4'!I452</f>
        <v>204.8</v>
      </c>
      <c r="I511" s="116">
        <f t="shared" si="34"/>
        <v>100</v>
      </c>
    </row>
    <row r="512" spans="1:9" ht="27" customHeight="1">
      <c r="A512" s="184" t="s">
        <v>291</v>
      </c>
      <c r="B512" s="184"/>
      <c r="C512" s="162" t="s">
        <v>133</v>
      </c>
      <c r="D512" s="162" t="s">
        <v>140</v>
      </c>
      <c r="E512" s="162" t="s">
        <v>292</v>
      </c>
      <c r="F512" s="162"/>
      <c r="G512" s="163">
        <f>G513</f>
        <v>303.6</v>
      </c>
      <c r="H512" s="163">
        <f>H513</f>
        <v>302.8</v>
      </c>
      <c r="I512" s="116">
        <f t="shared" si="34"/>
        <v>99.7364953886693</v>
      </c>
    </row>
    <row r="513" spans="1:9" ht="39" customHeight="1">
      <c r="A513" s="184" t="s">
        <v>293</v>
      </c>
      <c r="B513" s="184"/>
      <c r="C513" s="162" t="s">
        <v>133</v>
      </c>
      <c r="D513" s="162" t="s">
        <v>140</v>
      </c>
      <c r="E513" s="162" t="s">
        <v>294</v>
      </c>
      <c r="F513" s="162"/>
      <c r="G513" s="163">
        <f>G514+G517+G520+G523</f>
        <v>303.6</v>
      </c>
      <c r="H513" s="163">
        <f>H514+H517+H520+H523</f>
        <v>302.8</v>
      </c>
      <c r="I513" s="116">
        <f t="shared" si="34"/>
        <v>99.7364953886693</v>
      </c>
    </row>
    <row r="514" spans="1:9" ht="57" customHeight="1">
      <c r="A514" s="184" t="s">
        <v>297</v>
      </c>
      <c r="B514" s="184"/>
      <c r="C514" s="162" t="s">
        <v>133</v>
      </c>
      <c r="D514" s="162" t="s">
        <v>140</v>
      </c>
      <c r="E514" s="162" t="s">
        <v>298</v>
      </c>
      <c r="F514" s="162"/>
      <c r="G514" s="163">
        <f>G515</f>
        <v>238.3</v>
      </c>
      <c r="H514" s="163">
        <f>H515</f>
        <v>237.7</v>
      </c>
      <c r="I514" s="116">
        <f t="shared" si="34"/>
        <v>99.74821653378095</v>
      </c>
    </row>
    <row r="515" spans="1:9" ht="28.5" customHeight="1">
      <c r="A515" s="184" t="s">
        <v>35</v>
      </c>
      <c r="B515" s="184"/>
      <c r="C515" s="162" t="s">
        <v>133</v>
      </c>
      <c r="D515" s="162" t="s">
        <v>140</v>
      </c>
      <c r="E515" s="162" t="s">
        <v>298</v>
      </c>
      <c r="F515" s="162" t="s">
        <v>36</v>
      </c>
      <c r="G515" s="163">
        <f>G516</f>
        <v>238.3</v>
      </c>
      <c r="H515" s="163">
        <f>H516</f>
        <v>237.7</v>
      </c>
      <c r="I515" s="116">
        <f t="shared" si="34"/>
        <v>99.74821653378095</v>
      </c>
    </row>
    <row r="516" spans="1:9" ht="13.5">
      <c r="A516" s="184" t="s">
        <v>37</v>
      </c>
      <c r="B516" s="184"/>
      <c r="C516" s="162" t="s">
        <v>133</v>
      </c>
      <c r="D516" s="162" t="s">
        <v>140</v>
      </c>
      <c r="E516" s="162" t="s">
        <v>298</v>
      </c>
      <c r="F516" s="162" t="s">
        <v>38</v>
      </c>
      <c r="G516" s="163">
        <f>'пр.4'!H457</f>
        <v>238.3</v>
      </c>
      <c r="H516" s="163">
        <f>'пр.4'!I457</f>
        <v>237.7</v>
      </c>
      <c r="I516" s="116">
        <f t="shared" si="34"/>
        <v>99.74821653378095</v>
      </c>
    </row>
    <row r="517" spans="1:9" ht="29.25" customHeight="1">
      <c r="A517" s="184" t="s">
        <v>306</v>
      </c>
      <c r="B517" s="184"/>
      <c r="C517" s="162" t="s">
        <v>133</v>
      </c>
      <c r="D517" s="162" t="s">
        <v>140</v>
      </c>
      <c r="E517" s="162" t="s">
        <v>307</v>
      </c>
      <c r="F517" s="162"/>
      <c r="G517" s="163">
        <f>G518</f>
        <v>45</v>
      </c>
      <c r="H517" s="163">
        <f>H518</f>
        <v>45</v>
      </c>
      <c r="I517" s="116">
        <f t="shared" si="34"/>
        <v>100</v>
      </c>
    </row>
    <row r="518" spans="1:9" ht="27" customHeight="1">
      <c r="A518" s="184" t="s">
        <v>35</v>
      </c>
      <c r="B518" s="184"/>
      <c r="C518" s="162" t="s">
        <v>133</v>
      </c>
      <c r="D518" s="162" t="s">
        <v>140</v>
      </c>
      <c r="E518" s="162" t="s">
        <v>307</v>
      </c>
      <c r="F518" s="162" t="s">
        <v>36</v>
      </c>
      <c r="G518" s="163">
        <f>G519</f>
        <v>45</v>
      </c>
      <c r="H518" s="163">
        <f>H519</f>
        <v>45</v>
      </c>
      <c r="I518" s="116">
        <f t="shared" si="34"/>
        <v>100</v>
      </c>
    </row>
    <row r="519" spans="1:9" ht="13.5">
      <c r="A519" s="184" t="s">
        <v>37</v>
      </c>
      <c r="B519" s="184"/>
      <c r="C519" s="162" t="s">
        <v>133</v>
      </c>
      <c r="D519" s="162" t="s">
        <v>140</v>
      </c>
      <c r="E519" s="162" t="s">
        <v>307</v>
      </c>
      <c r="F519" s="162" t="s">
        <v>38</v>
      </c>
      <c r="G519" s="163">
        <f>'пр.4'!H460</f>
        <v>45</v>
      </c>
      <c r="H519" s="163">
        <f>'пр.4'!I460</f>
        <v>45</v>
      </c>
      <c r="I519" s="116">
        <f t="shared" si="34"/>
        <v>100</v>
      </c>
    </row>
    <row r="520" spans="1:9" ht="42" customHeight="1">
      <c r="A520" s="184" t="s">
        <v>308</v>
      </c>
      <c r="B520" s="184"/>
      <c r="C520" s="162" t="s">
        <v>133</v>
      </c>
      <c r="D520" s="162" t="s">
        <v>140</v>
      </c>
      <c r="E520" s="162" t="s">
        <v>309</v>
      </c>
      <c r="F520" s="162"/>
      <c r="G520" s="163">
        <f>G521</f>
        <v>17</v>
      </c>
      <c r="H520" s="163">
        <f>H521</f>
        <v>16.8</v>
      </c>
      <c r="I520" s="116">
        <f t="shared" si="34"/>
        <v>98.82352941176471</v>
      </c>
    </row>
    <row r="521" spans="1:9" ht="27.75" customHeight="1">
      <c r="A521" s="184" t="s">
        <v>35</v>
      </c>
      <c r="B521" s="184"/>
      <c r="C521" s="162" t="s">
        <v>133</v>
      </c>
      <c r="D521" s="162" t="s">
        <v>140</v>
      </c>
      <c r="E521" s="162" t="s">
        <v>309</v>
      </c>
      <c r="F521" s="162" t="s">
        <v>36</v>
      </c>
      <c r="G521" s="163">
        <f>G522</f>
        <v>17</v>
      </c>
      <c r="H521" s="163">
        <f>H522</f>
        <v>16.8</v>
      </c>
      <c r="I521" s="116">
        <f t="shared" si="34"/>
        <v>98.82352941176471</v>
      </c>
    </row>
    <row r="522" spans="1:9" ht="13.5">
      <c r="A522" s="184" t="s">
        <v>37</v>
      </c>
      <c r="B522" s="184"/>
      <c r="C522" s="162" t="s">
        <v>133</v>
      </c>
      <c r="D522" s="162" t="s">
        <v>140</v>
      </c>
      <c r="E522" s="162" t="s">
        <v>309</v>
      </c>
      <c r="F522" s="162" t="s">
        <v>38</v>
      </c>
      <c r="G522" s="163">
        <f>'пр.4'!H463</f>
        <v>17</v>
      </c>
      <c r="H522" s="163">
        <f>'пр.4'!I463</f>
        <v>16.8</v>
      </c>
      <c r="I522" s="116">
        <f t="shared" si="34"/>
        <v>98.82352941176471</v>
      </c>
    </row>
    <row r="523" spans="1:9" ht="13.5">
      <c r="A523" s="184" t="s">
        <v>310</v>
      </c>
      <c r="B523" s="184"/>
      <c r="C523" s="162" t="s">
        <v>133</v>
      </c>
      <c r="D523" s="162" t="s">
        <v>140</v>
      </c>
      <c r="E523" s="162" t="s">
        <v>311</v>
      </c>
      <c r="F523" s="162"/>
      <c r="G523" s="163">
        <f>G524</f>
        <v>3.3</v>
      </c>
      <c r="H523" s="163">
        <f>H524</f>
        <v>3.3</v>
      </c>
      <c r="I523" s="116">
        <f aca="true" t="shared" si="38" ref="I523:I586">H523/G523*100</f>
        <v>100</v>
      </c>
    </row>
    <row r="524" spans="1:9" ht="29.25" customHeight="1">
      <c r="A524" s="184" t="s">
        <v>35</v>
      </c>
      <c r="B524" s="184"/>
      <c r="C524" s="162" t="s">
        <v>133</v>
      </c>
      <c r="D524" s="162" t="s">
        <v>140</v>
      </c>
      <c r="E524" s="162" t="s">
        <v>311</v>
      </c>
      <c r="F524" s="162" t="s">
        <v>36</v>
      </c>
      <c r="G524" s="163">
        <f>G525</f>
        <v>3.3</v>
      </c>
      <c r="H524" s="163">
        <f>H525</f>
        <v>3.3</v>
      </c>
      <c r="I524" s="116">
        <f t="shared" si="38"/>
        <v>100</v>
      </c>
    </row>
    <row r="525" spans="1:9" ht="13.5">
      <c r="A525" s="184" t="s">
        <v>37</v>
      </c>
      <c r="B525" s="184"/>
      <c r="C525" s="162" t="s">
        <v>133</v>
      </c>
      <c r="D525" s="162" t="s">
        <v>140</v>
      </c>
      <c r="E525" s="162" t="s">
        <v>311</v>
      </c>
      <c r="F525" s="162" t="s">
        <v>38</v>
      </c>
      <c r="G525" s="163">
        <f>'пр.4'!H466</f>
        <v>3.3</v>
      </c>
      <c r="H525" s="163">
        <f>'пр.4'!I466</f>
        <v>3.3</v>
      </c>
      <c r="I525" s="116">
        <f t="shared" si="38"/>
        <v>100</v>
      </c>
    </row>
    <row r="526" spans="1:9" ht="13.5">
      <c r="A526" s="184" t="s">
        <v>524</v>
      </c>
      <c r="B526" s="184"/>
      <c r="C526" s="162" t="s">
        <v>133</v>
      </c>
      <c r="D526" s="162" t="s">
        <v>140</v>
      </c>
      <c r="E526" s="162" t="s">
        <v>525</v>
      </c>
      <c r="F526" s="162"/>
      <c r="G526" s="163">
        <f>G527+G530+G533</f>
        <v>49687.9</v>
      </c>
      <c r="H526" s="163">
        <f>H527+H530+H533</f>
        <v>48290.9</v>
      </c>
      <c r="I526" s="116">
        <f t="shared" si="38"/>
        <v>97.18845030681514</v>
      </c>
    </row>
    <row r="527" spans="1:9" ht="82.5" customHeight="1">
      <c r="A527" s="184" t="s">
        <v>406</v>
      </c>
      <c r="B527" s="184"/>
      <c r="C527" s="162" t="s">
        <v>133</v>
      </c>
      <c r="D527" s="162" t="s">
        <v>140</v>
      </c>
      <c r="E527" s="162" t="s">
        <v>526</v>
      </c>
      <c r="F527" s="162"/>
      <c r="G527" s="163">
        <f>G528</f>
        <v>917</v>
      </c>
      <c r="H527" s="163">
        <f>H528</f>
        <v>770.5</v>
      </c>
      <c r="I527" s="116">
        <f t="shared" si="38"/>
        <v>84.02399127589966</v>
      </c>
    </row>
    <row r="528" spans="1:9" ht="28.5" customHeight="1">
      <c r="A528" s="184" t="s">
        <v>35</v>
      </c>
      <c r="B528" s="184"/>
      <c r="C528" s="162" t="s">
        <v>133</v>
      </c>
      <c r="D528" s="162" t="s">
        <v>140</v>
      </c>
      <c r="E528" s="162" t="s">
        <v>526</v>
      </c>
      <c r="F528" s="162" t="s">
        <v>36</v>
      </c>
      <c r="G528" s="163">
        <f>G529</f>
        <v>917</v>
      </c>
      <c r="H528" s="163">
        <f>H529</f>
        <v>770.5</v>
      </c>
      <c r="I528" s="116">
        <f t="shared" si="38"/>
        <v>84.02399127589966</v>
      </c>
    </row>
    <row r="529" spans="1:9" ht="13.5">
      <c r="A529" s="184" t="s">
        <v>37</v>
      </c>
      <c r="B529" s="184"/>
      <c r="C529" s="162" t="s">
        <v>133</v>
      </c>
      <c r="D529" s="162" t="s">
        <v>140</v>
      </c>
      <c r="E529" s="162" t="s">
        <v>526</v>
      </c>
      <c r="F529" s="162" t="s">
        <v>38</v>
      </c>
      <c r="G529" s="163">
        <f>'пр.4'!H470</f>
        <v>917</v>
      </c>
      <c r="H529" s="163">
        <f>'пр.4'!I470</f>
        <v>770.5</v>
      </c>
      <c r="I529" s="116">
        <f t="shared" si="38"/>
        <v>84.02399127589966</v>
      </c>
    </row>
    <row r="530" spans="1:9" ht="13.5">
      <c r="A530" s="184" t="s">
        <v>418</v>
      </c>
      <c r="B530" s="184"/>
      <c r="C530" s="162" t="s">
        <v>133</v>
      </c>
      <c r="D530" s="162" t="s">
        <v>140</v>
      </c>
      <c r="E530" s="162" t="s">
        <v>527</v>
      </c>
      <c r="F530" s="162"/>
      <c r="G530" s="163">
        <f>G531</f>
        <v>36</v>
      </c>
      <c r="H530" s="163">
        <f>H531</f>
        <v>18</v>
      </c>
      <c r="I530" s="116">
        <f t="shared" si="38"/>
        <v>50</v>
      </c>
    </row>
    <row r="531" spans="1:9" ht="27" customHeight="1">
      <c r="A531" s="184" t="s">
        <v>35</v>
      </c>
      <c r="B531" s="184"/>
      <c r="C531" s="162" t="s">
        <v>133</v>
      </c>
      <c r="D531" s="162" t="s">
        <v>140</v>
      </c>
      <c r="E531" s="162" t="s">
        <v>527</v>
      </c>
      <c r="F531" s="162" t="s">
        <v>36</v>
      </c>
      <c r="G531" s="163">
        <f>G532</f>
        <v>36</v>
      </c>
      <c r="H531" s="163">
        <f>H532</f>
        <v>18</v>
      </c>
      <c r="I531" s="116">
        <f t="shared" si="38"/>
        <v>50</v>
      </c>
    </row>
    <row r="532" spans="1:9" ht="13.5">
      <c r="A532" s="184" t="s">
        <v>37</v>
      </c>
      <c r="B532" s="184"/>
      <c r="C532" s="162" t="s">
        <v>133</v>
      </c>
      <c r="D532" s="162" t="s">
        <v>140</v>
      </c>
      <c r="E532" s="162" t="s">
        <v>527</v>
      </c>
      <c r="F532" s="162" t="s">
        <v>38</v>
      </c>
      <c r="G532" s="163">
        <f>'пр.4'!H473</f>
        <v>36</v>
      </c>
      <c r="H532" s="163">
        <f>'пр.4'!I473</f>
        <v>18</v>
      </c>
      <c r="I532" s="116">
        <f t="shared" si="38"/>
        <v>50</v>
      </c>
    </row>
    <row r="533" spans="1:9" ht="27.75" customHeight="1">
      <c r="A533" s="184" t="s">
        <v>492</v>
      </c>
      <c r="B533" s="184"/>
      <c r="C533" s="162" t="s">
        <v>133</v>
      </c>
      <c r="D533" s="162" t="s">
        <v>140</v>
      </c>
      <c r="E533" s="162" t="s">
        <v>528</v>
      </c>
      <c r="F533" s="162"/>
      <c r="G533" s="163">
        <f>G534</f>
        <v>48734.9</v>
      </c>
      <c r="H533" s="163">
        <f>H534</f>
        <v>47502.4</v>
      </c>
      <c r="I533" s="116">
        <f t="shared" si="38"/>
        <v>97.47101153382894</v>
      </c>
    </row>
    <row r="534" spans="1:9" ht="28.5" customHeight="1">
      <c r="A534" s="184" t="s">
        <v>35</v>
      </c>
      <c r="B534" s="184"/>
      <c r="C534" s="162" t="s">
        <v>133</v>
      </c>
      <c r="D534" s="162" t="s">
        <v>140</v>
      </c>
      <c r="E534" s="162" t="s">
        <v>528</v>
      </c>
      <c r="F534" s="162" t="s">
        <v>36</v>
      </c>
      <c r="G534" s="163">
        <f>G535</f>
        <v>48734.9</v>
      </c>
      <c r="H534" s="163">
        <f>H535</f>
        <v>47502.4</v>
      </c>
      <c r="I534" s="116">
        <f t="shared" si="38"/>
        <v>97.47101153382894</v>
      </c>
    </row>
    <row r="535" spans="1:9" ht="13.5">
      <c r="A535" s="184" t="s">
        <v>37</v>
      </c>
      <c r="B535" s="184"/>
      <c r="C535" s="162" t="s">
        <v>133</v>
      </c>
      <c r="D535" s="162" t="s">
        <v>140</v>
      </c>
      <c r="E535" s="162" t="s">
        <v>528</v>
      </c>
      <c r="F535" s="162" t="s">
        <v>38</v>
      </c>
      <c r="G535" s="163">
        <f>'пр.4'!H476</f>
        <v>48734.9</v>
      </c>
      <c r="H535" s="163">
        <f>'пр.4'!I476</f>
        <v>47502.4</v>
      </c>
      <c r="I535" s="116">
        <f t="shared" si="38"/>
        <v>97.47101153382894</v>
      </c>
    </row>
    <row r="536" spans="1:9" ht="13.5">
      <c r="A536" s="183" t="s">
        <v>206</v>
      </c>
      <c r="B536" s="183"/>
      <c r="C536" s="159" t="s">
        <v>133</v>
      </c>
      <c r="D536" s="159" t="s">
        <v>133</v>
      </c>
      <c r="E536" s="159"/>
      <c r="F536" s="159"/>
      <c r="G536" s="160">
        <f>G537+G547+G557+G566+G590+G595</f>
        <v>12894.999999999998</v>
      </c>
      <c r="H536" s="160">
        <f>H537+H547+H557+H566+H590+H595</f>
        <v>10456.6</v>
      </c>
      <c r="I536" s="139">
        <f t="shared" si="38"/>
        <v>81.09034509499807</v>
      </c>
    </row>
    <row r="537" spans="1:9" ht="42" customHeight="1">
      <c r="A537" s="184" t="s">
        <v>200</v>
      </c>
      <c r="B537" s="184"/>
      <c r="C537" s="162" t="s">
        <v>133</v>
      </c>
      <c r="D537" s="162" t="s">
        <v>133</v>
      </c>
      <c r="E537" s="162" t="s">
        <v>201</v>
      </c>
      <c r="F537" s="162"/>
      <c r="G537" s="163">
        <f>G538</f>
        <v>508.3</v>
      </c>
      <c r="H537" s="163">
        <f>H538</f>
        <v>508.3</v>
      </c>
      <c r="I537" s="116">
        <f t="shared" si="38"/>
        <v>100</v>
      </c>
    </row>
    <row r="538" spans="1:9" ht="39" customHeight="1">
      <c r="A538" s="184" t="s">
        <v>202</v>
      </c>
      <c r="B538" s="184"/>
      <c r="C538" s="162" t="s">
        <v>133</v>
      </c>
      <c r="D538" s="162" t="s">
        <v>133</v>
      </c>
      <c r="E538" s="162" t="s">
        <v>203</v>
      </c>
      <c r="F538" s="162"/>
      <c r="G538" s="163">
        <f>G539+G544</f>
        <v>508.3</v>
      </c>
      <c r="H538" s="163">
        <f>H539+H544</f>
        <v>508.3</v>
      </c>
      <c r="I538" s="116">
        <f t="shared" si="38"/>
        <v>100</v>
      </c>
    </row>
    <row r="539" spans="1:9" ht="13.5">
      <c r="A539" s="184" t="s">
        <v>204</v>
      </c>
      <c r="B539" s="184"/>
      <c r="C539" s="162" t="s">
        <v>133</v>
      </c>
      <c r="D539" s="162" t="s">
        <v>133</v>
      </c>
      <c r="E539" s="162" t="s">
        <v>205</v>
      </c>
      <c r="F539" s="162"/>
      <c r="G539" s="163">
        <f>G540+G542</f>
        <v>493.3</v>
      </c>
      <c r="H539" s="163">
        <f>H540+H542</f>
        <v>493.3</v>
      </c>
      <c r="I539" s="116">
        <f t="shared" si="38"/>
        <v>100</v>
      </c>
    </row>
    <row r="540" spans="1:9" ht="32.25" customHeight="1">
      <c r="A540" s="184" t="s">
        <v>19</v>
      </c>
      <c r="B540" s="184"/>
      <c r="C540" s="162" t="s">
        <v>133</v>
      </c>
      <c r="D540" s="162" t="s">
        <v>133</v>
      </c>
      <c r="E540" s="162" t="s">
        <v>205</v>
      </c>
      <c r="F540" s="162" t="s">
        <v>20</v>
      </c>
      <c r="G540" s="163">
        <f>G541</f>
        <v>384.8</v>
      </c>
      <c r="H540" s="163">
        <f>H541</f>
        <v>384.8</v>
      </c>
      <c r="I540" s="116">
        <f t="shared" si="38"/>
        <v>100</v>
      </c>
    </row>
    <row r="541" spans="1:9" ht="27" customHeight="1">
      <c r="A541" s="184" t="s">
        <v>21</v>
      </c>
      <c r="B541" s="184"/>
      <c r="C541" s="162" t="s">
        <v>133</v>
      </c>
      <c r="D541" s="162" t="s">
        <v>133</v>
      </c>
      <c r="E541" s="162" t="s">
        <v>205</v>
      </c>
      <c r="F541" s="162" t="s">
        <v>22</v>
      </c>
      <c r="G541" s="163">
        <f>'пр.4'!H535</f>
        <v>384.8</v>
      </c>
      <c r="H541" s="163">
        <f>'пр.4'!I535</f>
        <v>384.8</v>
      </c>
      <c r="I541" s="116">
        <f t="shared" si="38"/>
        <v>100</v>
      </c>
    </row>
    <row r="542" spans="1:9" ht="24.75" customHeight="1">
      <c r="A542" s="184" t="s">
        <v>35</v>
      </c>
      <c r="B542" s="184"/>
      <c r="C542" s="162" t="s">
        <v>133</v>
      </c>
      <c r="D542" s="162" t="s">
        <v>133</v>
      </c>
      <c r="E542" s="162" t="s">
        <v>205</v>
      </c>
      <c r="F542" s="162" t="s">
        <v>36</v>
      </c>
      <c r="G542" s="163">
        <f>G543</f>
        <v>108.5</v>
      </c>
      <c r="H542" s="163">
        <f>H543</f>
        <v>108.5</v>
      </c>
      <c r="I542" s="116">
        <f t="shared" si="38"/>
        <v>100</v>
      </c>
    </row>
    <row r="543" spans="1:9" ht="13.5">
      <c r="A543" s="184" t="s">
        <v>37</v>
      </c>
      <c r="B543" s="184"/>
      <c r="C543" s="162" t="s">
        <v>133</v>
      </c>
      <c r="D543" s="162" t="s">
        <v>133</v>
      </c>
      <c r="E543" s="162" t="s">
        <v>205</v>
      </c>
      <c r="F543" s="162" t="s">
        <v>38</v>
      </c>
      <c r="G543" s="163">
        <f>'пр.4'!H482</f>
        <v>108.5</v>
      </c>
      <c r="H543" s="163">
        <f>'пр.4'!I482</f>
        <v>108.5</v>
      </c>
      <c r="I543" s="116">
        <f t="shared" si="38"/>
        <v>100</v>
      </c>
    </row>
    <row r="544" spans="1:9" ht="42" customHeight="1">
      <c r="A544" s="184" t="s">
        <v>595</v>
      </c>
      <c r="B544" s="184"/>
      <c r="C544" s="162" t="s">
        <v>133</v>
      </c>
      <c r="D544" s="162" t="s">
        <v>133</v>
      </c>
      <c r="E544" s="162" t="s">
        <v>208</v>
      </c>
      <c r="F544" s="162"/>
      <c r="G544" s="163">
        <f>G545</f>
        <v>15</v>
      </c>
      <c r="H544" s="163">
        <f>H545</f>
        <v>15</v>
      </c>
      <c r="I544" s="116">
        <f t="shared" si="38"/>
        <v>100</v>
      </c>
    </row>
    <row r="545" spans="1:9" ht="30" customHeight="1">
      <c r="A545" s="184" t="s">
        <v>19</v>
      </c>
      <c r="B545" s="184"/>
      <c r="C545" s="162" t="s">
        <v>133</v>
      </c>
      <c r="D545" s="162" t="s">
        <v>133</v>
      </c>
      <c r="E545" s="162" t="s">
        <v>208</v>
      </c>
      <c r="F545" s="162" t="s">
        <v>20</v>
      </c>
      <c r="G545" s="163">
        <f>G546</f>
        <v>15</v>
      </c>
      <c r="H545" s="163">
        <f>H546</f>
        <v>15</v>
      </c>
      <c r="I545" s="116">
        <f t="shared" si="38"/>
        <v>100</v>
      </c>
    </row>
    <row r="546" spans="1:9" ht="27" customHeight="1">
      <c r="A546" s="184" t="s">
        <v>21</v>
      </c>
      <c r="B546" s="184"/>
      <c r="C546" s="162" t="s">
        <v>133</v>
      </c>
      <c r="D546" s="162" t="s">
        <v>133</v>
      </c>
      <c r="E546" s="162" t="s">
        <v>208</v>
      </c>
      <c r="F546" s="162" t="s">
        <v>22</v>
      </c>
      <c r="G546" s="163">
        <f>'пр.4'!H538</f>
        <v>15</v>
      </c>
      <c r="H546" s="163">
        <f>'пр.4'!I538</f>
        <v>15</v>
      </c>
      <c r="I546" s="116">
        <f t="shared" si="38"/>
        <v>100</v>
      </c>
    </row>
    <row r="547" spans="1:9" ht="26.25" customHeight="1">
      <c r="A547" s="184" t="s">
        <v>215</v>
      </c>
      <c r="B547" s="184"/>
      <c r="C547" s="162" t="s">
        <v>133</v>
      </c>
      <c r="D547" s="162" t="s">
        <v>133</v>
      </c>
      <c r="E547" s="162" t="s">
        <v>216</v>
      </c>
      <c r="F547" s="162"/>
      <c r="G547" s="163">
        <f>G548</f>
        <v>346.3</v>
      </c>
      <c r="H547" s="163">
        <f>H548</f>
        <v>346.3</v>
      </c>
      <c r="I547" s="116">
        <f t="shared" si="38"/>
        <v>100</v>
      </c>
    </row>
    <row r="548" spans="1:9" ht="28.5" customHeight="1">
      <c r="A548" s="184" t="s">
        <v>217</v>
      </c>
      <c r="B548" s="184"/>
      <c r="C548" s="162" t="s">
        <v>133</v>
      </c>
      <c r="D548" s="162" t="s">
        <v>133</v>
      </c>
      <c r="E548" s="162" t="s">
        <v>218</v>
      </c>
      <c r="F548" s="162"/>
      <c r="G548" s="163">
        <f>G549+G554</f>
        <v>346.3</v>
      </c>
      <c r="H548" s="163">
        <f>H549+H554</f>
        <v>346.3</v>
      </c>
      <c r="I548" s="116">
        <f t="shared" si="38"/>
        <v>100</v>
      </c>
    </row>
    <row r="549" spans="1:9" ht="13.5">
      <c r="A549" s="184" t="s">
        <v>219</v>
      </c>
      <c r="B549" s="184"/>
      <c r="C549" s="162" t="s">
        <v>133</v>
      </c>
      <c r="D549" s="162" t="s">
        <v>133</v>
      </c>
      <c r="E549" s="162" t="s">
        <v>220</v>
      </c>
      <c r="F549" s="162"/>
      <c r="G549" s="163">
        <f>G550+G552</f>
        <v>264.3</v>
      </c>
      <c r="H549" s="163">
        <f>H550+H552</f>
        <v>264.3</v>
      </c>
      <c r="I549" s="116">
        <f t="shared" si="38"/>
        <v>100</v>
      </c>
    </row>
    <row r="550" spans="1:9" ht="27" customHeight="1">
      <c r="A550" s="184" t="s">
        <v>19</v>
      </c>
      <c r="B550" s="184"/>
      <c r="C550" s="162" t="s">
        <v>133</v>
      </c>
      <c r="D550" s="162" t="s">
        <v>133</v>
      </c>
      <c r="E550" s="162" t="s">
        <v>220</v>
      </c>
      <c r="F550" s="162" t="s">
        <v>20</v>
      </c>
      <c r="G550" s="163">
        <f>G551</f>
        <v>29.3</v>
      </c>
      <c r="H550" s="163">
        <f>H551</f>
        <v>29.3</v>
      </c>
      <c r="I550" s="116">
        <f t="shared" si="38"/>
        <v>100</v>
      </c>
    </row>
    <row r="551" spans="1:9" ht="27" customHeight="1">
      <c r="A551" s="184" t="s">
        <v>21</v>
      </c>
      <c r="B551" s="184"/>
      <c r="C551" s="162" t="s">
        <v>133</v>
      </c>
      <c r="D551" s="162" t="s">
        <v>133</v>
      </c>
      <c r="E551" s="162" t="s">
        <v>220</v>
      </c>
      <c r="F551" s="162" t="s">
        <v>22</v>
      </c>
      <c r="G551" s="163">
        <f>'пр.4'!H487</f>
        <v>29.3</v>
      </c>
      <c r="H551" s="163">
        <f>'пр.4'!I487</f>
        <v>29.3</v>
      </c>
      <c r="I551" s="116">
        <f t="shared" si="38"/>
        <v>100</v>
      </c>
    </row>
    <row r="552" spans="1:9" ht="13.5">
      <c r="A552" s="184" t="s">
        <v>149</v>
      </c>
      <c r="B552" s="184"/>
      <c r="C552" s="162" t="s">
        <v>133</v>
      </c>
      <c r="D552" s="162" t="s">
        <v>133</v>
      </c>
      <c r="E552" s="162" t="s">
        <v>220</v>
      </c>
      <c r="F552" s="162" t="s">
        <v>150</v>
      </c>
      <c r="G552" s="163">
        <f>G553</f>
        <v>235</v>
      </c>
      <c r="H552" s="163">
        <f>H553</f>
        <v>235</v>
      </c>
      <c r="I552" s="116">
        <f t="shared" si="38"/>
        <v>100</v>
      </c>
    </row>
    <row r="553" spans="1:9" ht="13.5">
      <c r="A553" s="184" t="s">
        <v>221</v>
      </c>
      <c r="B553" s="184"/>
      <c r="C553" s="162" t="s">
        <v>133</v>
      </c>
      <c r="D553" s="162" t="s">
        <v>133</v>
      </c>
      <c r="E553" s="162" t="s">
        <v>220</v>
      </c>
      <c r="F553" s="162" t="s">
        <v>222</v>
      </c>
      <c r="G553" s="163">
        <f>'пр.4'!H489</f>
        <v>235</v>
      </c>
      <c r="H553" s="163">
        <f>'пр.4'!I489</f>
        <v>235</v>
      </c>
      <c r="I553" s="116">
        <f t="shared" si="38"/>
        <v>100</v>
      </c>
    </row>
    <row r="554" spans="1:9" ht="13.5">
      <c r="A554" s="184" t="s">
        <v>223</v>
      </c>
      <c r="B554" s="184"/>
      <c r="C554" s="162" t="s">
        <v>133</v>
      </c>
      <c r="D554" s="162" t="s">
        <v>133</v>
      </c>
      <c r="E554" s="162" t="s">
        <v>224</v>
      </c>
      <c r="F554" s="162"/>
      <c r="G554" s="163">
        <f>G555</f>
        <v>82</v>
      </c>
      <c r="H554" s="163">
        <f>H555</f>
        <v>82</v>
      </c>
      <c r="I554" s="116">
        <f t="shared" si="38"/>
        <v>100</v>
      </c>
    </row>
    <row r="555" spans="1:9" ht="27" customHeight="1">
      <c r="A555" s="184" t="s">
        <v>19</v>
      </c>
      <c r="B555" s="184"/>
      <c r="C555" s="162" t="s">
        <v>133</v>
      </c>
      <c r="D555" s="162" t="s">
        <v>133</v>
      </c>
      <c r="E555" s="162" t="s">
        <v>224</v>
      </c>
      <c r="F555" s="162" t="s">
        <v>20</v>
      </c>
      <c r="G555" s="163">
        <f>G556</f>
        <v>82</v>
      </c>
      <c r="H555" s="163">
        <f>H556</f>
        <v>82</v>
      </c>
      <c r="I555" s="116">
        <f t="shared" si="38"/>
        <v>100</v>
      </c>
    </row>
    <row r="556" spans="1:9" ht="27.75" customHeight="1">
      <c r="A556" s="184" t="s">
        <v>21</v>
      </c>
      <c r="B556" s="184"/>
      <c r="C556" s="162" t="s">
        <v>133</v>
      </c>
      <c r="D556" s="162" t="s">
        <v>133</v>
      </c>
      <c r="E556" s="162" t="s">
        <v>224</v>
      </c>
      <c r="F556" s="162" t="s">
        <v>22</v>
      </c>
      <c r="G556" s="163">
        <f>'пр.4'!H492</f>
        <v>82</v>
      </c>
      <c r="H556" s="163">
        <f>'пр.4'!I492</f>
        <v>82</v>
      </c>
      <c r="I556" s="116">
        <f t="shared" si="38"/>
        <v>100</v>
      </c>
    </row>
    <row r="557" spans="1:9" ht="27.75" customHeight="1">
      <c r="A557" s="184" t="s">
        <v>247</v>
      </c>
      <c r="B557" s="184"/>
      <c r="C557" s="162" t="s">
        <v>133</v>
      </c>
      <c r="D557" s="162" t="s">
        <v>133</v>
      </c>
      <c r="E557" s="162" t="s">
        <v>248</v>
      </c>
      <c r="F557" s="162"/>
      <c r="G557" s="163">
        <f>G558+G562</f>
        <v>9161.8</v>
      </c>
      <c r="H557" s="163">
        <f>H558+H562</f>
        <v>6853.1</v>
      </c>
      <c r="I557" s="116">
        <f t="shared" si="38"/>
        <v>74.80080333558908</v>
      </c>
    </row>
    <row r="558" spans="1:9" ht="27" customHeight="1">
      <c r="A558" s="184" t="s">
        <v>249</v>
      </c>
      <c r="B558" s="184"/>
      <c r="C558" s="162" t="s">
        <v>133</v>
      </c>
      <c r="D558" s="162" t="s">
        <v>133</v>
      </c>
      <c r="E558" s="162" t="s">
        <v>250</v>
      </c>
      <c r="F558" s="162"/>
      <c r="G558" s="163">
        <f aca="true" t="shared" si="39" ref="G558:H560">G559</f>
        <v>8138.2</v>
      </c>
      <c r="H558" s="163">
        <f t="shared" si="39"/>
        <v>6074.8</v>
      </c>
      <c r="I558" s="116">
        <f t="shared" si="38"/>
        <v>74.64549900469392</v>
      </c>
    </row>
    <row r="559" spans="1:9" ht="26.25" customHeight="1">
      <c r="A559" s="184" t="s">
        <v>251</v>
      </c>
      <c r="B559" s="184"/>
      <c r="C559" s="162" t="s">
        <v>133</v>
      </c>
      <c r="D559" s="162" t="s">
        <v>133</v>
      </c>
      <c r="E559" s="162" t="s">
        <v>252</v>
      </c>
      <c r="F559" s="162"/>
      <c r="G559" s="163">
        <f t="shared" si="39"/>
        <v>8138.2</v>
      </c>
      <c r="H559" s="163">
        <f t="shared" si="39"/>
        <v>6074.8</v>
      </c>
      <c r="I559" s="116">
        <f t="shared" si="38"/>
        <v>74.64549900469392</v>
      </c>
    </row>
    <row r="560" spans="1:9" ht="27" customHeight="1">
      <c r="A560" s="184" t="s">
        <v>35</v>
      </c>
      <c r="B560" s="184"/>
      <c r="C560" s="162" t="s">
        <v>133</v>
      </c>
      <c r="D560" s="162" t="s">
        <v>133</v>
      </c>
      <c r="E560" s="162" t="s">
        <v>252</v>
      </c>
      <c r="F560" s="162" t="s">
        <v>36</v>
      </c>
      <c r="G560" s="163">
        <f t="shared" si="39"/>
        <v>8138.2</v>
      </c>
      <c r="H560" s="163">
        <f t="shared" si="39"/>
        <v>6074.8</v>
      </c>
      <c r="I560" s="116">
        <f t="shared" si="38"/>
        <v>74.64549900469392</v>
      </c>
    </row>
    <row r="561" spans="1:9" ht="13.5">
      <c r="A561" s="184" t="s">
        <v>37</v>
      </c>
      <c r="B561" s="184"/>
      <c r="C561" s="162" t="s">
        <v>133</v>
      </c>
      <c r="D561" s="162" t="s">
        <v>133</v>
      </c>
      <c r="E561" s="162" t="s">
        <v>252</v>
      </c>
      <c r="F561" s="162" t="s">
        <v>38</v>
      </c>
      <c r="G561" s="163">
        <f>'пр.4'!H497</f>
        <v>8138.2</v>
      </c>
      <c r="H561" s="163">
        <f>'пр.4'!I497</f>
        <v>6074.8</v>
      </c>
      <c r="I561" s="116">
        <f t="shared" si="38"/>
        <v>74.64549900469392</v>
      </c>
    </row>
    <row r="562" spans="1:9" ht="41.25" customHeight="1">
      <c r="A562" s="184" t="s">
        <v>253</v>
      </c>
      <c r="B562" s="184"/>
      <c r="C562" s="162" t="s">
        <v>133</v>
      </c>
      <c r="D562" s="162" t="s">
        <v>133</v>
      </c>
      <c r="E562" s="162" t="s">
        <v>254</v>
      </c>
      <c r="F562" s="162"/>
      <c r="G562" s="163">
        <f aca="true" t="shared" si="40" ref="G562:H564">G563</f>
        <v>1023.6</v>
      </c>
      <c r="H562" s="163">
        <f t="shared" si="40"/>
        <v>778.3</v>
      </c>
      <c r="I562" s="116">
        <f t="shared" si="38"/>
        <v>76.03556076592419</v>
      </c>
    </row>
    <row r="563" spans="1:9" ht="30" customHeight="1">
      <c r="A563" s="184" t="s">
        <v>255</v>
      </c>
      <c r="B563" s="184"/>
      <c r="C563" s="162" t="s">
        <v>133</v>
      </c>
      <c r="D563" s="162" t="s">
        <v>133</v>
      </c>
      <c r="E563" s="162" t="s">
        <v>256</v>
      </c>
      <c r="F563" s="162"/>
      <c r="G563" s="163">
        <f t="shared" si="40"/>
        <v>1023.6</v>
      </c>
      <c r="H563" s="163">
        <f t="shared" si="40"/>
        <v>778.3</v>
      </c>
      <c r="I563" s="116">
        <f t="shared" si="38"/>
        <v>76.03556076592419</v>
      </c>
    </row>
    <row r="564" spans="1:9" ht="26.25" customHeight="1">
      <c r="A564" s="184" t="s">
        <v>35</v>
      </c>
      <c r="B564" s="184"/>
      <c r="C564" s="162" t="s">
        <v>133</v>
      </c>
      <c r="D564" s="162" t="s">
        <v>133</v>
      </c>
      <c r="E564" s="162" t="s">
        <v>256</v>
      </c>
      <c r="F564" s="162" t="s">
        <v>36</v>
      </c>
      <c r="G564" s="163">
        <f t="shared" si="40"/>
        <v>1023.6</v>
      </c>
      <c r="H564" s="163">
        <f t="shared" si="40"/>
        <v>778.3</v>
      </c>
      <c r="I564" s="116">
        <f t="shared" si="38"/>
        <v>76.03556076592419</v>
      </c>
    </row>
    <row r="565" spans="1:9" ht="13.5">
      <c r="A565" s="184" t="s">
        <v>37</v>
      </c>
      <c r="B565" s="184"/>
      <c r="C565" s="162" t="s">
        <v>133</v>
      </c>
      <c r="D565" s="162" t="s">
        <v>133</v>
      </c>
      <c r="E565" s="162" t="s">
        <v>256</v>
      </c>
      <c r="F565" s="162" t="s">
        <v>38</v>
      </c>
      <c r="G565" s="163">
        <f>'пр.4'!H501</f>
        <v>1023.6</v>
      </c>
      <c r="H565" s="163">
        <f>'пр.4'!I501</f>
        <v>778.3</v>
      </c>
      <c r="I565" s="116">
        <f t="shared" si="38"/>
        <v>76.03556076592419</v>
      </c>
    </row>
    <row r="566" spans="1:9" ht="42" customHeight="1">
      <c r="A566" s="184" t="s">
        <v>257</v>
      </c>
      <c r="B566" s="184"/>
      <c r="C566" s="162" t="s">
        <v>133</v>
      </c>
      <c r="D566" s="162" t="s">
        <v>133</v>
      </c>
      <c r="E566" s="162" t="s">
        <v>258</v>
      </c>
      <c r="F566" s="162"/>
      <c r="G566" s="163">
        <f>G567+G571</f>
        <v>392.3</v>
      </c>
      <c r="H566" s="163">
        <f>H567+H571</f>
        <v>356</v>
      </c>
      <c r="I566" s="116">
        <f t="shared" si="38"/>
        <v>90.74687738975274</v>
      </c>
    </row>
    <row r="567" spans="1:9" ht="13.5">
      <c r="A567" s="184" t="s">
        <v>259</v>
      </c>
      <c r="B567" s="184"/>
      <c r="C567" s="162" t="s">
        <v>133</v>
      </c>
      <c r="D567" s="162" t="s">
        <v>133</v>
      </c>
      <c r="E567" s="162" t="s">
        <v>260</v>
      </c>
      <c r="F567" s="162"/>
      <c r="G567" s="163">
        <f aca="true" t="shared" si="41" ref="G567:H569">G568</f>
        <v>50</v>
      </c>
      <c r="H567" s="163">
        <f t="shared" si="41"/>
        <v>50</v>
      </c>
      <c r="I567" s="116">
        <f t="shared" si="38"/>
        <v>100</v>
      </c>
    </row>
    <row r="568" spans="1:9" ht="27.75" customHeight="1">
      <c r="A568" s="184" t="s">
        <v>261</v>
      </c>
      <c r="B568" s="184"/>
      <c r="C568" s="162" t="s">
        <v>133</v>
      </c>
      <c r="D568" s="162" t="s">
        <v>133</v>
      </c>
      <c r="E568" s="162" t="s">
        <v>262</v>
      </c>
      <c r="F568" s="162"/>
      <c r="G568" s="163">
        <f t="shared" si="41"/>
        <v>50</v>
      </c>
      <c r="H568" s="163">
        <f t="shared" si="41"/>
        <v>50</v>
      </c>
      <c r="I568" s="116">
        <f t="shared" si="38"/>
        <v>100</v>
      </c>
    </row>
    <row r="569" spans="1:9" ht="27" customHeight="1">
      <c r="A569" s="184" t="s">
        <v>19</v>
      </c>
      <c r="B569" s="184"/>
      <c r="C569" s="162" t="s">
        <v>133</v>
      </c>
      <c r="D569" s="162" t="s">
        <v>133</v>
      </c>
      <c r="E569" s="162" t="s">
        <v>262</v>
      </c>
      <c r="F569" s="162" t="s">
        <v>20</v>
      </c>
      <c r="G569" s="163">
        <f t="shared" si="41"/>
        <v>50</v>
      </c>
      <c r="H569" s="163">
        <f t="shared" si="41"/>
        <v>50</v>
      </c>
      <c r="I569" s="116">
        <f t="shared" si="38"/>
        <v>100</v>
      </c>
    </row>
    <row r="570" spans="1:9" ht="27.75" customHeight="1">
      <c r="A570" s="184" t="s">
        <v>21</v>
      </c>
      <c r="B570" s="184"/>
      <c r="C570" s="162" t="s">
        <v>133</v>
      </c>
      <c r="D570" s="162" t="s">
        <v>133</v>
      </c>
      <c r="E570" s="162" t="s">
        <v>262</v>
      </c>
      <c r="F570" s="162" t="s">
        <v>22</v>
      </c>
      <c r="G570" s="163">
        <f>'пр.4'!H543</f>
        <v>50</v>
      </c>
      <c r="H570" s="163">
        <f>'пр.4'!I543</f>
        <v>50</v>
      </c>
      <c r="I570" s="116">
        <f t="shared" si="38"/>
        <v>100</v>
      </c>
    </row>
    <row r="571" spans="1:9" ht="13.5">
      <c r="A571" s="184" t="s">
        <v>263</v>
      </c>
      <c r="B571" s="184"/>
      <c r="C571" s="162" t="s">
        <v>133</v>
      </c>
      <c r="D571" s="162" t="s">
        <v>133</v>
      </c>
      <c r="E571" s="162" t="s">
        <v>264</v>
      </c>
      <c r="F571" s="162"/>
      <c r="G571" s="163">
        <f>G575+G578+G581+G584+G587+G572</f>
        <v>342.3</v>
      </c>
      <c r="H571" s="163">
        <f>H575+H578+H581+H584+H587+H572</f>
        <v>306</v>
      </c>
      <c r="I571" s="116">
        <f t="shared" si="38"/>
        <v>89.39526730937773</v>
      </c>
    </row>
    <row r="572" spans="1:9" ht="26.25" customHeight="1">
      <c r="A572" s="184" t="str">
        <f>'пр.4'!A545</f>
        <v>Реализация мероприятий в сфере молодежной политики</v>
      </c>
      <c r="B572" s="184"/>
      <c r="C572" s="162" t="s">
        <v>133</v>
      </c>
      <c r="D572" s="162" t="s">
        <v>133</v>
      </c>
      <c r="E572" s="162" t="str">
        <f>'пр.4'!E545</f>
        <v>7М 0 02 73444</v>
      </c>
      <c r="F572" s="162"/>
      <c r="G572" s="163">
        <f>G573</f>
        <v>92.3</v>
      </c>
      <c r="H572" s="163">
        <f>H573</f>
        <v>92.3</v>
      </c>
      <c r="I572" s="116">
        <f t="shared" si="38"/>
        <v>100</v>
      </c>
    </row>
    <row r="573" spans="1:9" ht="27.75" customHeight="1">
      <c r="A573" s="184" t="str">
        <f>'пр.4'!A546</f>
        <v>Закупка товаров, работ и услуг для обеспечения государственных (муниципальных) нужд</v>
      </c>
      <c r="B573" s="184"/>
      <c r="C573" s="162" t="s">
        <v>133</v>
      </c>
      <c r="D573" s="162" t="s">
        <v>133</v>
      </c>
      <c r="E573" s="162" t="str">
        <f>'пр.4'!E546</f>
        <v>7М 0 02 73444</v>
      </c>
      <c r="F573" s="162" t="s">
        <v>20</v>
      </c>
      <c r="G573" s="163">
        <f>G574</f>
        <v>92.3</v>
      </c>
      <c r="H573" s="163">
        <f>H574</f>
        <v>92.3</v>
      </c>
      <c r="I573" s="116">
        <f t="shared" si="38"/>
        <v>100</v>
      </c>
    </row>
    <row r="574" spans="1:9" ht="27" customHeight="1">
      <c r="A574" s="184" t="str">
        <f>'пр.4'!A547</f>
        <v>Иные закупки товаров, работ и услуг для обеспечения государственных (муниципальных) нужд</v>
      </c>
      <c r="B574" s="184"/>
      <c r="C574" s="162" t="s">
        <v>133</v>
      </c>
      <c r="D574" s="162" t="s">
        <v>133</v>
      </c>
      <c r="E574" s="162" t="str">
        <f>'пр.4'!E547</f>
        <v>7М 0 02 73444</v>
      </c>
      <c r="F574" s="162" t="s">
        <v>22</v>
      </c>
      <c r="G574" s="163">
        <f>'пр.4'!H547</f>
        <v>92.3</v>
      </c>
      <c r="H574" s="163">
        <f>'пр.4'!I547</f>
        <v>92.3</v>
      </c>
      <c r="I574" s="116">
        <f t="shared" si="38"/>
        <v>100</v>
      </c>
    </row>
    <row r="575" spans="1:9" ht="13.5">
      <c r="A575" s="184" t="s">
        <v>267</v>
      </c>
      <c r="B575" s="184"/>
      <c r="C575" s="162" t="s">
        <v>133</v>
      </c>
      <c r="D575" s="162" t="s">
        <v>133</v>
      </c>
      <c r="E575" s="162" t="s">
        <v>268</v>
      </c>
      <c r="F575" s="162"/>
      <c r="G575" s="163">
        <f>G576</f>
        <v>88</v>
      </c>
      <c r="H575" s="163">
        <f>H576</f>
        <v>88</v>
      </c>
      <c r="I575" s="116">
        <f t="shared" si="38"/>
        <v>100</v>
      </c>
    </row>
    <row r="576" spans="1:9" ht="27.75" customHeight="1">
      <c r="A576" s="184" t="s">
        <v>19</v>
      </c>
      <c r="B576" s="184"/>
      <c r="C576" s="162" t="s">
        <v>133</v>
      </c>
      <c r="D576" s="162" t="s">
        <v>133</v>
      </c>
      <c r="E576" s="162" t="s">
        <v>268</v>
      </c>
      <c r="F576" s="162" t="s">
        <v>20</v>
      </c>
      <c r="G576" s="163">
        <f>G577</f>
        <v>88</v>
      </c>
      <c r="H576" s="163">
        <f>H577</f>
        <v>88</v>
      </c>
      <c r="I576" s="116">
        <f t="shared" si="38"/>
        <v>100</v>
      </c>
    </row>
    <row r="577" spans="1:9" ht="27" customHeight="1">
      <c r="A577" s="184" t="s">
        <v>21</v>
      </c>
      <c r="B577" s="184"/>
      <c r="C577" s="162" t="s">
        <v>133</v>
      </c>
      <c r="D577" s="162" t="s">
        <v>133</v>
      </c>
      <c r="E577" s="162" t="s">
        <v>268</v>
      </c>
      <c r="F577" s="162" t="s">
        <v>22</v>
      </c>
      <c r="G577" s="163">
        <f>'пр.4'!H550</f>
        <v>88</v>
      </c>
      <c r="H577" s="163">
        <f>'пр.4'!I550</f>
        <v>88</v>
      </c>
      <c r="I577" s="116">
        <f t="shared" si="38"/>
        <v>100</v>
      </c>
    </row>
    <row r="578" spans="1:9" ht="27" customHeight="1">
      <c r="A578" s="184" t="s">
        <v>269</v>
      </c>
      <c r="B578" s="184"/>
      <c r="C578" s="162" t="s">
        <v>133</v>
      </c>
      <c r="D578" s="162" t="s">
        <v>133</v>
      </c>
      <c r="E578" s="162" t="s">
        <v>270</v>
      </c>
      <c r="F578" s="162"/>
      <c r="G578" s="163">
        <f>G579</f>
        <v>100</v>
      </c>
      <c r="H578" s="163">
        <f>H579</f>
        <v>63.7</v>
      </c>
      <c r="I578" s="116">
        <f t="shared" si="38"/>
        <v>63.7</v>
      </c>
    </row>
    <row r="579" spans="1:9" ht="66" customHeight="1">
      <c r="A579" s="184" t="s">
        <v>104</v>
      </c>
      <c r="B579" s="184"/>
      <c r="C579" s="162" t="s">
        <v>133</v>
      </c>
      <c r="D579" s="162" t="s">
        <v>133</v>
      </c>
      <c r="E579" s="162" t="s">
        <v>270</v>
      </c>
      <c r="F579" s="162" t="s">
        <v>105</v>
      </c>
      <c r="G579" s="163">
        <f>G580</f>
        <v>100</v>
      </c>
      <c r="H579" s="163">
        <f>H580</f>
        <v>63.7</v>
      </c>
      <c r="I579" s="116">
        <f t="shared" si="38"/>
        <v>63.7</v>
      </c>
    </row>
    <row r="580" spans="1:9" ht="13.5">
      <c r="A580" s="184" t="s">
        <v>271</v>
      </c>
      <c r="B580" s="184"/>
      <c r="C580" s="162" t="s">
        <v>133</v>
      </c>
      <c r="D580" s="162" t="s">
        <v>133</v>
      </c>
      <c r="E580" s="162" t="s">
        <v>270</v>
      </c>
      <c r="F580" s="162" t="s">
        <v>272</v>
      </c>
      <c r="G580" s="163">
        <f>'пр.4'!H553</f>
        <v>100</v>
      </c>
      <c r="H580" s="163">
        <f>'пр.4'!I553</f>
        <v>63.7</v>
      </c>
      <c r="I580" s="116">
        <f t="shared" si="38"/>
        <v>63.7</v>
      </c>
    </row>
    <row r="581" spans="1:9" ht="13.5">
      <c r="A581" s="184" t="s">
        <v>273</v>
      </c>
      <c r="B581" s="184"/>
      <c r="C581" s="162" t="s">
        <v>133</v>
      </c>
      <c r="D581" s="162" t="s">
        <v>133</v>
      </c>
      <c r="E581" s="162" t="s">
        <v>274</v>
      </c>
      <c r="F581" s="162"/>
      <c r="G581" s="163">
        <f>G582</f>
        <v>35</v>
      </c>
      <c r="H581" s="163">
        <f>H582</f>
        <v>35</v>
      </c>
      <c r="I581" s="116">
        <f t="shared" si="38"/>
        <v>100</v>
      </c>
    </row>
    <row r="582" spans="1:9" ht="27" customHeight="1">
      <c r="A582" s="184" t="s">
        <v>19</v>
      </c>
      <c r="B582" s="184"/>
      <c r="C582" s="162" t="s">
        <v>133</v>
      </c>
      <c r="D582" s="162" t="s">
        <v>133</v>
      </c>
      <c r="E582" s="162" t="s">
        <v>274</v>
      </c>
      <c r="F582" s="162" t="s">
        <v>20</v>
      </c>
      <c r="G582" s="163">
        <f>G583</f>
        <v>35</v>
      </c>
      <c r="H582" s="163">
        <f>H583</f>
        <v>35</v>
      </c>
      <c r="I582" s="116">
        <f t="shared" si="38"/>
        <v>100</v>
      </c>
    </row>
    <row r="583" spans="1:9" ht="28.5" customHeight="1">
      <c r="A583" s="184" t="s">
        <v>21</v>
      </c>
      <c r="B583" s="184"/>
      <c r="C583" s="162" t="s">
        <v>133</v>
      </c>
      <c r="D583" s="162" t="s">
        <v>133</v>
      </c>
      <c r="E583" s="162" t="s">
        <v>274</v>
      </c>
      <c r="F583" s="162" t="s">
        <v>22</v>
      </c>
      <c r="G583" s="163">
        <f>'пр.4'!H556</f>
        <v>35</v>
      </c>
      <c r="H583" s="163">
        <f>'пр.4'!I556</f>
        <v>35</v>
      </c>
      <c r="I583" s="116">
        <f t="shared" si="38"/>
        <v>100</v>
      </c>
    </row>
    <row r="584" spans="1:9" ht="27" customHeight="1">
      <c r="A584" s="184" t="s">
        <v>275</v>
      </c>
      <c r="B584" s="184"/>
      <c r="C584" s="162" t="s">
        <v>133</v>
      </c>
      <c r="D584" s="162" t="s">
        <v>133</v>
      </c>
      <c r="E584" s="162" t="s">
        <v>276</v>
      </c>
      <c r="F584" s="162"/>
      <c r="G584" s="163">
        <f>G585</f>
        <v>20</v>
      </c>
      <c r="H584" s="163">
        <f>H585</f>
        <v>20</v>
      </c>
      <c r="I584" s="116">
        <f t="shared" si="38"/>
        <v>100</v>
      </c>
    </row>
    <row r="585" spans="1:9" ht="27" customHeight="1">
      <c r="A585" s="184" t="s">
        <v>19</v>
      </c>
      <c r="B585" s="184"/>
      <c r="C585" s="162" t="s">
        <v>133</v>
      </c>
      <c r="D585" s="162" t="s">
        <v>133</v>
      </c>
      <c r="E585" s="162" t="s">
        <v>276</v>
      </c>
      <c r="F585" s="162" t="s">
        <v>20</v>
      </c>
      <c r="G585" s="163">
        <f>G586</f>
        <v>20</v>
      </c>
      <c r="H585" s="163">
        <f>H586</f>
        <v>20</v>
      </c>
      <c r="I585" s="116">
        <f t="shared" si="38"/>
        <v>100</v>
      </c>
    </row>
    <row r="586" spans="1:9" ht="27.75" customHeight="1">
      <c r="A586" s="184" t="s">
        <v>21</v>
      </c>
      <c r="B586" s="184"/>
      <c r="C586" s="162" t="s">
        <v>133</v>
      </c>
      <c r="D586" s="162" t="s">
        <v>133</v>
      </c>
      <c r="E586" s="162" t="s">
        <v>276</v>
      </c>
      <c r="F586" s="162" t="s">
        <v>22</v>
      </c>
      <c r="G586" s="163">
        <f>'пр.4'!H559</f>
        <v>20</v>
      </c>
      <c r="H586" s="163">
        <f>'пр.4'!I559</f>
        <v>20</v>
      </c>
      <c r="I586" s="116">
        <f t="shared" si="38"/>
        <v>100</v>
      </c>
    </row>
    <row r="587" spans="1:9" ht="27.75" customHeight="1">
      <c r="A587" s="184" t="str">
        <f>'пр.4'!A560</f>
        <v>Реализация мероприятий в сфере молодежной политики за счет средств местного бюджета</v>
      </c>
      <c r="B587" s="184"/>
      <c r="C587" s="162" t="s">
        <v>133</v>
      </c>
      <c r="D587" s="162" t="s">
        <v>133</v>
      </c>
      <c r="E587" s="162" t="str">
        <f>'пр.4'!E560</f>
        <v>7М 0 02 S3444</v>
      </c>
      <c r="F587" s="162"/>
      <c r="G587" s="163">
        <f>G588</f>
        <v>7</v>
      </c>
      <c r="H587" s="163">
        <f>H588</f>
        <v>7</v>
      </c>
      <c r="I587" s="116">
        <f aca="true" t="shared" si="42" ref="I587:I650">H587/G587*100</f>
        <v>100</v>
      </c>
    </row>
    <row r="588" spans="1:9" ht="27" customHeight="1">
      <c r="A588" s="184" t="str">
        <f>'пр.4'!A561</f>
        <v>Закупка товаров, работ и услуг для обеспечения государственных (муниципальных) нужд</v>
      </c>
      <c r="B588" s="184"/>
      <c r="C588" s="162" t="s">
        <v>133</v>
      </c>
      <c r="D588" s="162" t="s">
        <v>133</v>
      </c>
      <c r="E588" s="162" t="str">
        <f>'пр.4'!E561</f>
        <v>7М 0 02 S3444</v>
      </c>
      <c r="F588" s="162" t="s">
        <v>20</v>
      </c>
      <c r="G588" s="163">
        <f>G589</f>
        <v>7</v>
      </c>
      <c r="H588" s="163">
        <f>H589</f>
        <v>7</v>
      </c>
      <c r="I588" s="116">
        <f t="shared" si="42"/>
        <v>100</v>
      </c>
    </row>
    <row r="589" spans="1:9" ht="28.5" customHeight="1">
      <c r="A589" s="184" t="str">
        <f>'пр.4'!A562</f>
        <v>Иные закупки товаров, работ и услуг для обеспечения государственных (муниципальных) нужд</v>
      </c>
      <c r="B589" s="184"/>
      <c r="C589" s="162" t="s">
        <v>133</v>
      </c>
      <c r="D589" s="162" t="s">
        <v>133</v>
      </c>
      <c r="E589" s="162" t="str">
        <f>'пр.4'!E562</f>
        <v>7М 0 02 S3444</v>
      </c>
      <c r="F589" s="162" t="s">
        <v>22</v>
      </c>
      <c r="G589" s="163">
        <f>'пр.4'!H562</f>
        <v>7</v>
      </c>
      <c r="H589" s="163">
        <f>'пр.4'!I562</f>
        <v>7</v>
      </c>
      <c r="I589" s="116">
        <f t="shared" si="42"/>
        <v>100</v>
      </c>
    </row>
    <row r="590" spans="1:9" ht="51.75" customHeight="1">
      <c r="A590" s="184" t="s">
        <v>316</v>
      </c>
      <c r="B590" s="184"/>
      <c r="C590" s="162" t="s">
        <v>133</v>
      </c>
      <c r="D590" s="162" t="s">
        <v>133</v>
      </c>
      <c r="E590" s="162" t="s">
        <v>317</v>
      </c>
      <c r="F590" s="162"/>
      <c r="G590" s="163">
        <f aca="true" t="shared" si="43" ref="G590:H593">G591</f>
        <v>170.3</v>
      </c>
      <c r="H590" s="163">
        <f t="shared" si="43"/>
        <v>76.9</v>
      </c>
      <c r="I590" s="116">
        <f t="shared" si="42"/>
        <v>45.155607751027595</v>
      </c>
    </row>
    <row r="591" spans="1:9" ht="39.75" customHeight="1">
      <c r="A591" s="184" t="s">
        <v>330</v>
      </c>
      <c r="B591" s="184"/>
      <c r="C591" s="162" t="s">
        <v>133</v>
      </c>
      <c r="D591" s="162" t="s">
        <v>133</v>
      </c>
      <c r="E591" s="162" t="s">
        <v>331</v>
      </c>
      <c r="F591" s="162"/>
      <c r="G591" s="163">
        <f t="shared" si="43"/>
        <v>170.3</v>
      </c>
      <c r="H591" s="163">
        <f t="shared" si="43"/>
        <v>76.9</v>
      </c>
      <c r="I591" s="116">
        <f t="shared" si="42"/>
        <v>45.155607751027595</v>
      </c>
    </row>
    <row r="592" spans="1:9" ht="30" customHeight="1">
      <c r="A592" s="184" t="s">
        <v>332</v>
      </c>
      <c r="B592" s="184"/>
      <c r="C592" s="162" t="s">
        <v>133</v>
      </c>
      <c r="D592" s="162" t="s">
        <v>133</v>
      </c>
      <c r="E592" s="162" t="s">
        <v>333</v>
      </c>
      <c r="F592" s="162"/>
      <c r="G592" s="163">
        <f t="shared" si="43"/>
        <v>170.3</v>
      </c>
      <c r="H592" s="163">
        <f t="shared" si="43"/>
        <v>76.9</v>
      </c>
      <c r="I592" s="116">
        <f t="shared" si="42"/>
        <v>45.155607751027595</v>
      </c>
    </row>
    <row r="593" spans="1:9" ht="30" customHeight="1">
      <c r="A593" s="184" t="s">
        <v>35</v>
      </c>
      <c r="B593" s="184"/>
      <c r="C593" s="162" t="s">
        <v>133</v>
      </c>
      <c r="D593" s="162" t="s">
        <v>133</v>
      </c>
      <c r="E593" s="162" t="s">
        <v>333</v>
      </c>
      <c r="F593" s="162" t="s">
        <v>36</v>
      </c>
      <c r="G593" s="163">
        <f t="shared" si="43"/>
        <v>170.3</v>
      </c>
      <c r="H593" s="163">
        <f t="shared" si="43"/>
        <v>76.9</v>
      </c>
      <c r="I593" s="116">
        <f t="shared" si="42"/>
        <v>45.155607751027595</v>
      </c>
    </row>
    <row r="594" spans="1:9" ht="13.5">
      <c r="A594" s="184" t="s">
        <v>37</v>
      </c>
      <c r="B594" s="184"/>
      <c r="C594" s="162" t="s">
        <v>133</v>
      </c>
      <c r="D594" s="162" t="s">
        <v>133</v>
      </c>
      <c r="E594" s="162" t="s">
        <v>333</v>
      </c>
      <c r="F594" s="162" t="s">
        <v>38</v>
      </c>
      <c r="G594" s="163">
        <f>'пр.4'!H506</f>
        <v>170.3</v>
      </c>
      <c r="H594" s="163">
        <f>'пр.4'!I506</f>
        <v>76.9</v>
      </c>
      <c r="I594" s="116">
        <f t="shared" si="42"/>
        <v>45.155607751027595</v>
      </c>
    </row>
    <row r="595" spans="1:9" ht="13.5">
      <c r="A595" s="184" t="s">
        <v>529</v>
      </c>
      <c r="B595" s="184"/>
      <c r="C595" s="162" t="s">
        <v>133</v>
      </c>
      <c r="D595" s="162" t="s">
        <v>133</v>
      </c>
      <c r="E595" s="162" t="s">
        <v>530</v>
      </c>
      <c r="F595" s="162"/>
      <c r="G595" s="163">
        <f aca="true" t="shared" si="44" ref="G595:H597">G596</f>
        <v>2316</v>
      </c>
      <c r="H595" s="163">
        <f t="shared" si="44"/>
        <v>2316</v>
      </c>
      <c r="I595" s="116">
        <f t="shared" si="42"/>
        <v>100</v>
      </c>
    </row>
    <row r="596" spans="1:9" ht="13.5">
      <c r="A596" s="184" t="s">
        <v>531</v>
      </c>
      <c r="B596" s="184"/>
      <c r="C596" s="162" t="s">
        <v>133</v>
      </c>
      <c r="D596" s="162" t="s">
        <v>133</v>
      </c>
      <c r="E596" s="162" t="s">
        <v>532</v>
      </c>
      <c r="F596" s="162"/>
      <c r="G596" s="163">
        <f t="shared" si="44"/>
        <v>2316</v>
      </c>
      <c r="H596" s="163">
        <f t="shared" si="44"/>
        <v>2316</v>
      </c>
      <c r="I596" s="116">
        <f t="shared" si="42"/>
        <v>100</v>
      </c>
    </row>
    <row r="597" spans="1:9" ht="27" customHeight="1">
      <c r="A597" s="184" t="s">
        <v>19</v>
      </c>
      <c r="B597" s="184"/>
      <c r="C597" s="162" t="s">
        <v>133</v>
      </c>
      <c r="D597" s="162" t="s">
        <v>133</v>
      </c>
      <c r="E597" s="162" t="s">
        <v>532</v>
      </c>
      <c r="F597" s="162" t="s">
        <v>20</v>
      </c>
      <c r="G597" s="163">
        <f t="shared" si="44"/>
        <v>2316</v>
      </c>
      <c r="H597" s="163">
        <f t="shared" si="44"/>
        <v>2316</v>
      </c>
      <c r="I597" s="116">
        <f t="shared" si="42"/>
        <v>100</v>
      </c>
    </row>
    <row r="598" spans="1:9" ht="27" customHeight="1">
      <c r="A598" s="184" t="s">
        <v>21</v>
      </c>
      <c r="B598" s="184"/>
      <c r="C598" s="162" t="s">
        <v>133</v>
      </c>
      <c r="D598" s="162" t="s">
        <v>133</v>
      </c>
      <c r="E598" s="162" t="s">
        <v>532</v>
      </c>
      <c r="F598" s="162" t="s">
        <v>22</v>
      </c>
      <c r="G598" s="163">
        <f>'пр.4'!H566</f>
        <v>2316</v>
      </c>
      <c r="H598" s="163">
        <f>'пр.4'!I566</f>
        <v>2316</v>
      </c>
      <c r="I598" s="116">
        <f t="shared" si="42"/>
        <v>100</v>
      </c>
    </row>
    <row r="599" spans="1:9" ht="13.5">
      <c r="A599" s="183" t="s">
        <v>157</v>
      </c>
      <c r="B599" s="183"/>
      <c r="C599" s="159" t="s">
        <v>133</v>
      </c>
      <c r="D599" s="159" t="s">
        <v>18</v>
      </c>
      <c r="E599" s="159"/>
      <c r="F599" s="159"/>
      <c r="G599" s="160">
        <f>G600+G613</f>
        <v>13513.1</v>
      </c>
      <c r="H599" s="160">
        <f>H600+H613</f>
        <v>12843.099999999999</v>
      </c>
      <c r="I599" s="139">
        <f t="shared" si="42"/>
        <v>95.04184828055737</v>
      </c>
    </row>
    <row r="600" spans="1:9" ht="29.25" customHeight="1">
      <c r="A600" s="184" t="s">
        <v>126</v>
      </c>
      <c r="B600" s="184"/>
      <c r="C600" s="162" t="s">
        <v>133</v>
      </c>
      <c r="D600" s="162" t="s">
        <v>18</v>
      </c>
      <c r="E600" s="162" t="s">
        <v>127</v>
      </c>
      <c r="F600" s="162"/>
      <c r="G600" s="163">
        <f>G601+G607</f>
        <v>2026.2</v>
      </c>
      <c r="H600" s="163">
        <f>H601+H607</f>
        <v>1988.6999999999998</v>
      </c>
      <c r="I600" s="116">
        <f t="shared" si="42"/>
        <v>98.14924489191588</v>
      </c>
    </row>
    <row r="601" spans="1:9" ht="27" customHeight="1">
      <c r="A601" s="184" t="s">
        <v>153</v>
      </c>
      <c r="B601" s="184"/>
      <c r="C601" s="162" t="s">
        <v>133</v>
      </c>
      <c r="D601" s="162" t="s">
        <v>18</v>
      </c>
      <c r="E601" s="162" t="s">
        <v>154</v>
      </c>
      <c r="F601" s="162"/>
      <c r="G601" s="163">
        <f>G602</f>
        <v>447.8</v>
      </c>
      <c r="H601" s="163">
        <f>H602</f>
        <v>447.8</v>
      </c>
      <c r="I601" s="116">
        <f t="shared" si="42"/>
        <v>100</v>
      </c>
    </row>
    <row r="602" spans="1:9" ht="42" customHeight="1">
      <c r="A602" s="184" t="s">
        <v>155</v>
      </c>
      <c r="B602" s="184"/>
      <c r="C602" s="162" t="s">
        <v>133</v>
      </c>
      <c r="D602" s="162" t="s">
        <v>18</v>
      </c>
      <c r="E602" s="162" t="s">
        <v>156</v>
      </c>
      <c r="F602" s="162"/>
      <c r="G602" s="163">
        <f>G603+G605</f>
        <v>447.8</v>
      </c>
      <c r="H602" s="163">
        <f>H603+H605</f>
        <v>447.8</v>
      </c>
      <c r="I602" s="116">
        <f t="shared" si="42"/>
        <v>100</v>
      </c>
    </row>
    <row r="603" spans="1:9" ht="30" customHeight="1">
      <c r="A603" s="184" t="s">
        <v>19</v>
      </c>
      <c r="B603" s="184"/>
      <c r="C603" s="162" t="s">
        <v>133</v>
      </c>
      <c r="D603" s="162" t="s">
        <v>18</v>
      </c>
      <c r="E603" s="162" t="s">
        <v>156</v>
      </c>
      <c r="F603" s="162" t="s">
        <v>20</v>
      </c>
      <c r="G603" s="163">
        <f>G604</f>
        <v>355.8</v>
      </c>
      <c r="H603" s="163">
        <f>H604</f>
        <v>355.8</v>
      </c>
      <c r="I603" s="116">
        <f t="shared" si="42"/>
        <v>100</v>
      </c>
    </row>
    <row r="604" spans="1:9" ht="28.5" customHeight="1">
      <c r="A604" s="184" t="s">
        <v>21</v>
      </c>
      <c r="B604" s="184"/>
      <c r="C604" s="162" t="s">
        <v>133</v>
      </c>
      <c r="D604" s="162" t="s">
        <v>18</v>
      </c>
      <c r="E604" s="162" t="s">
        <v>156</v>
      </c>
      <c r="F604" s="162" t="s">
        <v>22</v>
      </c>
      <c r="G604" s="163">
        <f>'пр.4'!H512</f>
        <v>355.8</v>
      </c>
      <c r="H604" s="163">
        <f>'пр.4'!I512</f>
        <v>355.8</v>
      </c>
      <c r="I604" s="116">
        <f t="shared" si="42"/>
        <v>100</v>
      </c>
    </row>
    <row r="605" spans="1:9" ht="13.5">
      <c r="A605" s="184" t="s">
        <v>149</v>
      </c>
      <c r="B605" s="184"/>
      <c r="C605" s="162" t="s">
        <v>133</v>
      </c>
      <c r="D605" s="162" t="s">
        <v>18</v>
      </c>
      <c r="E605" s="162" t="s">
        <v>156</v>
      </c>
      <c r="F605" s="162" t="s">
        <v>150</v>
      </c>
      <c r="G605" s="163">
        <f>G606</f>
        <v>92</v>
      </c>
      <c r="H605" s="163">
        <f>H606</f>
        <v>92</v>
      </c>
      <c r="I605" s="116">
        <f t="shared" si="42"/>
        <v>100</v>
      </c>
    </row>
    <row r="606" spans="1:9" ht="13.5">
      <c r="A606" s="184" t="s">
        <v>158</v>
      </c>
      <c r="B606" s="184"/>
      <c r="C606" s="162" t="s">
        <v>133</v>
      </c>
      <c r="D606" s="162" t="s">
        <v>18</v>
      </c>
      <c r="E606" s="162" t="s">
        <v>156</v>
      </c>
      <c r="F606" s="162" t="s">
        <v>159</v>
      </c>
      <c r="G606" s="163">
        <f>'пр.4'!H514</f>
        <v>92</v>
      </c>
      <c r="H606" s="163">
        <f>'пр.4'!I514</f>
        <v>92</v>
      </c>
      <c r="I606" s="116">
        <f t="shared" si="42"/>
        <v>100</v>
      </c>
    </row>
    <row r="607" spans="1:9" ht="39" customHeight="1">
      <c r="A607" s="184" t="s">
        <v>160</v>
      </c>
      <c r="B607" s="184"/>
      <c r="C607" s="162" t="s">
        <v>133</v>
      </c>
      <c r="D607" s="162" t="s">
        <v>18</v>
      </c>
      <c r="E607" s="162" t="s">
        <v>161</v>
      </c>
      <c r="F607" s="162"/>
      <c r="G607" s="163">
        <f>G608</f>
        <v>1578.4</v>
      </c>
      <c r="H607" s="163">
        <f>H608</f>
        <v>1540.8999999999999</v>
      </c>
      <c r="I607" s="116">
        <f t="shared" si="42"/>
        <v>97.62417638114545</v>
      </c>
    </row>
    <row r="608" spans="1:9" ht="13.5">
      <c r="A608" s="184" t="s">
        <v>162</v>
      </c>
      <c r="B608" s="184"/>
      <c r="C608" s="162" t="s">
        <v>133</v>
      </c>
      <c r="D608" s="162" t="s">
        <v>18</v>
      </c>
      <c r="E608" s="162" t="s">
        <v>163</v>
      </c>
      <c r="F608" s="162"/>
      <c r="G608" s="163">
        <f>G609+G611</f>
        <v>1578.4</v>
      </c>
      <c r="H608" s="163">
        <f>H609+H611</f>
        <v>1540.8999999999999</v>
      </c>
      <c r="I608" s="116">
        <f t="shared" si="42"/>
        <v>97.62417638114545</v>
      </c>
    </row>
    <row r="609" spans="1:9" ht="69" customHeight="1">
      <c r="A609" s="184" t="s">
        <v>104</v>
      </c>
      <c r="B609" s="184"/>
      <c r="C609" s="162" t="s">
        <v>133</v>
      </c>
      <c r="D609" s="162" t="s">
        <v>18</v>
      </c>
      <c r="E609" s="162" t="s">
        <v>163</v>
      </c>
      <c r="F609" s="162" t="s">
        <v>105</v>
      </c>
      <c r="G609" s="163">
        <f>G610</f>
        <v>1434.9</v>
      </c>
      <c r="H609" s="163">
        <f>H610</f>
        <v>1400.8</v>
      </c>
      <c r="I609" s="116">
        <f t="shared" si="42"/>
        <v>97.62352777197016</v>
      </c>
    </row>
    <row r="610" spans="1:9" ht="26.25" customHeight="1">
      <c r="A610" s="184" t="s">
        <v>106</v>
      </c>
      <c r="B610" s="184"/>
      <c r="C610" s="162" t="s">
        <v>133</v>
      </c>
      <c r="D610" s="162" t="s">
        <v>18</v>
      </c>
      <c r="E610" s="162" t="s">
        <v>163</v>
      </c>
      <c r="F610" s="162" t="s">
        <v>107</v>
      </c>
      <c r="G610" s="163">
        <f>'пр.4'!H161</f>
        <v>1434.9</v>
      </c>
      <c r="H610" s="163">
        <f>'пр.4'!I161</f>
        <v>1400.8</v>
      </c>
      <c r="I610" s="116">
        <f t="shared" si="42"/>
        <v>97.62352777197016</v>
      </c>
    </row>
    <row r="611" spans="1:9" ht="27.75" customHeight="1">
      <c r="A611" s="184" t="s">
        <v>19</v>
      </c>
      <c r="B611" s="184"/>
      <c r="C611" s="162" t="s">
        <v>133</v>
      </c>
      <c r="D611" s="162" t="s">
        <v>18</v>
      </c>
      <c r="E611" s="162" t="s">
        <v>163</v>
      </c>
      <c r="F611" s="162" t="s">
        <v>20</v>
      </c>
      <c r="G611" s="163">
        <f>G612</f>
        <v>143.5</v>
      </c>
      <c r="H611" s="163">
        <f>H612</f>
        <v>140.1</v>
      </c>
      <c r="I611" s="116">
        <f t="shared" si="42"/>
        <v>97.63066202090592</v>
      </c>
    </row>
    <row r="612" spans="1:9" ht="27.75" customHeight="1">
      <c r="A612" s="184" t="s">
        <v>21</v>
      </c>
      <c r="B612" s="184"/>
      <c r="C612" s="162" t="s">
        <v>133</v>
      </c>
      <c r="D612" s="162" t="s">
        <v>18</v>
      </c>
      <c r="E612" s="162" t="s">
        <v>163</v>
      </c>
      <c r="F612" s="162" t="s">
        <v>22</v>
      </c>
      <c r="G612" s="163">
        <f>'пр.4'!H163</f>
        <v>143.5</v>
      </c>
      <c r="H612" s="163">
        <f>'пр.4'!I163</f>
        <v>140.1</v>
      </c>
      <c r="I612" s="116">
        <f t="shared" si="42"/>
        <v>97.63066202090592</v>
      </c>
    </row>
    <row r="613" spans="1:9" ht="42" customHeight="1">
      <c r="A613" s="184" t="s">
        <v>392</v>
      </c>
      <c r="B613" s="184"/>
      <c r="C613" s="162" t="s">
        <v>133</v>
      </c>
      <c r="D613" s="162" t="s">
        <v>18</v>
      </c>
      <c r="E613" s="162" t="s">
        <v>393</v>
      </c>
      <c r="F613" s="162"/>
      <c r="G613" s="163">
        <f>G614</f>
        <v>11486.9</v>
      </c>
      <c r="H613" s="163">
        <f>H614</f>
        <v>10854.4</v>
      </c>
      <c r="I613" s="116">
        <f t="shared" si="42"/>
        <v>94.49372763756976</v>
      </c>
    </row>
    <row r="614" spans="1:9" ht="13.5">
      <c r="A614" s="184" t="s">
        <v>409</v>
      </c>
      <c r="B614" s="184"/>
      <c r="C614" s="162" t="s">
        <v>133</v>
      </c>
      <c r="D614" s="162" t="s">
        <v>18</v>
      </c>
      <c r="E614" s="162" t="s">
        <v>410</v>
      </c>
      <c r="F614" s="162"/>
      <c r="G614" s="163">
        <f>G615+G618+G623</f>
        <v>11486.9</v>
      </c>
      <c r="H614" s="163">
        <f>H615+H618+H623</f>
        <v>10854.4</v>
      </c>
      <c r="I614" s="116">
        <f t="shared" si="42"/>
        <v>94.49372763756976</v>
      </c>
    </row>
    <row r="615" spans="1:9" ht="28.5" customHeight="1">
      <c r="A615" s="184" t="s">
        <v>396</v>
      </c>
      <c r="B615" s="184"/>
      <c r="C615" s="162" t="s">
        <v>133</v>
      </c>
      <c r="D615" s="162" t="s">
        <v>18</v>
      </c>
      <c r="E615" s="162" t="s">
        <v>411</v>
      </c>
      <c r="F615" s="162"/>
      <c r="G615" s="163">
        <f>G616</f>
        <v>11091.1</v>
      </c>
      <c r="H615" s="163">
        <f>H616</f>
        <v>10595.9</v>
      </c>
      <c r="I615" s="116">
        <f t="shared" si="42"/>
        <v>95.53515882103667</v>
      </c>
    </row>
    <row r="616" spans="1:9" ht="68.25" customHeight="1">
      <c r="A616" s="184" t="s">
        <v>104</v>
      </c>
      <c r="B616" s="184"/>
      <c r="C616" s="162" t="s">
        <v>133</v>
      </c>
      <c r="D616" s="162" t="s">
        <v>18</v>
      </c>
      <c r="E616" s="162" t="s">
        <v>411</v>
      </c>
      <c r="F616" s="162" t="s">
        <v>105</v>
      </c>
      <c r="G616" s="163">
        <f>G617</f>
        <v>11091.1</v>
      </c>
      <c r="H616" s="163">
        <f>H617</f>
        <v>10595.9</v>
      </c>
      <c r="I616" s="116">
        <f t="shared" si="42"/>
        <v>95.53515882103667</v>
      </c>
    </row>
    <row r="617" spans="1:9" ht="30.75" customHeight="1">
      <c r="A617" s="184" t="s">
        <v>106</v>
      </c>
      <c r="B617" s="184"/>
      <c r="C617" s="162" t="s">
        <v>133</v>
      </c>
      <c r="D617" s="162" t="s">
        <v>18</v>
      </c>
      <c r="E617" s="162" t="s">
        <v>411</v>
      </c>
      <c r="F617" s="162" t="s">
        <v>107</v>
      </c>
      <c r="G617" s="163">
        <f>'пр.4'!H519</f>
        <v>11091.1</v>
      </c>
      <c r="H617" s="163">
        <f>'пр.4'!I519</f>
        <v>10595.9</v>
      </c>
      <c r="I617" s="116">
        <f t="shared" si="42"/>
        <v>95.53515882103667</v>
      </c>
    </row>
    <row r="618" spans="1:9" ht="27.75" customHeight="1">
      <c r="A618" s="184" t="s">
        <v>404</v>
      </c>
      <c r="B618" s="184"/>
      <c r="C618" s="162" t="s">
        <v>133</v>
      </c>
      <c r="D618" s="162" t="s">
        <v>18</v>
      </c>
      <c r="E618" s="162" t="s">
        <v>412</v>
      </c>
      <c r="F618" s="162"/>
      <c r="G618" s="163">
        <f>G619+G621</f>
        <v>349.8</v>
      </c>
      <c r="H618" s="163">
        <f>H619+H621</f>
        <v>218.5</v>
      </c>
      <c r="I618" s="116">
        <f t="shared" si="42"/>
        <v>62.464265294453966</v>
      </c>
    </row>
    <row r="619" spans="1:9" ht="28.5" customHeight="1">
      <c r="A619" s="184" t="s">
        <v>19</v>
      </c>
      <c r="B619" s="184"/>
      <c r="C619" s="162" t="s">
        <v>133</v>
      </c>
      <c r="D619" s="162" t="s">
        <v>18</v>
      </c>
      <c r="E619" s="162" t="s">
        <v>412</v>
      </c>
      <c r="F619" s="162" t="s">
        <v>20</v>
      </c>
      <c r="G619" s="163">
        <f>G620</f>
        <v>342.5</v>
      </c>
      <c r="H619" s="163">
        <f>H620</f>
        <v>211.9</v>
      </c>
      <c r="I619" s="116">
        <f t="shared" si="42"/>
        <v>61.868613138686136</v>
      </c>
    </row>
    <row r="620" spans="1:9" ht="28.5" customHeight="1">
      <c r="A620" s="184" t="s">
        <v>21</v>
      </c>
      <c r="B620" s="184"/>
      <c r="C620" s="162" t="s">
        <v>133</v>
      </c>
      <c r="D620" s="162" t="s">
        <v>18</v>
      </c>
      <c r="E620" s="162" t="s">
        <v>412</v>
      </c>
      <c r="F620" s="162" t="s">
        <v>22</v>
      </c>
      <c r="G620" s="163">
        <f>'пр.4'!H522</f>
        <v>342.5</v>
      </c>
      <c r="H620" s="163">
        <f>'пр.4'!I522</f>
        <v>211.9</v>
      </c>
      <c r="I620" s="116">
        <f t="shared" si="42"/>
        <v>61.868613138686136</v>
      </c>
    </row>
    <row r="621" spans="1:9" ht="13.5">
      <c r="A621" s="184" t="s">
        <v>118</v>
      </c>
      <c r="B621" s="184"/>
      <c r="C621" s="162" t="s">
        <v>133</v>
      </c>
      <c r="D621" s="162" t="s">
        <v>18</v>
      </c>
      <c r="E621" s="162" t="s">
        <v>412</v>
      </c>
      <c r="F621" s="162" t="s">
        <v>119</v>
      </c>
      <c r="G621" s="163">
        <f>G622</f>
        <v>7.3</v>
      </c>
      <c r="H621" s="163">
        <f>H622</f>
        <v>6.6</v>
      </c>
      <c r="I621" s="116">
        <f t="shared" si="42"/>
        <v>90.41095890410958</v>
      </c>
    </row>
    <row r="622" spans="1:9" ht="13.5">
      <c r="A622" s="184" t="s">
        <v>415</v>
      </c>
      <c r="B622" s="184"/>
      <c r="C622" s="162" t="s">
        <v>133</v>
      </c>
      <c r="D622" s="162" t="s">
        <v>18</v>
      </c>
      <c r="E622" s="162" t="s">
        <v>412</v>
      </c>
      <c r="F622" s="162" t="s">
        <v>416</v>
      </c>
      <c r="G622" s="163">
        <f>'пр.4'!H524</f>
        <v>7.3</v>
      </c>
      <c r="H622" s="163">
        <f>'пр.4'!I524</f>
        <v>6.6</v>
      </c>
      <c r="I622" s="116">
        <f t="shared" si="42"/>
        <v>90.41095890410958</v>
      </c>
    </row>
    <row r="623" spans="1:9" ht="83.25" customHeight="1">
      <c r="A623" s="184" t="s">
        <v>406</v>
      </c>
      <c r="B623" s="184"/>
      <c r="C623" s="162" t="s">
        <v>133</v>
      </c>
      <c r="D623" s="162" t="s">
        <v>18</v>
      </c>
      <c r="E623" s="162" t="s">
        <v>417</v>
      </c>
      <c r="F623" s="162"/>
      <c r="G623" s="163">
        <f>G624</f>
        <v>46</v>
      </c>
      <c r="H623" s="163">
        <f>H624</f>
        <v>40</v>
      </c>
      <c r="I623" s="116">
        <f t="shared" si="42"/>
        <v>86.95652173913044</v>
      </c>
    </row>
    <row r="624" spans="1:9" ht="68.25" customHeight="1">
      <c r="A624" s="184" t="s">
        <v>104</v>
      </c>
      <c r="B624" s="184"/>
      <c r="C624" s="162" t="s">
        <v>133</v>
      </c>
      <c r="D624" s="162" t="s">
        <v>18</v>
      </c>
      <c r="E624" s="162" t="s">
        <v>417</v>
      </c>
      <c r="F624" s="162" t="s">
        <v>105</v>
      </c>
      <c r="G624" s="163">
        <f>G625</f>
        <v>46</v>
      </c>
      <c r="H624" s="163">
        <f>H625</f>
        <v>40</v>
      </c>
      <c r="I624" s="116">
        <f t="shared" si="42"/>
        <v>86.95652173913044</v>
      </c>
    </row>
    <row r="625" spans="1:9" ht="27" customHeight="1">
      <c r="A625" s="184" t="s">
        <v>106</v>
      </c>
      <c r="B625" s="184"/>
      <c r="C625" s="162" t="s">
        <v>133</v>
      </c>
      <c r="D625" s="162" t="s">
        <v>18</v>
      </c>
      <c r="E625" s="162" t="s">
        <v>417</v>
      </c>
      <c r="F625" s="162" t="s">
        <v>107</v>
      </c>
      <c r="G625" s="163">
        <f>'пр.4'!H527</f>
        <v>46</v>
      </c>
      <c r="H625" s="163">
        <f>'пр.4'!I527</f>
        <v>40</v>
      </c>
      <c r="I625" s="116">
        <f t="shared" si="42"/>
        <v>86.95652173913044</v>
      </c>
    </row>
    <row r="626" spans="1:9" ht="13.5">
      <c r="A626" s="183" t="s">
        <v>31</v>
      </c>
      <c r="B626" s="183"/>
      <c r="C626" s="159" t="s">
        <v>32</v>
      </c>
      <c r="D626" s="161" t="s">
        <v>593</v>
      </c>
      <c r="E626" s="159"/>
      <c r="F626" s="159"/>
      <c r="G626" s="160">
        <f>G627+G688</f>
        <v>44150.3</v>
      </c>
      <c r="H626" s="160">
        <f>H627+H688</f>
        <v>42528.00000000001</v>
      </c>
      <c r="I626" s="139">
        <f t="shared" si="42"/>
        <v>96.32550628195052</v>
      </c>
    </row>
    <row r="627" spans="1:9" ht="13.5">
      <c r="A627" s="183" t="s">
        <v>33</v>
      </c>
      <c r="B627" s="183"/>
      <c r="C627" s="159" t="s">
        <v>32</v>
      </c>
      <c r="D627" s="159" t="s">
        <v>34</v>
      </c>
      <c r="E627" s="159"/>
      <c r="F627" s="159"/>
      <c r="G627" s="160">
        <f>G628+G645+G662+G667+G674+G684</f>
        <v>36902.4</v>
      </c>
      <c r="H627" s="160">
        <f>H628+H645+H662+H667+H674+H684</f>
        <v>35757.200000000004</v>
      </c>
      <c r="I627" s="139">
        <f t="shared" si="42"/>
        <v>96.89667880679849</v>
      </c>
    </row>
    <row r="628" spans="1:9" ht="29.25" customHeight="1">
      <c r="A628" s="184" t="s">
        <v>25</v>
      </c>
      <c r="B628" s="184"/>
      <c r="C628" s="162" t="s">
        <v>32</v>
      </c>
      <c r="D628" s="162" t="s">
        <v>34</v>
      </c>
      <c r="E628" s="162" t="s">
        <v>26</v>
      </c>
      <c r="F628" s="162"/>
      <c r="G628" s="163">
        <f>G629+G633+G637+G641</f>
        <v>1521</v>
      </c>
      <c r="H628" s="163">
        <f>H629+H633+H637+H641</f>
        <v>1404.6</v>
      </c>
      <c r="I628" s="116">
        <f t="shared" si="42"/>
        <v>92.34714003944772</v>
      </c>
    </row>
    <row r="629" spans="1:9" ht="28.5" customHeight="1">
      <c r="A629" s="184" t="s">
        <v>27</v>
      </c>
      <c r="B629" s="184"/>
      <c r="C629" s="162" t="s">
        <v>32</v>
      </c>
      <c r="D629" s="162" t="s">
        <v>34</v>
      </c>
      <c r="E629" s="162" t="s">
        <v>28</v>
      </c>
      <c r="F629" s="162"/>
      <c r="G629" s="163">
        <f aca="true" t="shared" si="45" ref="G629:H631">G630</f>
        <v>42.4</v>
      </c>
      <c r="H629" s="163">
        <f t="shared" si="45"/>
        <v>42.4</v>
      </c>
      <c r="I629" s="116">
        <f t="shared" si="42"/>
        <v>100</v>
      </c>
    </row>
    <row r="630" spans="1:9" ht="27.75" customHeight="1">
      <c r="A630" s="184" t="s">
        <v>29</v>
      </c>
      <c r="B630" s="184"/>
      <c r="C630" s="162" t="s">
        <v>32</v>
      </c>
      <c r="D630" s="162" t="s">
        <v>34</v>
      </c>
      <c r="E630" s="162" t="s">
        <v>30</v>
      </c>
      <c r="F630" s="162"/>
      <c r="G630" s="163">
        <f t="shared" si="45"/>
        <v>42.4</v>
      </c>
      <c r="H630" s="163">
        <f t="shared" si="45"/>
        <v>42.4</v>
      </c>
      <c r="I630" s="116">
        <f t="shared" si="42"/>
        <v>100</v>
      </c>
    </row>
    <row r="631" spans="1:9" ht="29.25" customHeight="1">
      <c r="A631" s="184" t="s">
        <v>35</v>
      </c>
      <c r="B631" s="184"/>
      <c r="C631" s="162" t="s">
        <v>32</v>
      </c>
      <c r="D631" s="162" t="s">
        <v>34</v>
      </c>
      <c r="E631" s="162" t="s">
        <v>30</v>
      </c>
      <c r="F631" s="162" t="s">
        <v>36</v>
      </c>
      <c r="G631" s="163">
        <f t="shared" si="45"/>
        <v>42.4</v>
      </c>
      <c r="H631" s="163">
        <f t="shared" si="45"/>
        <v>42.4</v>
      </c>
      <c r="I631" s="116">
        <f t="shared" si="42"/>
        <v>100</v>
      </c>
    </row>
    <row r="632" spans="1:9" ht="13.5">
      <c r="A632" s="184" t="s">
        <v>37</v>
      </c>
      <c r="B632" s="184"/>
      <c r="C632" s="162" t="s">
        <v>32</v>
      </c>
      <c r="D632" s="162" t="s">
        <v>34</v>
      </c>
      <c r="E632" s="162" t="s">
        <v>30</v>
      </c>
      <c r="F632" s="162" t="s">
        <v>38</v>
      </c>
      <c r="G632" s="163">
        <f>'пр.4'!H573</f>
        <v>42.4</v>
      </c>
      <c r="H632" s="163">
        <f>'пр.4'!I573</f>
        <v>42.4</v>
      </c>
      <c r="I632" s="116">
        <f t="shared" si="42"/>
        <v>100</v>
      </c>
    </row>
    <row r="633" spans="1:9" ht="29.25" customHeight="1">
      <c r="A633" s="184" t="s">
        <v>41</v>
      </c>
      <c r="B633" s="184"/>
      <c r="C633" s="162" t="s">
        <v>32</v>
      </c>
      <c r="D633" s="162" t="s">
        <v>34</v>
      </c>
      <c r="E633" s="162" t="s">
        <v>42</v>
      </c>
      <c r="F633" s="162"/>
      <c r="G633" s="163">
        <f aca="true" t="shared" si="46" ref="G633:H635">G634</f>
        <v>74.5</v>
      </c>
      <c r="H633" s="163">
        <f t="shared" si="46"/>
        <v>67.4</v>
      </c>
      <c r="I633" s="116">
        <f t="shared" si="42"/>
        <v>90.46979865771813</v>
      </c>
    </row>
    <row r="634" spans="1:9" ht="31.5" customHeight="1">
      <c r="A634" s="184" t="s">
        <v>43</v>
      </c>
      <c r="B634" s="184"/>
      <c r="C634" s="162" t="s">
        <v>32</v>
      </c>
      <c r="D634" s="162" t="s">
        <v>34</v>
      </c>
      <c r="E634" s="162" t="s">
        <v>44</v>
      </c>
      <c r="F634" s="162"/>
      <c r="G634" s="163">
        <f t="shared" si="46"/>
        <v>74.5</v>
      </c>
      <c r="H634" s="163">
        <f t="shared" si="46"/>
        <v>67.4</v>
      </c>
      <c r="I634" s="116">
        <f t="shared" si="42"/>
        <v>90.46979865771813</v>
      </c>
    </row>
    <row r="635" spans="1:9" ht="28.5" customHeight="1">
      <c r="A635" s="184" t="s">
        <v>35</v>
      </c>
      <c r="B635" s="184"/>
      <c r="C635" s="162" t="s">
        <v>32</v>
      </c>
      <c r="D635" s="162" t="s">
        <v>34</v>
      </c>
      <c r="E635" s="162" t="s">
        <v>44</v>
      </c>
      <c r="F635" s="162" t="s">
        <v>36</v>
      </c>
      <c r="G635" s="163">
        <f t="shared" si="46"/>
        <v>74.5</v>
      </c>
      <c r="H635" s="163">
        <f t="shared" si="46"/>
        <v>67.4</v>
      </c>
      <c r="I635" s="116">
        <f t="shared" si="42"/>
        <v>90.46979865771813</v>
      </c>
    </row>
    <row r="636" spans="1:9" ht="13.5">
      <c r="A636" s="184" t="s">
        <v>37</v>
      </c>
      <c r="B636" s="184"/>
      <c r="C636" s="162" t="s">
        <v>32</v>
      </c>
      <c r="D636" s="162" t="s">
        <v>34</v>
      </c>
      <c r="E636" s="162" t="s">
        <v>44</v>
      </c>
      <c r="F636" s="162" t="s">
        <v>38</v>
      </c>
      <c r="G636" s="163">
        <f>'пр.4'!H577</f>
        <v>74.5</v>
      </c>
      <c r="H636" s="163">
        <f>'пр.4'!I577</f>
        <v>67.4</v>
      </c>
      <c r="I636" s="116">
        <f t="shared" si="42"/>
        <v>90.46979865771813</v>
      </c>
    </row>
    <row r="637" spans="1:9" ht="54" customHeight="1">
      <c r="A637" s="184" t="s">
        <v>48</v>
      </c>
      <c r="B637" s="184"/>
      <c r="C637" s="162" t="s">
        <v>32</v>
      </c>
      <c r="D637" s="162" t="s">
        <v>34</v>
      </c>
      <c r="E637" s="162" t="s">
        <v>49</v>
      </c>
      <c r="F637" s="162"/>
      <c r="G637" s="163">
        <f aca="true" t="shared" si="47" ref="G637:H639">G638</f>
        <v>1144.1</v>
      </c>
      <c r="H637" s="163">
        <f t="shared" si="47"/>
        <v>1034.8</v>
      </c>
      <c r="I637" s="116">
        <f t="shared" si="42"/>
        <v>90.44663927978324</v>
      </c>
    </row>
    <row r="638" spans="1:9" ht="54" customHeight="1">
      <c r="A638" s="184" t="s">
        <v>50</v>
      </c>
      <c r="B638" s="184"/>
      <c r="C638" s="162" t="s">
        <v>32</v>
      </c>
      <c r="D638" s="162" t="s">
        <v>34</v>
      </c>
      <c r="E638" s="162" t="s">
        <v>51</v>
      </c>
      <c r="F638" s="162"/>
      <c r="G638" s="163">
        <f t="shared" si="47"/>
        <v>1144.1</v>
      </c>
      <c r="H638" s="163">
        <f t="shared" si="47"/>
        <v>1034.8</v>
      </c>
      <c r="I638" s="116">
        <f t="shared" si="42"/>
        <v>90.44663927978324</v>
      </c>
    </row>
    <row r="639" spans="1:9" ht="27" customHeight="1">
      <c r="A639" s="184" t="s">
        <v>35</v>
      </c>
      <c r="B639" s="184"/>
      <c r="C639" s="162" t="s">
        <v>32</v>
      </c>
      <c r="D639" s="162" t="s">
        <v>34</v>
      </c>
      <c r="E639" s="162" t="s">
        <v>51</v>
      </c>
      <c r="F639" s="162" t="s">
        <v>36</v>
      </c>
      <c r="G639" s="163">
        <f t="shared" si="47"/>
        <v>1144.1</v>
      </c>
      <c r="H639" s="163">
        <f t="shared" si="47"/>
        <v>1034.8</v>
      </c>
      <c r="I639" s="116">
        <f t="shared" si="42"/>
        <v>90.44663927978324</v>
      </c>
    </row>
    <row r="640" spans="1:9" ht="13.5">
      <c r="A640" s="184" t="s">
        <v>37</v>
      </c>
      <c r="B640" s="184"/>
      <c r="C640" s="162" t="s">
        <v>32</v>
      </c>
      <c r="D640" s="162" t="s">
        <v>34</v>
      </c>
      <c r="E640" s="162" t="s">
        <v>51</v>
      </c>
      <c r="F640" s="162" t="s">
        <v>38</v>
      </c>
      <c r="G640" s="163">
        <f>'пр.4'!H581</f>
        <v>1144.1</v>
      </c>
      <c r="H640" s="163">
        <f>'пр.4'!I581</f>
        <v>1034.8</v>
      </c>
      <c r="I640" s="116">
        <f t="shared" si="42"/>
        <v>90.44663927978324</v>
      </c>
    </row>
    <row r="641" spans="1:9" ht="29.25" customHeight="1">
      <c r="A641" s="184" t="s">
        <v>52</v>
      </c>
      <c r="B641" s="184"/>
      <c r="C641" s="162" t="s">
        <v>32</v>
      </c>
      <c r="D641" s="162" t="s">
        <v>34</v>
      </c>
      <c r="E641" s="162" t="s">
        <v>53</v>
      </c>
      <c r="F641" s="162"/>
      <c r="G641" s="163">
        <f aca="true" t="shared" si="48" ref="G641:H643">G642</f>
        <v>260</v>
      </c>
      <c r="H641" s="163">
        <f t="shared" si="48"/>
        <v>260</v>
      </c>
      <c r="I641" s="116">
        <f t="shared" si="42"/>
        <v>100</v>
      </c>
    </row>
    <row r="642" spans="1:9" ht="30" customHeight="1">
      <c r="A642" s="184" t="s">
        <v>54</v>
      </c>
      <c r="B642" s="184"/>
      <c r="C642" s="162" t="s">
        <v>32</v>
      </c>
      <c r="D642" s="162" t="s">
        <v>34</v>
      </c>
      <c r="E642" s="162" t="s">
        <v>55</v>
      </c>
      <c r="F642" s="162"/>
      <c r="G642" s="163">
        <f t="shared" si="48"/>
        <v>260</v>
      </c>
      <c r="H642" s="163">
        <f t="shared" si="48"/>
        <v>260</v>
      </c>
      <c r="I642" s="116">
        <f t="shared" si="42"/>
        <v>100</v>
      </c>
    </row>
    <row r="643" spans="1:9" ht="29.25" customHeight="1">
      <c r="A643" s="184" t="s">
        <v>35</v>
      </c>
      <c r="B643" s="184"/>
      <c r="C643" s="162" t="s">
        <v>32</v>
      </c>
      <c r="D643" s="162" t="s">
        <v>34</v>
      </c>
      <c r="E643" s="162" t="s">
        <v>55</v>
      </c>
      <c r="F643" s="162" t="s">
        <v>36</v>
      </c>
      <c r="G643" s="163">
        <f t="shared" si="48"/>
        <v>260</v>
      </c>
      <c r="H643" s="163">
        <f t="shared" si="48"/>
        <v>260</v>
      </c>
      <c r="I643" s="116">
        <f t="shared" si="42"/>
        <v>100</v>
      </c>
    </row>
    <row r="644" spans="1:9" ht="13.5">
      <c r="A644" s="184" t="s">
        <v>37</v>
      </c>
      <c r="B644" s="184"/>
      <c r="C644" s="162" t="s">
        <v>32</v>
      </c>
      <c r="D644" s="162" t="s">
        <v>34</v>
      </c>
      <c r="E644" s="162" t="s">
        <v>55</v>
      </c>
      <c r="F644" s="162" t="s">
        <v>38</v>
      </c>
      <c r="G644" s="163">
        <f>'пр.4'!H584</f>
        <v>260</v>
      </c>
      <c r="H644" s="163">
        <f>'пр.4'!I584</f>
        <v>260</v>
      </c>
      <c r="I644" s="116">
        <f t="shared" si="42"/>
        <v>100</v>
      </c>
    </row>
    <row r="645" spans="1:9" ht="27" customHeight="1">
      <c r="A645" s="184" t="s">
        <v>291</v>
      </c>
      <c r="B645" s="184"/>
      <c r="C645" s="162" t="s">
        <v>32</v>
      </c>
      <c r="D645" s="162" t="s">
        <v>34</v>
      </c>
      <c r="E645" s="162" t="s">
        <v>292</v>
      </c>
      <c r="F645" s="162"/>
      <c r="G645" s="163">
        <f>G646</f>
        <v>510.5</v>
      </c>
      <c r="H645" s="163">
        <f>H646</f>
        <v>460.5</v>
      </c>
      <c r="I645" s="116">
        <f t="shared" si="42"/>
        <v>90.205680705191</v>
      </c>
    </row>
    <row r="646" spans="1:9" ht="41.25" customHeight="1">
      <c r="A646" s="184" t="s">
        <v>293</v>
      </c>
      <c r="B646" s="184"/>
      <c r="C646" s="162" t="s">
        <v>32</v>
      </c>
      <c r="D646" s="162" t="s">
        <v>34</v>
      </c>
      <c r="E646" s="162" t="s">
        <v>294</v>
      </c>
      <c r="F646" s="162"/>
      <c r="G646" s="163">
        <f>G647+G650+G653+G656+G659</f>
        <v>510.5</v>
      </c>
      <c r="H646" s="163">
        <f>H647+H650+H653+H656+H659</f>
        <v>460.5</v>
      </c>
      <c r="I646" s="116">
        <f t="shared" si="42"/>
        <v>90.205680705191</v>
      </c>
    </row>
    <row r="647" spans="1:9" ht="52.5" customHeight="1">
      <c r="A647" s="184" t="s">
        <v>297</v>
      </c>
      <c r="B647" s="184"/>
      <c r="C647" s="162" t="s">
        <v>32</v>
      </c>
      <c r="D647" s="162" t="s">
        <v>34</v>
      </c>
      <c r="E647" s="162" t="s">
        <v>298</v>
      </c>
      <c r="F647" s="162"/>
      <c r="G647" s="163">
        <f>G648</f>
        <v>295</v>
      </c>
      <c r="H647" s="163">
        <f>H648</f>
        <v>295</v>
      </c>
      <c r="I647" s="116">
        <f t="shared" si="42"/>
        <v>100</v>
      </c>
    </row>
    <row r="648" spans="1:9" ht="26.25" customHeight="1">
      <c r="A648" s="184" t="s">
        <v>35</v>
      </c>
      <c r="B648" s="184"/>
      <c r="C648" s="162" t="s">
        <v>32</v>
      </c>
      <c r="D648" s="162" t="s">
        <v>34</v>
      </c>
      <c r="E648" s="162" t="s">
        <v>298</v>
      </c>
      <c r="F648" s="162" t="s">
        <v>36</v>
      </c>
      <c r="G648" s="163">
        <f>G649</f>
        <v>295</v>
      </c>
      <c r="H648" s="163">
        <f>H649</f>
        <v>295</v>
      </c>
      <c r="I648" s="116">
        <f t="shared" si="42"/>
        <v>100</v>
      </c>
    </row>
    <row r="649" spans="1:9" ht="13.5">
      <c r="A649" s="184" t="s">
        <v>37</v>
      </c>
      <c r="B649" s="184"/>
      <c r="C649" s="162" t="s">
        <v>32</v>
      </c>
      <c r="D649" s="162" t="s">
        <v>34</v>
      </c>
      <c r="E649" s="162" t="s">
        <v>298</v>
      </c>
      <c r="F649" s="162" t="s">
        <v>38</v>
      </c>
      <c r="G649" s="163">
        <f>'пр.4'!H590</f>
        <v>295</v>
      </c>
      <c r="H649" s="163">
        <f>'пр.4'!I590</f>
        <v>295</v>
      </c>
      <c r="I649" s="116">
        <f t="shared" si="42"/>
        <v>100</v>
      </c>
    </row>
    <row r="650" spans="1:9" ht="27" customHeight="1">
      <c r="A650" s="184" t="s">
        <v>302</v>
      </c>
      <c r="B650" s="184"/>
      <c r="C650" s="162" t="s">
        <v>32</v>
      </c>
      <c r="D650" s="162" t="s">
        <v>34</v>
      </c>
      <c r="E650" s="162" t="s">
        <v>303</v>
      </c>
      <c r="F650" s="162"/>
      <c r="G650" s="163">
        <f>G651</f>
        <v>80</v>
      </c>
      <c r="H650" s="163">
        <f>H651</f>
        <v>80</v>
      </c>
      <c r="I650" s="116">
        <f t="shared" si="42"/>
        <v>100</v>
      </c>
    </row>
    <row r="651" spans="1:9" ht="26.25" customHeight="1">
      <c r="A651" s="184" t="s">
        <v>35</v>
      </c>
      <c r="B651" s="184"/>
      <c r="C651" s="162" t="s">
        <v>32</v>
      </c>
      <c r="D651" s="162" t="s">
        <v>34</v>
      </c>
      <c r="E651" s="162" t="s">
        <v>303</v>
      </c>
      <c r="F651" s="162" t="s">
        <v>36</v>
      </c>
      <c r="G651" s="163">
        <f>G652</f>
        <v>80</v>
      </c>
      <c r="H651" s="163">
        <f>H652</f>
        <v>80</v>
      </c>
      <c r="I651" s="116">
        <f aca="true" t="shared" si="49" ref="I651:I714">H651/G651*100</f>
        <v>100</v>
      </c>
    </row>
    <row r="652" spans="1:9" ht="13.5">
      <c r="A652" s="184" t="s">
        <v>37</v>
      </c>
      <c r="B652" s="184"/>
      <c r="C652" s="162" t="s">
        <v>32</v>
      </c>
      <c r="D652" s="162" t="s">
        <v>34</v>
      </c>
      <c r="E652" s="162" t="s">
        <v>303</v>
      </c>
      <c r="F652" s="162" t="s">
        <v>38</v>
      </c>
      <c r="G652" s="163">
        <f>'пр.4'!H593</f>
        <v>80</v>
      </c>
      <c r="H652" s="163">
        <f>'пр.4'!I593</f>
        <v>80</v>
      </c>
      <c r="I652" s="116">
        <f t="shared" si="49"/>
        <v>100</v>
      </c>
    </row>
    <row r="653" spans="1:9" ht="28.5" customHeight="1">
      <c r="A653" s="184" t="s">
        <v>304</v>
      </c>
      <c r="B653" s="184"/>
      <c r="C653" s="162" t="s">
        <v>32</v>
      </c>
      <c r="D653" s="162" t="s">
        <v>34</v>
      </c>
      <c r="E653" s="162" t="s">
        <v>305</v>
      </c>
      <c r="F653" s="162"/>
      <c r="G653" s="163">
        <f>G654</f>
        <v>65.5</v>
      </c>
      <c r="H653" s="163">
        <f>H654</f>
        <v>65.5</v>
      </c>
      <c r="I653" s="116">
        <f t="shared" si="49"/>
        <v>100</v>
      </c>
    </row>
    <row r="654" spans="1:9" ht="28.5" customHeight="1">
      <c r="A654" s="184" t="s">
        <v>35</v>
      </c>
      <c r="B654" s="184"/>
      <c r="C654" s="162" t="s">
        <v>32</v>
      </c>
      <c r="D654" s="162" t="s">
        <v>34</v>
      </c>
      <c r="E654" s="162" t="s">
        <v>305</v>
      </c>
      <c r="F654" s="162" t="s">
        <v>36</v>
      </c>
      <c r="G654" s="163">
        <f>G655</f>
        <v>65.5</v>
      </c>
      <c r="H654" s="163">
        <f>H655</f>
        <v>65.5</v>
      </c>
      <c r="I654" s="116">
        <f t="shared" si="49"/>
        <v>100</v>
      </c>
    </row>
    <row r="655" spans="1:9" ht="13.5">
      <c r="A655" s="184" t="s">
        <v>37</v>
      </c>
      <c r="B655" s="184"/>
      <c r="C655" s="162" t="s">
        <v>32</v>
      </c>
      <c r="D655" s="162" t="s">
        <v>34</v>
      </c>
      <c r="E655" s="162" t="s">
        <v>305</v>
      </c>
      <c r="F655" s="162" t="s">
        <v>38</v>
      </c>
      <c r="G655" s="163">
        <f>'пр.4'!H596</f>
        <v>65.5</v>
      </c>
      <c r="H655" s="163">
        <f>'пр.4'!I596</f>
        <v>65.5</v>
      </c>
      <c r="I655" s="116">
        <f t="shared" si="49"/>
        <v>100</v>
      </c>
    </row>
    <row r="656" spans="1:9" ht="27.75" customHeight="1">
      <c r="A656" s="184" t="s">
        <v>306</v>
      </c>
      <c r="B656" s="184"/>
      <c r="C656" s="162" t="s">
        <v>32</v>
      </c>
      <c r="D656" s="162" t="s">
        <v>34</v>
      </c>
      <c r="E656" s="162" t="s">
        <v>307</v>
      </c>
      <c r="F656" s="162"/>
      <c r="G656" s="163">
        <f>G657</f>
        <v>50</v>
      </c>
      <c r="H656" s="163">
        <f>H657</f>
        <v>0</v>
      </c>
      <c r="I656" s="116">
        <f t="shared" si="49"/>
        <v>0</v>
      </c>
    </row>
    <row r="657" spans="1:9" ht="28.5" customHeight="1">
      <c r="A657" s="184" t="s">
        <v>35</v>
      </c>
      <c r="B657" s="184"/>
      <c r="C657" s="162" t="s">
        <v>32</v>
      </c>
      <c r="D657" s="162" t="s">
        <v>34</v>
      </c>
      <c r="E657" s="162" t="s">
        <v>307</v>
      </c>
      <c r="F657" s="162" t="s">
        <v>36</v>
      </c>
      <c r="G657" s="163">
        <f>G658</f>
        <v>50</v>
      </c>
      <c r="H657" s="163">
        <f>H658</f>
        <v>0</v>
      </c>
      <c r="I657" s="116">
        <f t="shared" si="49"/>
        <v>0</v>
      </c>
    </row>
    <row r="658" spans="1:9" ht="13.5">
      <c r="A658" s="184" t="s">
        <v>37</v>
      </c>
      <c r="B658" s="184"/>
      <c r="C658" s="162" t="s">
        <v>32</v>
      </c>
      <c r="D658" s="162" t="s">
        <v>34</v>
      </c>
      <c r="E658" s="162" t="s">
        <v>307</v>
      </c>
      <c r="F658" s="162" t="s">
        <v>38</v>
      </c>
      <c r="G658" s="163">
        <f>'пр.4'!H599</f>
        <v>50</v>
      </c>
      <c r="H658" s="163">
        <f>'пр.4'!I599</f>
        <v>0</v>
      </c>
      <c r="I658" s="116">
        <f t="shared" si="49"/>
        <v>0</v>
      </c>
    </row>
    <row r="659" spans="1:9" ht="40.5" customHeight="1">
      <c r="A659" s="184" t="s">
        <v>308</v>
      </c>
      <c r="B659" s="184"/>
      <c r="C659" s="162" t="s">
        <v>32</v>
      </c>
      <c r="D659" s="162" t="s">
        <v>34</v>
      </c>
      <c r="E659" s="162" t="s">
        <v>309</v>
      </c>
      <c r="F659" s="162"/>
      <c r="G659" s="163">
        <f>G660</f>
        <v>20</v>
      </c>
      <c r="H659" s="163">
        <f>H660</f>
        <v>20</v>
      </c>
      <c r="I659" s="116">
        <f t="shared" si="49"/>
        <v>100</v>
      </c>
    </row>
    <row r="660" spans="1:9" ht="27" customHeight="1">
      <c r="A660" s="184" t="s">
        <v>35</v>
      </c>
      <c r="B660" s="184"/>
      <c r="C660" s="162" t="s">
        <v>32</v>
      </c>
      <c r="D660" s="162" t="s">
        <v>34</v>
      </c>
      <c r="E660" s="162" t="s">
        <v>309</v>
      </c>
      <c r="F660" s="162" t="s">
        <v>36</v>
      </c>
      <c r="G660" s="163">
        <f>G661</f>
        <v>20</v>
      </c>
      <c r="H660" s="163">
        <f>H661</f>
        <v>20</v>
      </c>
      <c r="I660" s="116">
        <f t="shared" si="49"/>
        <v>100</v>
      </c>
    </row>
    <row r="661" spans="1:9" ht="13.5">
      <c r="A661" s="184" t="s">
        <v>37</v>
      </c>
      <c r="B661" s="184"/>
      <c r="C661" s="162" t="s">
        <v>32</v>
      </c>
      <c r="D661" s="162" t="s">
        <v>34</v>
      </c>
      <c r="E661" s="162" t="s">
        <v>309</v>
      </c>
      <c r="F661" s="162" t="s">
        <v>38</v>
      </c>
      <c r="G661" s="163">
        <f>'пр.4'!H602</f>
        <v>20</v>
      </c>
      <c r="H661" s="163">
        <f>'пр.4'!I602</f>
        <v>20</v>
      </c>
      <c r="I661" s="116">
        <f t="shared" si="49"/>
        <v>100</v>
      </c>
    </row>
    <row r="662" spans="1:9" ht="51.75" customHeight="1">
      <c r="A662" s="184" t="s">
        <v>316</v>
      </c>
      <c r="B662" s="184"/>
      <c r="C662" s="162" t="s">
        <v>32</v>
      </c>
      <c r="D662" s="162" t="s">
        <v>34</v>
      </c>
      <c r="E662" s="162" t="s">
        <v>317</v>
      </c>
      <c r="F662" s="162"/>
      <c r="G662" s="163">
        <f aca="true" t="shared" si="50" ref="G662:H665">G663</f>
        <v>310</v>
      </c>
      <c r="H662" s="163">
        <f t="shared" si="50"/>
        <v>310</v>
      </c>
      <c r="I662" s="116">
        <f t="shared" si="49"/>
        <v>100</v>
      </c>
    </row>
    <row r="663" spans="1:9" ht="40.5" customHeight="1">
      <c r="A663" s="184" t="s">
        <v>324</v>
      </c>
      <c r="B663" s="184"/>
      <c r="C663" s="162" t="s">
        <v>32</v>
      </c>
      <c r="D663" s="162" t="s">
        <v>34</v>
      </c>
      <c r="E663" s="162" t="s">
        <v>325</v>
      </c>
      <c r="F663" s="162"/>
      <c r="G663" s="163">
        <f t="shared" si="50"/>
        <v>310</v>
      </c>
      <c r="H663" s="163">
        <f t="shared" si="50"/>
        <v>310</v>
      </c>
      <c r="I663" s="116">
        <f t="shared" si="49"/>
        <v>100</v>
      </c>
    </row>
    <row r="664" spans="1:9" ht="13.5">
      <c r="A664" s="184" t="s">
        <v>326</v>
      </c>
      <c r="B664" s="184"/>
      <c r="C664" s="162" t="s">
        <v>32</v>
      </c>
      <c r="D664" s="162" t="s">
        <v>34</v>
      </c>
      <c r="E664" s="162" t="s">
        <v>327</v>
      </c>
      <c r="F664" s="162"/>
      <c r="G664" s="163">
        <f t="shared" si="50"/>
        <v>310</v>
      </c>
      <c r="H664" s="163">
        <f t="shared" si="50"/>
        <v>310</v>
      </c>
      <c r="I664" s="116">
        <f t="shared" si="49"/>
        <v>100</v>
      </c>
    </row>
    <row r="665" spans="1:9" ht="30" customHeight="1">
      <c r="A665" s="184" t="s">
        <v>35</v>
      </c>
      <c r="B665" s="184"/>
      <c r="C665" s="162" t="s">
        <v>32</v>
      </c>
      <c r="D665" s="162" t="s">
        <v>34</v>
      </c>
      <c r="E665" s="162" t="s">
        <v>327</v>
      </c>
      <c r="F665" s="162" t="s">
        <v>36</v>
      </c>
      <c r="G665" s="163">
        <f t="shared" si="50"/>
        <v>310</v>
      </c>
      <c r="H665" s="163">
        <f t="shared" si="50"/>
        <v>310</v>
      </c>
      <c r="I665" s="116">
        <f t="shared" si="49"/>
        <v>100</v>
      </c>
    </row>
    <row r="666" spans="1:9" ht="13.5">
      <c r="A666" s="184" t="s">
        <v>37</v>
      </c>
      <c r="B666" s="184"/>
      <c r="C666" s="162" t="s">
        <v>32</v>
      </c>
      <c r="D666" s="162" t="s">
        <v>34</v>
      </c>
      <c r="E666" s="162" t="s">
        <v>327</v>
      </c>
      <c r="F666" s="162" t="s">
        <v>38</v>
      </c>
      <c r="G666" s="163">
        <f>'пр.4'!H607</f>
        <v>310</v>
      </c>
      <c r="H666" s="163">
        <f>'пр.4'!I607</f>
        <v>310</v>
      </c>
      <c r="I666" s="116">
        <f t="shared" si="49"/>
        <v>100</v>
      </c>
    </row>
    <row r="667" spans="1:9" ht="13.5">
      <c r="A667" s="184" t="s">
        <v>533</v>
      </c>
      <c r="B667" s="184"/>
      <c r="C667" s="162" t="s">
        <v>32</v>
      </c>
      <c r="D667" s="162" t="s">
        <v>34</v>
      </c>
      <c r="E667" s="162" t="s">
        <v>534</v>
      </c>
      <c r="F667" s="162"/>
      <c r="G667" s="163">
        <f>G668+G671</f>
        <v>15031.7</v>
      </c>
      <c r="H667" s="163">
        <f>H668+H671</f>
        <v>14328.8</v>
      </c>
      <c r="I667" s="116">
        <f t="shared" si="49"/>
        <v>95.32388219562657</v>
      </c>
    </row>
    <row r="668" spans="1:9" ht="80.25" customHeight="1">
      <c r="A668" s="184" t="s">
        <v>406</v>
      </c>
      <c r="B668" s="184"/>
      <c r="C668" s="162" t="s">
        <v>32</v>
      </c>
      <c r="D668" s="162" t="s">
        <v>34</v>
      </c>
      <c r="E668" s="162" t="s">
        <v>535</v>
      </c>
      <c r="F668" s="162"/>
      <c r="G668" s="163">
        <f>G669</f>
        <v>139.6</v>
      </c>
      <c r="H668" s="163">
        <f>H669</f>
        <v>119.3</v>
      </c>
      <c r="I668" s="116">
        <f t="shared" si="49"/>
        <v>85.45845272206304</v>
      </c>
    </row>
    <row r="669" spans="1:9" ht="30" customHeight="1">
      <c r="A669" s="184" t="s">
        <v>35</v>
      </c>
      <c r="B669" s="184"/>
      <c r="C669" s="162" t="s">
        <v>32</v>
      </c>
      <c r="D669" s="162" t="s">
        <v>34</v>
      </c>
      <c r="E669" s="162" t="s">
        <v>535</v>
      </c>
      <c r="F669" s="162" t="s">
        <v>36</v>
      </c>
      <c r="G669" s="163">
        <f>G670</f>
        <v>139.6</v>
      </c>
      <c r="H669" s="163">
        <f>H670</f>
        <v>119.3</v>
      </c>
      <c r="I669" s="116">
        <f t="shared" si="49"/>
        <v>85.45845272206304</v>
      </c>
    </row>
    <row r="670" spans="1:9" ht="13.5">
      <c r="A670" s="184" t="s">
        <v>37</v>
      </c>
      <c r="B670" s="184"/>
      <c r="C670" s="162" t="s">
        <v>32</v>
      </c>
      <c r="D670" s="162" t="s">
        <v>34</v>
      </c>
      <c r="E670" s="162" t="s">
        <v>535</v>
      </c>
      <c r="F670" s="162" t="s">
        <v>38</v>
      </c>
      <c r="G670" s="163">
        <f>'пр.4'!H611</f>
        <v>139.6</v>
      </c>
      <c r="H670" s="163">
        <f>'пр.4'!I611</f>
        <v>119.3</v>
      </c>
      <c r="I670" s="116">
        <f t="shared" si="49"/>
        <v>85.45845272206304</v>
      </c>
    </row>
    <row r="671" spans="1:9" ht="28.5" customHeight="1">
      <c r="A671" s="184" t="s">
        <v>492</v>
      </c>
      <c r="B671" s="184"/>
      <c r="C671" s="162" t="s">
        <v>32</v>
      </c>
      <c r="D671" s="162" t="s">
        <v>34</v>
      </c>
      <c r="E671" s="162" t="s">
        <v>536</v>
      </c>
      <c r="F671" s="162"/>
      <c r="G671" s="163">
        <f>G672</f>
        <v>14892.1</v>
      </c>
      <c r="H671" s="163">
        <f>H672</f>
        <v>14209.5</v>
      </c>
      <c r="I671" s="116">
        <f t="shared" si="49"/>
        <v>95.41636169512694</v>
      </c>
    </row>
    <row r="672" spans="1:9" ht="27.75" customHeight="1">
      <c r="A672" s="184" t="s">
        <v>35</v>
      </c>
      <c r="B672" s="184"/>
      <c r="C672" s="162" t="s">
        <v>32</v>
      </c>
      <c r="D672" s="162" t="s">
        <v>34</v>
      </c>
      <c r="E672" s="162" t="s">
        <v>536</v>
      </c>
      <c r="F672" s="162" t="s">
        <v>36</v>
      </c>
      <c r="G672" s="163">
        <f>G673</f>
        <v>14892.1</v>
      </c>
      <c r="H672" s="163">
        <f>H673</f>
        <v>14209.5</v>
      </c>
      <c r="I672" s="116">
        <f t="shared" si="49"/>
        <v>95.41636169512694</v>
      </c>
    </row>
    <row r="673" spans="1:9" ht="13.5">
      <c r="A673" s="184" t="s">
        <v>37</v>
      </c>
      <c r="B673" s="184"/>
      <c r="C673" s="162" t="s">
        <v>32</v>
      </c>
      <c r="D673" s="162" t="s">
        <v>34</v>
      </c>
      <c r="E673" s="162" t="s">
        <v>536</v>
      </c>
      <c r="F673" s="162" t="s">
        <v>38</v>
      </c>
      <c r="G673" s="163">
        <f>'пр.4'!H614</f>
        <v>14892.1</v>
      </c>
      <c r="H673" s="163">
        <f>'пр.4'!I614</f>
        <v>14209.5</v>
      </c>
      <c r="I673" s="116">
        <f t="shared" si="49"/>
        <v>95.41636169512694</v>
      </c>
    </row>
    <row r="674" spans="1:9" ht="27.75" customHeight="1">
      <c r="A674" s="184" t="s">
        <v>537</v>
      </c>
      <c r="B674" s="184"/>
      <c r="C674" s="162" t="s">
        <v>32</v>
      </c>
      <c r="D674" s="162" t="s">
        <v>34</v>
      </c>
      <c r="E674" s="162" t="s">
        <v>538</v>
      </c>
      <c r="F674" s="162"/>
      <c r="G674" s="163">
        <f>G675+G678+G681</f>
        <v>19404.3</v>
      </c>
      <c r="H674" s="163">
        <f>H675+H678+H681</f>
        <v>19128.4</v>
      </c>
      <c r="I674" s="116">
        <f t="shared" si="49"/>
        <v>98.57815020382081</v>
      </c>
    </row>
    <row r="675" spans="1:9" ht="83.25" customHeight="1">
      <c r="A675" s="184" t="s">
        <v>406</v>
      </c>
      <c r="B675" s="184"/>
      <c r="C675" s="162" t="s">
        <v>32</v>
      </c>
      <c r="D675" s="162" t="s">
        <v>34</v>
      </c>
      <c r="E675" s="162" t="s">
        <v>539</v>
      </c>
      <c r="F675" s="162"/>
      <c r="G675" s="163">
        <f>G676</f>
        <v>170</v>
      </c>
      <c r="H675" s="163">
        <f>H676</f>
        <v>148.2</v>
      </c>
      <c r="I675" s="116">
        <f t="shared" si="49"/>
        <v>87.17647058823529</v>
      </c>
    </row>
    <row r="676" spans="1:9" ht="25.5" customHeight="1">
      <c r="A676" s="184" t="s">
        <v>35</v>
      </c>
      <c r="B676" s="184"/>
      <c r="C676" s="162" t="s">
        <v>32</v>
      </c>
      <c r="D676" s="162" t="s">
        <v>34</v>
      </c>
      <c r="E676" s="162" t="s">
        <v>539</v>
      </c>
      <c r="F676" s="162" t="s">
        <v>36</v>
      </c>
      <c r="G676" s="163">
        <f>G677</f>
        <v>170</v>
      </c>
      <c r="H676" s="163">
        <f>H677</f>
        <v>148.2</v>
      </c>
      <c r="I676" s="116">
        <f t="shared" si="49"/>
        <v>87.17647058823529</v>
      </c>
    </row>
    <row r="677" spans="1:9" ht="13.5">
      <c r="A677" s="184" t="s">
        <v>37</v>
      </c>
      <c r="B677" s="184"/>
      <c r="C677" s="162" t="s">
        <v>32</v>
      </c>
      <c r="D677" s="162" t="s">
        <v>34</v>
      </c>
      <c r="E677" s="162" t="s">
        <v>539</v>
      </c>
      <c r="F677" s="162" t="s">
        <v>38</v>
      </c>
      <c r="G677" s="163">
        <f>'пр.4'!H618</f>
        <v>170</v>
      </c>
      <c r="H677" s="163">
        <f>'пр.4'!I618</f>
        <v>148.2</v>
      </c>
      <c r="I677" s="116">
        <f t="shared" si="49"/>
        <v>87.17647058823529</v>
      </c>
    </row>
    <row r="678" spans="1:9" ht="13.5">
      <c r="A678" s="184" t="s">
        <v>418</v>
      </c>
      <c r="B678" s="184"/>
      <c r="C678" s="162" t="s">
        <v>32</v>
      </c>
      <c r="D678" s="162" t="s">
        <v>34</v>
      </c>
      <c r="E678" s="162" t="s">
        <v>540</v>
      </c>
      <c r="F678" s="162"/>
      <c r="G678" s="163">
        <f>G679</f>
        <v>6.5</v>
      </c>
      <c r="H678" s="163">
        <f>H679</f>
        <v>6.5</v>
      </c>
      <c r="I678" s="116">
        <f t="shared" si="49"/>
        <v>100</v>
      </c>
    </row>
    <row r="679" spans="1:9" ht="26.25" customHeight="1">
      <c r="A679" s="184" t="s">
        <v>35</v>
      </c>
      <c r="B679" s="184"/>
      <c r="C679" s="162" t="s">
        <v>32</v>
      </c>
      <c r="D679" s="162" t="s">
        <v>34</v>
      </c>
      <c r="E679" s="162" t="s">
        <v>540</v>
      </c>
      <c r="F679" s="162" t="s">
        <v>36</v>
      </c>
      <c r="G679" s="163">
        <f>G680</f>
        <v>6.5</v>
      </c>
      <c r="H679" s="163">
        <f>H680</f>
        <v>6.5</v>
      </c>
      <c r="I679" s="116">
        <f t="shared" si="49"/>
        <v>100</v>
      </c>
    </row>
    <row r="680" spans="1:9" ht="13.5">
      <c r="A680" s="184" t="s">
        <v>37</v>
      </c>
      <c r="B680" s="184"/>
      <c r="C680" s="162" t="s">
        <v>32</v>
      </c>
      <c r="D680" s="162" t="s">
        <v>34</v>
      </c>
      <c r="E680" s="162" t="s">
        <v>540</v>
      </c>
      <c r="F680" s="162" t="s">
        <v>38</v>
      </c>
      <c r="G680" s="163">
        <f>'пр.4'!H621</f>
        <v>6.5</v>
      </c>
      <c r="H680" s="163">
        <f>'пр.4'!I621</f>
        <v>6.5</v>
      </c>
      <c r="I680" s="116">
        <f t="shared" si="49"/>
        <v>100</v>
      </c>
    </row>
    <row r="681" spans="1:9" ht="30.75" customHeight="1">
      <c r="A681" s="184" t="s">
        <v>492</v>
      </c>
      <c r="B681" s="184"/>
      <c r="C681" s="162" t="s">
        <v>32</v>
      </c>
      <c r="D681" s="162" t="s">
        <v>34</v>
      </c>
      <c r="E681" s="162" t="s">
        <v>541</v>
      </c>
      <c r="F681" s="162"/>
      <c r="G681" s="163">
        <f>G682</f>
        <v>19227.8</v>
      </c>
      <c r="H681" s="163">
        <f>H682</f>
        <v>18973.7</v>
      </c>
      <c r="I681" s="116">
        <f t="shared" si="49"/>
        <v>98.67847595668772</v>
      </c>
    </row>
    <row r="682" spans="1:9" ht="27" customHeight="1">
      <c r="A682" s="184" t="s">
        <v>35</v>
      </c>
      <c r="B682" s="184"/>
      <c r="C682" s="162" t="s">
        <v>32</v>
      </c>
      <c r="D682" s="162" t="s">
        <v>34</v>
      </c>
      <c r="E682" s="162" t="s">
        <v>541</v>
      </c>
      <c r="F682" s="162" t="s">
        <v>36</v>
      </c>
      <c r="G682" s="163">
        <f>G683</f>
        <v>19227.8</v>
      </c>
      <c r="H682" s="163">
        <f>H683</f>
        <v>18973.7</v>
      </c>
      <c r="I682" s="116">
        <f t="shared" si="49"/>
        <v>98.67847595668772</v>
      </c>
    </row>
    <row r="683" spans="1:9" ht="13.5">
      <c r="A683" s="184" t="s">
        <v>37</v>
      </c>
      <c r="B683" s="184"/>
      <c r="C683" s="162" t="s">
        <v>32</v>
      </c>
      <c r="D683" s="162" t="s">
        <v>34</v>
      </c>
      <c r="E683" s="162" t="s">
        <v>541</v>
      </c>
      <c r="F683" s="162" t="s">
        <v>38</v>
      </c>
      <c r="G683" s="163">
        <f>'пр.4'!H624</f>
        <v>19227.8</v>
      </c>
      <c r="H683" s="163">
        <f>'пр.4'!I624</f>
        <v>18973.7</v>
      </c>
      <c r="I683" s="116">
        <f t="shared" si="49"/>
        <v>98.67847595668772</v>
      </c>
    </row>
    <row r="684" spans="1:9" ht="39" customHeight="1">
      <c r="A684" s="184" t="str">
        <f>'пр.4'!A625</f>
        <v>Дополнительные меры социальной поддержки гражданам, призванными на военную службу по мобилизации</v>
      </c>
      <c r="B684" s="184"/>
      <c r="C684" s="162" t="s">
        <v>32</v>
      </c>
      <c r="D684" s="162" t="s">
        <v>34</v>
      </c>
      <c r="E684" s="162" t="str">
        <f>'пр.4'!E625</f>
        <v>Р7 0 00 00000</v>
      </c>
      <c r="F684" s="162"/>
      <c r="G684" s="163">
        <f aca="true" t="shared" si="51" ref="G684:H686">G685</f>
        <v>124.9</v>
      </c>
      <c r="H684" s="163">
        <f t="shared" si="51"/>
        <v>124.9</v>
      </c>
      <c r="I684" s="116">
        <f t="shared" si="49"/>
        <v>100</v>
      </c>
    </row>
    <row r="685" spans="1:9" ht="25.5" customHeight="1">
      <c r="A685" s="184" t="str">
        <f>'пр.4'!A626</f>
        <v>Реализация мер социальной поддержки мобилизированных граждан и членов их семей</v>
      </c>
      <c r="B685" s="184"/>
      <c r="C685" s="162" t="s">
        <v>32</v>
      </c>
      <c r="D685" s="162" t="s">
        <v>34</v>
      </c>
      <c r="E685" s="162" t="str">
        <f>'пр.4'!E626</f>
        <v>Р7 0 00 00130</v>
      </c>
      <c r="F685" s="162"/>
      <c r="G685" s="163">
        <f t="shared" si="51"/>
        <v>124.9</v>
      </c>
      <c r="H685" s="163">
        <f t="shared" si="51"/>
        <v>124.9</v>
      </c>
      <c r="I685" s="116">
        <f t="shared" si="49"/>
        <v>100</v>
      </c>
    </row>
    <row r="686" spans="1:9" ht="25.5" customHeight="1">
      <c r="A686" s="184" t="str">
        <f>'пр.4'!A627</f>
        <v>Предоставление субсидий бюджетным, автономным учреждениям и иным некоммерческим организациям</v>
      </c>
      <c r="B686" s="184"/>
      <c r="C686" s="162" t="s">
        <v>32</v>
      </c>
      <c r="D686" s="162" t="s">
        <v>34</v>
      </c>
      <c r="E686" s="162" t="str">
        <f>'пр.4'!E627</f>
        <v>Р7 0 00 00130</v>
      </c>
      <c r="F686" s="162" t="s">
        <v>36</v>
      </c>
      <c r="G686" s="163">
        <f t="shared" si="51"/>
        <v>124.9</v>
      </c>
      <c r="H686" s="163">
        <f t="shared" si="51"/>
        <v>124.9</v>
      </c>
      <c r="I686" s="116">
        <f t="shared" si="49"/>
        <v>100</v>
      </c>
    </row>
    <row r="687" spans="1:9" ht="13.5">
      <c r="A687" s="184" t="str">
        <f>'пр.4'!A628</f>
        <v>Субсидии бюджетным учреждениям</v>
      </c>
      <c r="B687" s="184"/>
      <c r="C687" s="162" t="s">
        <v>32</v>
      </c>
      <c r="D687" s="162" t="s">
        <v>34</v>
      </c>
      <c r="E687" s="162" t="str">
        <f>'пр.4'!E628</f>
        <v>Р7 0 00 00130</v>
      </c>
      <c r="F687" s="162" t="s">
        <v>38</v>
      </c>
      <c r="G687" s="163">
        <f>'пр.4'!H628</f>
        <v>124.9</v>
      </c>
      <c r="H687" s="163">
        <f>'пр.4'!I628</f>
        <v>124.9</v>
      </c>
      <c r="I687" s="116">
        <f t="shared" si="49"/>
        <v>100</v>
      </c>
    </row>
    <row r="688" spans="1:9" ht="30" customHeight="1">
      <c r="A688" s="183" t="s">
        <v>47</v>
      </c>
      <c r="B688" s="183"/>
      <c r="C688" s="159" t="s">
        <v>32</v>
      </c>
      <c r="D688" s="159" t="s">
        <v>16</v>
      </c>
      <c r="E688" s="159"/>
      <c r="F688" s="159"/>
      <c r="G688" s="160">
        <f>G689+G694+G699</f>
        <v>7247.900000000001</v>
      </c>
      <c r="H688" s="160">
        <f>H689+H694+H699</f>
        <v>6770.8</v>
      </c>
      <c r="I688" s="139">
        <f t="shared" si="49"/>
        <v>93.4174036617503</v>
      </c>
    </row>
    <row r="689" spans="1:9" ht="27" customHeight="1">
      <c r="A689" s="184" t="s">
        <v>25</v>
      </c>
      <c r="B689" s="184"/>
      <c r="C689" s="162" t="s">
        <v>32</v>
      </c>
      <c r="D689" s="162" t="s">
        <v>16</v>
      </c>
      <c r="E689" s="162" t="s">
        <v>26</v>
      </c>
      <c r="F689" s="162"/>
      <c r="G689" s="163">
        <f aca="true" t="shared" si="52" ref="G689:H692">G690</f>
        <v>261.6</v>
      </c>
      <c r="H689" s="163">
        <f t="shared" si="52"/>
        <v>261.6</v>
      </c>
      <c r="I689" s="116">
        <f t="shared" si="49"/>
        <v>100</v>
      </c>
    </row>
    <row r="690" spans="1:9" ht="27.75" customHeight="1">
      <c r="A690" s="184" t="s">
        <v>41</v>
      </c>
      <c r="B690" s="184"/>
      <c r="C690" s="162" t="s">
        <v>32</v>
      </c>
      <c r="D690" s="162" t="s">
        <v>16</v>
      </c>
      <c r="E690" s="162" t="s">
        <v>42</v>
      </c>
      <c r="F690" s="162"/>
      <c r="G690" s="163">
        <f t="shared" si="52"/>
        <v>261.6</v>
      </c>
      <c r="H690" s="163">
        <f t="shared" si="52"/>
        <v>261.6</v>
      </c>
      <c r="I690" s="116">
        <f t="shared" si="49"/>
        <v>100</v>
      </c>
    </row>
    <row r="691" spans="1:9" ht="26.25" customHeight="1">
      <c r="A691" s="184" t="s">
        <v>45</v>
      </c>
      <c r="B691" s="184"/>
      <c r="C691" s="162" t="s">
        <v>32</v>
      </c>
      <c r="D691" s="162" t="s">
        <v>16</v>
      </c>
      <c r="E691" s="162" t="s">
        <v>46</v>
      </c>
      <c r="F691" s="162"/>
      <c r="G691" s="163">
        <f t="shared" si="52"/>
        <v>261.6</v>
      </c>
      <c r="H691" s="163">
        <f t="shared" si="52"/>
        <v>261.6</v>
      </c>
      <c r="I691" s="116">
        <f t="shared" si="49"/>
        <v>100</v>
      </c>
    </row>
    <row r="692" spans="1:9" ht="32.25" customHeight="1">
      <c r="A692" s="184" t="s">
        <v>19</v>
      </c>
      <c r="B692" s="184"/>
      <c r="C692" s="162" t="s">
        <v>32</v>
      </c>
      <c r="D692" s="162" t="s">
        <v>16</v>
      </c>
      <c r="E692" s="162" t="s">
        <v>46</v>
      </c>
      <c r="F692" s="162" t="s">
        <v>20</v>
      </c>
      <c r="G692" s="163">
        <f t="shared" si="52"/>
        <v>261.6</v>
      </c>
      <c r="H692" s="163">
        <f t="shared" si="52"/>
        <v>261.6</v>
      </c>
      <c r="I692" s="116">
        <f t="shared" si="49"/>
        <v>100</v>
      </c>
    </row>
    <row r="693" spans="1:9" ht="27.75" customHeight="1">
      <c r="A693" s="184" t="s">
        <v>21</v>
      </c>
      <c r="B693" s="184"/>
      <c r="C693" s="162" t="s">
        <v>32</v>
      </c>
      <c r="D693" s="162" t="s">
        <v>16</v>
      </c>
      <c r="E693" s="162" t="s">
        <v>46</v>
      </c>
      <c r="F693" s="162" t="s">
        <v>22</v>
      </c>
      <c r="G693" s="163">
        <f>'пр.4'!H634</f>
        <v>261.6</v>
      </c>
      <c r="H693" s="163">
        <f>'пр.4'!I634</f>
        <v>261.6</v>
      </c>
      <c r="I693" s="116">
        <f t="shared" si="49"/>
        <v>100</v>
      </c>
    </row>
    <row r="694" spans="1:9" ht="66.75" customHeight="1">
      <c r="A694" s="184" t="s">
        <v>78</v>
      </c>
      <c r="B694" s="184"/>
      <c r="C694" s="162" t="s">
        <v>32</v>
      </c>
      <c r="D694" s="162" t="s">
        <v>16</v>
      </c>
      <c r="E694" s="162" t="s">
        <v>79</v>
      </c>
      <c r="F694" s="162"/>
      <c r="G694" s="163">
        <f aca="true" t="shared" si="53" ref="G694:H697">G695</f>
        <v>6</v>
      </c>
      <c r="H694" s="163">
        <f t="shared" si="53"/>
        <v>6</v>
      </c>
      <c r="I694" s="116">
        <f t="shared" si="49"/>
        <v>100</v>
      </c>
    </row>
    <row r="695" spans="1:9" ht="25.5" customHeight="1">
      <c r="A695" s="184" t="s">
        <v>100</v>
      </c>
      <c r="B695" s="184"/>
      <c r="C695" s="162" t="s">
        <v>32</v>
      </c>
      <c r="D695" s="162" t="s">
        <v>16</v>
      </c>
      <c r="E695" s="162" t="s">
        <v>101</v>
      </c>
      <c r="F695" s="162"/>
      <c r="G695" s="163">
        <f t="shared" si="53"/>
        <v>6</v>
      </c>
      <c r="H695" s="163">
        <f t="shared" si="53"/>
        <v>6</v>
      </c>
      <c r="I695" s="116">
        <f t="shared" si="49"/>
        <v>100</v>
      </c>
    </row>
    <row r="696" spans="1:9" ht="37.5" customHeight="1">
      <c r="A696" s="184" t="s">
        <v>108</v>
      </c>
      <c r="B696" s="184"/>
      <c r="C696" s="162" t="s">
        <v>32</v>
      </c>
      <c r="D696" s="162" t="s">
        <v>16</v>
      </c>
      <c r="E696" s="162" t="s">
        <v>109</v>
      </c>
      <c r="F696" s="162"/>
      <c r="G696" s="163">
        <f t="shared" si="53"/>
        <v>6</v>
      </c>
      <c r="H696" s="163">
        <f t="shared" si="53"/>
        <v>6</v>
      </c>
      <c r="I696" s="116">
        <f t="shared" si="49"/>
        <v>100</v>
      </c>
    </row>
    <row r="697" spans="1:9" ht="27" customHeight="1">
      <c r="A697" s="184" t="s">
        <v>19</v>
      </c>
      <c r="B697" s="184"/>
      <c r="C697" s="162" t="s">
        <v>32</v>
      </c>
      <c r="D697" s="162" t="s">
        <v>16</v>
      </c>
      <c r="E697" s="162" t="s">
        <v>109</v>
      </c>
      <c r="F697" s="162" t="s">
        <v>20</v>
      </c>
      <c r="G697" s="163">
        <f t="shared" si="53"/>
        <v>6</v>
      </c>
      <c r="H697" s="163">
        <f t="shared" si="53"/>
        <v>6</v>
      </c>
      <c r="I697" s="116">
        <f t="shared" si="49"/>
        <v>100</v>
      </c>
    </row>
    <row r="698" spans="1:9" ht="26.25" customHeight="1">
      <c r="A698" s="184" t="s">
        <v>21</v>
      </c>
      <c r="B698" s="184"/>
      <c r="C698" s="162" t="s">
        <v>32</v>
      </c>
      <c r="D698" s="162" t="s">
        <v>16</v>
      </c>
      <c r="E698" s="162" t="s">
        <v>109</v>
      </c>
      <c r="F698" s="162" t="s">
        <v>22</v>
      </c>
      <c r="G698" s="163">
        <f>'пр.4'!H639</f>
        <v>6</v>
      </c>
      <c r="H698" s="163">
        <f>'пр.4'!I639</f>
        <v>6</v>
      </c>
      <c r="I698" s="116">
        <f t="shared" si="49"/>
        <v>100</v>
      </c>
    </row>
    <row r="699" spans="1:9" ht="43.5" customHeight="1">
      <c r="A699" s="184" t="s">
        <v>392</v>
      </c>
      <c r="B699" s="184"/>
      <c r="C699" s="162" t="s">
        <v>32</v>
      </c>
      <c r="D699" s="162" t="s">
        <v>16</v>
      </c>
      <c r="E699" s="162" t="s">
        <v>393</v>
      </c>
      <c r="F699" s="162"/>
      <c r="G699" s="163">
        <f>G700</f>
        <v>6980.3</v>
      </c>
      <c r="H699" s="163">
        <f>H700</f>
        <v>6503.2</v>
      </c>
      <c r="I699" s="116">
        <f t="shared" si="49"/>
        <v>93.16505021274156</v>
      </c>
    </row>
    <row r="700" spans="1:9" ht="13.5">
      <c r="A700" s="184" t="s">
        <v>409</v>
      </c>
      <c r="B700" s="184"/>
      <c r="C700" s="162" t="s">
        <v>32</v>
      </c>
      <c r="D700" s="162" t="s">
        <v>16</v>
      </c>
      <c r="E700" s="162" t="s">
        <v>410</v>
      </c>
      <c r="F700" s="162"/>
      <c r="G700" s="163">
        <f>G701+G704+G709+G712</f>
        <v>6980.3</v>
      </c>
      <c r="H700" s="163">
        <f>H701+H704+H709+H712</f>
        <v>6503.2</v>
      </c>
      <c r="I700" s="116">
        <f t="shared" si="49"/>
        <v>93.16505021274156</v>
      </c>
    </row>
    <row r="701" spans="1:9" ht="27" customHeight="1">
      <c r="A701" s="184" t="s">
        <v>396</v>
      </c>
      <c r="B701" s="184"/>
      <c r="C701" s="162" t="s">
        <v>32</v>
      </c>
      <c r="D701" s="162" t="s">
        <v>16</v>
      </c>
      <c r="E701" s="162" t="s">
        <v>411</v>
      </c>
      <c r="F701" s="162"/>
      <c r="G701" s="163">
        <f>G702</f>
        <v>6404.3</v>
      </c>
      <c r="H701" s="163">
        <f>H702</f>
        <v>5975.7</v>
      </c>
      <c r="I701" s="116">
        <f t="shared" si="49"/>
        <v>93.30762144184376</v>
      </c>
    </row>
    <row r="702" spans="1:9" ht="68.25" customHeight="1">
      <c r="A702" s="184" t="s">
        <v>104</v>
      </c>
      <c r="B702" s="184"/>
      <c r="C702" s="162" t="s">
        <v>32</v>
      </c>
      <c r="D702" s="162" t="s">
        <v>16</v>
      </c>
      <c r="E702" s="162" t="s">
        <v>411</v>
      </c>
      <c r="F702" s="162" t="s">
        <v>105</v>
      </c>
      <c r="G702" s="163">
        <f>G703</f>
        <v>6404.3</v>
      </c>
      <c r="H702" s="163">
        <f>H703</f>
        <v>5975.7</v>
      </c>
      <c r="I702" s="116">
        <f t="shared" si="49"/>
        <v>93.30762144184376</v>
      </c>
    </row>
    <row r="703" spans="1:9" ht="24.75" customHeight="1">
      <c r="A703" s="184" t="s">
        <v>106</v>
      </c>
      <c r="B703" s="184"/>
      <c r="C703" s="162" t="s">
        <v>32</v>
      </c>
      <c r="D703" s="162" t="s">
        <v>16</v>
      </c>
      <c r="E703" s="162" t="s">
        <v>411</v>
      </c>
      <c r="F703" s="162" t="s">
        <v>107</v>
      </c>
      <c r="G703" s="163">
        <f>'пр.4'!H644</f>
        <v>6404.3</v>
      </c>
      <c r="H703" s="163">
        <f>'пр.4'!I644</f>
        <v>5975.7</v>
      </c>
      <c r="I703" s="116">
        <f t="shared" si="49"/>
        <v>93.30762144184376</v>
      </c>
    </row>
    <row r="704" spans="1:9" ht="26.25" customHeight="1">
      <c r="A704" s="184" t="s">
        <v>404</v>
      </c>
      <c r="B704" s="184"/>
      <c r="C704" s="162" t="s">
        <v>32</v>
      </c>
      <c r="D704" s="162" t="s">
        <v>16</v>
      </c>
      <c r="E704" s="162" t="s">
        <v>412</v>
      </c>
      <c r="F704" s="162"/>
      <c r="G704" s="163">
        <f>G705+G707</f>
        <v>300</v>
      </c>
      <c r="H704" s="163">
        <f>H705+H707</f>
        <v>255.29999999999998</v>
      </c>
      <c r="I704" s="116">
        <f t="shared" si="49"/>
        <v>85.1</v>
      </c>
    </row>
    <row r="705" spans="1:9" ht="25.5" customHeight="1">
      <c r="A705" s="184" t="s">
        <v>19</v>
      </c>
      <c r="B705" s="184"/>
      <c r="C705" s="162" t="s">
        <v>32</v>
      </c>
      <c r="D705" s="162" t="s">
        <v>16</v>
      </c>
      <c r="E705" s="162" t="s">
        <v>412</v>
      </c>
      <c r="F705" s="162" t="s">
        <v>20</v>
      </c>
      <c r="G705" s="163">
        <f>G706</f>
        <v>299</v>
      </c>
      <c r="H705" s="163">
        <f>H706</f>
        <v>254.7</v>
      </c>
      <c r="I705" s="116">
        <f t="shared" si="49"/>
        <v>85.18394648829431</v>
      </c>
    </row>
    <row r="706" spans="1:9" ht="27.75" customHeight="1">
      <c r="A706" s="184" t="s">
        <v>21</v>
      </c>
      <c r="B706" s="184"/>
      <c r="C706" s="162" t="s">
        <v>32</v>
      </c>
      <c r="D706" s="162" t="s">
        <v>16</v>
      </c>
      <c r="E706" s="162" t="s">
        <v>412</v>
      </c>
      <c r="F706" s="162" t="s">
        <v>22</v>
      </c>
      <c r="G706" s="163">
        <f>'пр.4'!H647</f>
        <v>299</v>
      </c>
      <c r="H706" s="163">
        <f>'пр.4'!I647</f>
        <v>254.7</v>
      </c>
      <c r="I706" s="116">
        <f t="shared" si="49"/>
        <v>85.18394648829431</v>
      </c>
    </row>
    <row r="707" spans="1:9" ht="13.5">
      <c r="A707" s="184" t="s">
        <v>118</v>
      </c>
      <c r="B707" s="184"/>
      <c r="C707" s="162" t="s">
        <v>32</v>
      </c>
      <c r="D707" s="162" t="s">
        <v>16</v>
      </c>
      <c r="E707" s="162" t="s">
        <v>412</v>
      </c>
      <c r="F707" s="162" t="s">
        <v>119</v>
      </c>
      <c r="G707" s="163">
        <f>G708</f>
        <v>1</v>
      </c>
      <c r="H707" s="163">
        <f>H708</f>
        <v>0.6</v>
      </c>
      <c r="I707" s="116">
        <f t="shared" si="49"/>
        <v>60</v>
      </c>
    </row>
    <row r="708" spans="1:9" ht="13.5">
      <c r="A708" s="184" t="s">
        <v>415</v>
      </c>
      <c r="B708" s="184"/>
      <c r="C708" s="162" t="s">
        <v>32</v>
      </c>
      <c r="D708" s="162" t="s">
        <v>16</v>
      </c>
      <c r="E708" s="162" t="s">
        <v>412</v>
      </c>
      <c r="F708" s="162" t="s">
        <v>416</v>
      </c>
      <c r="G708" s="163">
        <f>'пр.4'!H649</f>
        <v>1</v>
      </c>
      <c r="H708" s="163">
        <f>'пр.4'!I649</f>
        <v>0.6</v>
      </c>
      <c r="I708" s="116">
        <f t="shared" si="49"/>
        <v>60</v>
      </c>
    </row>
    <row r="709" spans="1:9" ht="81.75" customHeight="1">
      <c r="A709" s="184" t="s">
        <v>406</v>
      </c>
      <c r="B709" s="184"/>
      <c r="C709" s="162" t="s">
        <v>32</v>
      </c>
      <c r="D709" s="162" t="s">
        <v>16</v>
      </c>
      <c r="E709" s="162" t="s">
        <v>417</v>
      </c>
      <c r="F709" s="162"/>
      <c r="G709" s="163">
        <f>G710</f>
        <v>267</v>
      </c>
      <c r="H709" s="163">
        <f>H710</f>
        <v>263.2</v>
      </c>
      <c r="I709" s="116">
        <f t="shared" si="49"/>
        <v>98.57677902621722</v>
      </c>
    </row>
    <row r="710" spans="1:9" ht="66" customHeight="1">
      <c r="A710" s="184" t="s">
        <v>104</v>
      </c>
      <c r="B710" s="184"/>
      <c r="C710" s="162" t="s">
        <v>32</v>
      </c>
      <c r="D710" s="162" t="s">
        <v>16</v>
      </c>
      <c r="E710" s="162" t="s">
        <v>417</v>
      </c>
      <c r="F710" s="162" t="s">
        <v>105</v>
      </c>
      <c r="G710" s="163">
        <f>G711</f>
        <v>267</v>
      </c>
      <c r="H710" s="163">
        <f>H711</f>
        <v>263.2</v>
      </c>
      <c r="I710" s="116">
        <f t="shared" si="49"/>
        <v>98.57677902621722</v>
      </c>
    </row>
    <row r="711" spans="1:9" ht="27.75" customHeight="1">
      <c r="A711" s="184" t="s">
        <v>106</v>
      </c>
      <c r="B711" s="184"/>
      <c r="C711" s="162" t="s">
        <v>32</v>
      </c>
      <c r="D711" s="162" t="s">
        <v>16</v>
      </c>
      <c r="E711" s="162" t="s">
        <v>417</v>
      </c>
      <c r="F711" s="162" t="s">
        <v>107</v>
      </c>
      <c r="G711" s="163">
        <f>'пр.4'!H652</f>
        <v>267</v>
      </c>
      <c r="H711" s="163">
        <f>'пр.4'!I652</f>
        <v>263.2</v>
      </c>
      <c r="I711" s="116">
        <f t="shared" si="49"/>
        <v>98.57677902621722</v>
      </c>
    </row>
    <row r="712" spans="1:9" ht="13.5">
      <c r="A712" s="184" t="s">
        <v>418</v>
      </c>
      <c r="B712" s="184"/>
      <c r="C712" s="162" t="s">
        <v>32</v>
      </c>
      <c r="D712" s="162" t="s">
        <v>16</v>
      </c>
      <c r="E712" s="162" t="s">
        <v>419</v>
      </c>
      <c r="F712" s="162"/>
      <c r="G712" s="163">
        <f>G713</f>
        <v>9</v>
      </c>
      <c r="H712" s="163">
        <f>H713</f>
        <v>9</v>
      </c>
      <c r="I712" s="116">
        <f t="shared" si="49"/>
        <v>100</v>
      </c>
    </row>
    <row r="713" spans="1:9" ht="68.25" customHeight="1">
      <c r="A713" s="184" t="s">
        <v>104</v>
      </c>
      <c r="B713" s="184"/>
      <c r="C713" s="162" t="s">
        <v>32</v>
      </c>
      <c r="D713" s="162" t="s">
        <v>16</v>
      </c>
      <c r="E713" s="162" t="s">
        <v>419</v>
      </c>
      <c r="F713" s="162" t="s">
        <v>105</v>
      </c>
      <c r="G713" s="163">
        <f>G714</f>
        <v>9</v>
      </c>
      <c r="H713" s="163">
        <f>H714</f>
        <v>9</v>
      </c>
      <c r="I713" s="116">
        <f t="shared" si="49"/>
        <v>100</v>
      </c>
    </row>
    <row r="714" spans="1:9" ht="27" customHeight="1">
      <c r="A714" s="184" t="s">
        <v>106</v>
      </c>
      <c r="B714" s="184"/>
      <c r="C714" s="162" t="s">
        <v>32</v>
      </c>
      <c r="D714" s="162" t="s">
        <v>16</v>
      </c>
      <c r="E714" s="162" t="s">
        <v>419</v>
      </c>
      <c r="F714" s="162" t="s">
        <v>107</v>
      </c>
      <c r="G714" s="163">
        <f>'пр.4'!H655</f>
        <v>9</v>
      </c>
      <c r="H714" s="163">
        <f>'пр.4'!I655</f>
        <v>9</v>
      </c>
      <c r="I714" s="116">
        <f t="shared" si="49"/>
        <v>100</v>
      </c>
    </row>
    <row r="715" spans="1:9" ht="13.5">
      <c r="A715" s="183" t="s">
        <v>84</v>
      </c>
      <c r="B715" s="183"/>
      <c r="C715" s="159" t="s">
        <v>85</v>
      </c>
      <c r="D715" s="161" t="s">
        <v>593</v>
      </c>
      <c r="E715" s="159"/>
      <c r="F715" s="159"/>
      <c r="G715" s="160">
        <f>G716+G721</f>
        <v>14758</v>
      </c>
      <c r="H715" s="160">
        <f>H716+H721</f>
        <v>14192.3</v>
      </c>
      <c r="I715" s="139">
        <f aca="true" t="shared" si="54" ref="I715:I778">H715/G715*100</f>
        <v>96.16682477300446</v>
      </c>
    </row>
    <row r="716" spans="1:9" ht="13.5">
      <c r="A716" s="183" t="s">
        <v>454</v>
      </c>
      <c r="B716" s="183"/>
      <c r="C716" s="159" t="s">
        <v>85</v>
      </c>
      <c r="D716" s="159" t="s">
        <v>34</v>
      </c>
      <c r="E716" s="159"/>
      <c r="F716" s="159"/>
      <c r="G716" s="160">
        <f aca="true" t="shared" si="55" ref="G716:H719">G717</f>
        <v>10482.3</v>
      </c>
      <c r="H716" s="160">
        <f t="shared" si="55"/>
        <v>10482.1</v>
      </c>
      <c r="I716" s="139">
        <f t="shared" si="54"/>
        <v>99.99809202178912</v>
      </c>
    </row>
    <row r="717" spans="1:9" ht="27" customHeight="1">
      <c r="A717" s="184" t="s">
        <v>455</v>
      </c>
      <c r="B717" s="184"/>
      <c r="C717" s="162" t="s">
        <v>85</v>
      </c>
      <c r="D717" s="162" t="s">
        <v>34</v>
      </c>
      <c r="E717" s="162" t="s">
        <v>456</v>
      </c>
      <c r="F717" s="162"/>
      <c r="G717" s="163">
        <f t="shared" si="55"/>
        <v>10482.3</v>
      </c>
      <c r="H717" s="163">
        <f t="shared" si="55"/>
        <v>10482.1</v>
      </c>
      <c r="I717" s="116">
        <f t="shared" si="54"/>
        <v>99.99809202178912</v>
      </c>
    </row>
    <row r="718" spans="1:9" ht="13.5">
      <c r="A718" s="184" t="s">
        <v>457</v>
      </c>
      <c r="B718" s="184"/>
      <c r="C718" s="162" t="s">
        <v>85</v>
      </c>
      <c r="D718" s="162" t="s">
        <v>34</v>
      </c>
      <c r="E718" s="162" t="s">
        <v>458</v>
      </c>
      <c r="F718" s="162"/>
      <c r="G718" s="163">
        <f t="shared" si="55"/>
        <v>10482.3</v>
      </c>
      <c r="H718" s="163">
        <f t="shared" si="55"/>
        <v>10482.1</v>
      </c>
      <c r="I718" s="116">
        <f t="shared" si="54"/>
        <v>99.99809202178912</v>
      </c>
    </row>
    <row r="719" spans="1:9" ht="16.5" customHeight="1">
      <c r="A719" s="184" t="s">
        <v>149</v>
      </c>
      <c r="B719" s="184"/>
      <c r="C719" s="162" t="s">
        <v>85</v>
      </c>
      <c r="D719" s="162" t="s">
        <v>34</v>
      </c>
      <c r="E719" s="162" t="s">
        <v>458</v>
      </c>
      <c r="F719" s="162" t="s">
        <v>150</v>
      </c>
      <c r="G719" s="163">
        <f t="shared" si="55"/>
        <v>10482.3</v>
      </c>
      <c r="H719" s="163">
        <f t="shared" si="55"/>
        <v>10482.1</v>
      </c>
      <c r="I719" s="116">
        <f t="shared" si="54"/>
        <v>99.99809202178912</v>
      </c>
    </row>
    <row r="720" spans="1:9" ht="27" customHeight="1">
      <c r="A720" s="184" t="s">
        <v>459</v>
      </c>
      <c r="B720" s="184"/>
      <c r="C720" s="162" t="s">
        <v>85</v>
      </c>
      <c r="D720" s="162" t="s">
        <v>34</v>
      </c>
      <c r="E720" s="162" t="s">
        <v>458</v>
      </c>
      <c r="F720" s="162" t="s">
        <v>460</v>
      </c>
      <c r="G720" s="163">
        <f>'пр.4'!H169</f>
        <v>10482.3</v>
      </c>
      <c r="H720" s="163">
        <f>'пр.4'!I169</f>
        <v>10482.1</v>
      </c>
      <c r="I720" s="116">
        <f t="shared" si="54"/>
        <v>99.99809202178912</v>
      </c>
    </row>
    <row r="721" spans="1:9" ht="13.5" customHeight="1">
      <c r="A721" s="183" t="s">
        <v>86</v>
      </c>
      <c r="B721" s="183"/>
      <c r="C721" s="159" t="s">
        <v>85</v>
      </c>
      <c r="D721" s="159" t="s">
        <v>63</v>
      </c>
      <c r="E721" s="159"/>
      <c r="F721" s="159"/>
      <c r="G721" s="160">
        <f>G722+G730+G740+G748+G755</f>
        <v>4275.7</v>
      </c>
      <c r="H721" s="160">
        <f>H722+H730+H740+H748+H755</f>
        <v>3710.1999999999994</v>
      </c>
      <c r="I721" s="139">
        <f t="shared" si="54"/>
        <v>86.77409546974764</v>
      </c>
    </row>
    <row r="722" spans="1:9" ht="68.25" customHeight="1">
      <c r="A722" s="184" t="s">
        <v>78</v>
      </c>
      <c r="B722" s="184"/>
      <c r="C722" s="162" t="s">
        <v>85</v>
      </c>
      <c r="D722" s="162" t="s">
        <v>63</v>
      </c>
      <c r="E722" s="162" t="s">
        <v>79</v>
      </c>
      <c r="F722" s="162"/>
      <c r="G722" s="163">
        <f>G723</f>
        <v>89.7</v>
      </c>
      <c r="H722" s="163">
        <f>H723</f>
        <v>89.7</v>
      </c>
      <c r="I722" s="116">
        <f t="shared" si="54"/>
        <v>100</v>
      </c>
    </row>
    <row r="723" spans="1:9" ht="39.75" customHeight="1">
      <c r="A723" s="184" t="s">
        <v>80</v>
      </c>
      <c r="B723" s="184"/>
      <c r="C723" s="162" t="s">
        <v>85</v>
      </c>
      <c r="D723" s="162" t="s">
        <v>63</v>
      </c>
      <c r="E723" s="162" t="s">
        <v>81</v>
      </c>
      <c r="F723" s="162"/>
      <c r="G723" s="163">
        <f>G724+G727</f>
        <v>89.7</v>
      </c>
      <c r="H723" s="163">
        <f>H724+H727</f>
        <v>89.7</v>
      </c>
      <c r="I723" s="116">
        <f t="shared" si="54"/>
        <v>100</v>
      </c>
    </row>
    <row r="724" spans="1:9" ht="39" customHeight="1">
      <c r="A724" s="184" t="s">
        <v>82</v>
      </c>
      <c r="B724" s="184"/>
      <c r="C724" s="162" t="s">
        <v>85</v>
      </c>
      <c r="D724" s="162" t="s">
        <v>63</v>
      </c>
      <c r="E724" s="162" t="s">
        <v>83</v>
      </c>
      <c r="F724" s="162"/>
      <c r="G724" s="163">
        <f>G725</f>
        <v>59.7</v>
      </c>
      <c r="H724" s="163">
        <f>H725</f>
        <v>59.7</v>
      </c>
      <c r="I724" s="116">
        <f t="shared" si="54"/>
        <v>100</v>
      </c>
    </row>
    <row r="725" spans="1:9" ht="28.5" customHeight="1">
      <c r="A725" s="184" t="s">
        <v>35</v>
      </c>
      <c r="B725" s="184"/>
      <c r="C725" s="162" t="s">
        <v>85</v>
      </c>
      <c r="D725" s="162" t="s">
        <v>63</v>
      </c>
      <c r="E725" s="162" t="s">
        <v>83</v>
      </c>
      <c r="F725" s="162" t="s">
        <v>36</v>
      </c>
      <c r="G725" s="163">
        <f>G726</f>
        <v>59.7</v>
      </c>
      <c r="H725" s="163">
        <f>H726</f>
        <v>59.7</v>
      </c>
      <c r="I725" s="116">
        <f t="shared" si="54"/>
        <v>100</v>
      </c>
    </row>
    <row r="726" spans="1:9" ht="52.5" customHeight="1">
      <c r="A726" s="184" t="s">
        <v>87</v>
      </c>
      <c r="B726" s="184"/>
      <c r="C726" s="162" t="s">
        <v>85</v>
      </c>
      <c r="D726" s="162" t="s">
        <v>63</v>
      </c>
      <c r="E726" s="162" t="s">
        <v>83</v>
      </c>
      <c r="F726" s="162" t="s">
        <v>88</v>
      </c>
      <c r="G726" s="163">
        <f>'пр.4'!H175</f>
        <v>59.7</v>
      </c>
      <c r="H726" s="163">
        <f>'пр.4'!I175</f>
        <v>59.7</v>
      </c>
      <c r="I726" s="116">
        <f t="shared" si="54"/>
        <v>100</v>
      </c>
    </row>
    <row r="727" spans="1:9" ht="42.75" customHeight="1">
      <c r="A727" s="184" t="s">
        <v>91</v>
      </c>
      <c r="B727" s="184"/>
      <c r="C727" s="162" t="s">
        <v>85</v>
      </c>
      <c r="D727" s="162" t="s">
        <v>63</v>
      </c>
      <c r="E727" s="162" t="s">
        <v>92</v>
      </c>
      <c r="F727" s="162"/>
      <c r="G727" s="163">
        <f>G728</f>
        <v>30</v>
      </c>
      <c r="H727" s="163">
        <f>H728</f>
        <v>30</v>
      </c>
      <c r="I727" s="116">
        <f t="shared" si="54"/>
        <v>100</v>
      </c>
    </row>
    <row r="728" spans="1:9" ht="27" customHeight="1">
      <c r="A728" s="184" t="s">
        <v>35</v>
      </c>
      <c r="B728" s="184"/>
      <c r="C728" s="162" t="s">
        <v>85</v>
      </c>
      <c r="D728" s="162" t="s">
        <v>63</v>
      </c>
      <c r="E728" s="162" t="s">
        <v>92</v>
      </c>
      <c r="F728" s="162" t="s">
        <v>36</v>
      </c>
      <c r="G728" s="163">
        <f>G729</f>
        <v>30</v>
      </c>
      <c r="H728" s="163">
        <f>H729</f>
        <v>30</v>
      </c>
      <c r="I728" s="116">
        <f t="shared" si="54"/>
        <v>100</v>
      </c>
    </row>
    <row r="729" spans="1:9" ht="54.75" customHeight="1">
      <c r="A729" s="184" t="s">
        <v>87</v>
      </c>
      <c r="B729" s="184"/>
      <c r="C729" s="162" t="s">
        <v>85</v>
      </c>
      <c r="D729" s="162" t="s">
        <v>63</v>
      </c>
      <c r="E729" s="162" t="s">
        <v>92</v>
      </c>
      <c r="F729" s="162" t="s">
        <v>88</v>
      </c>
      <c r="G729" s="163">
        <f>'пр.4'!H178</f>
        <v>30</v>
      </c>
      <c r="H729" s="163">
        <f>'пр.4'!I178</f>
        <v>30</v>
      </c>
      <c r="I729" s="116">
        <f t="shared" si="54"/>
        <v>100</v>
      </c>
    </row>
    <row r="730" spans="1:9" ht="27.75" customHeight="1">
      <c r="A730" s="184" t="s">
        <v>126</v>
      </c>
      <c r="B730" s="184"/>
      <c r="C730" s="162" t="s">
        <v>85</v>
      </c>
      <c r="D730" s="162" t="s">
        <v>63</v>
      </c>
      <c r="E730" s="162" t="s">
        <v>127</v>
      </c>
      <c r="F730" s="162"/>
      <c r="G730" s="163">
        <f>G731</f>
        <v>3181.4</v>
      </c>
      <c r="H730" s="163">
        <f>H731</f>
        <v>3013.4999999999995</v>
      </c>
      <c r="I730" s="116">
        <f t="shared" si="54"/>
        <v>94.72244923618531</v>
      </c>
    </row>
    <row r="731" spans="1:9" ht="53.25" customHeight="1">
      <c r="A731" s="184" t="s">
        <v>143</v>
      </c>
      <c r="B731" s="184"/>
      <c r="C731" s="162" t="s">
        <v>85</v>
      </c>
      <c r="D731" s="162" t="s">
        <v>63</v>
      </c>
      <c r="E731" s="162" t="s">
        <v>144</v>
      </c>
      <c r="F731" s="162"/>
      <c r="G731" s="163">
        <f>G732+G737</f>
        <v>3181.4</v>
      </c>
      <c r="H731" s="163">
        <f>H732+H737</f>
        <v>3013.4999999999995</v>
      </c>
      <c r="I731" s="116">
        <f t="shared" si="54"/>
        <v>94.72244923618531</v>
      </c>
    </row>
    <row r="732" spans="1:9" ht="41.25" customHeight="1">
      <c r="A732" s="184" t="s">
        <v>145</v>
      </c>
      <c r="B732" s="184"/>
      <c r="C732" s="162" t="s">
        <v>85</v>
      </c>
      <c r="D732" s="162" t="s">
        <v>63</v>
      </c>
      <c r="E732" s="162" t="s">
        <v>146</v>
      </c>
      <c r="F732" s="162"/>
      <c r="G732" s="163">
        <f>G733+G735</f>
        <v>3156.9</v>
      </c>
      <c r="H732" s="163">
        <f>H733+H735</f>
        <v>3013.4999999999995</v>
      </c>
      <c r="I732" s="116">
        <f t="shared" si="54"/>
        <v>95.45756913427728</v>
      </c>
    </row>
    <row r="733" spans="1:9" ht="67.5" customHeight="1">
      <c r="A733" s="184" t="s">
        <v>104</v>
      </c>
      <c r="B733" s="184"/>
      <c r="C733" s="162" t="s">
        <v>85</v>
      </c>
      <c r="D733" s="162" t="s">
        <v>63</v>
      </c>
      <c r="E733" s="162" t="s">
        <v>146</v>
      </c>
      <c r="F733" s="162" t="s">
        <v>105</v>
      </c>
      <c r="G733" s="163">
        <f>G734</f>
        <v>2869.9</v>
      </c>
      <c r="H733" s="163">
        <f>H734</f>
        <v>2869.8999999999996</v>
      </c>
      <c r="I733" s="116">
        <f t="shared" si="54"/>
        <v>99.99999999999999</v>
      </c>
    </row>
    <row r="734" spans="1:9" ht="30.75" customHeight="1">
      <c r="A734" s="184" t="s">
        <v>106</v>
      </c>
      <c r="B734" s="184"/>
      <c r="C734" s="162" t="s">
        <v>85</v>
      </c>
      <c r="D734" s="162" t="s">
        <v>63</v>
      </c>
      <c r="E734" s="162" t="s">
        <v>146</v>
      </c>
      <c r="F734" s="162" t="s">
        <v>107</v>
      </c>
      <c r="G734" s="163">
        <f>'пр.4'!H183</f>
        <v>2869.9</v>
      </c>
      <c r="H734" s="163">
        <f>'пр.4'!I183</f>
        <v>2869.8999999999996</v>
      </c>
      <c r="I734" s="116">
        <f t="shared" si="54"/>
        <v>99.99999999999999</v>
      </c>
    </row>
    <row r="735" spans="1:9" ht="28.5" customHeight="1">
      <c r="A735" s="184" t="s">
        <v>19</v>
      </c>
      <c r="B735" s="184"/>
      <c r="C735" s="162" t="s">
        <v>85</v>
      </c>
      <c r="D735" s="162" t="s">
        <v>63</v>
      </c>
      <c r="E735" s="162" t="s">
        <v>146</v>
      </c>
      <c r="F735" s="162" t="s">
        <v>20</v>
      </c>
      <c r="G735" s="163">
        <f>G736</f>
        <v>287</v>
      </c>
      <c r="H735" s="163">
        <f>H736</f>
        <v>143.6</v>
      </c>
      <c r="I735" s="116">
        <f t="shared" si="54"/>
        <v>50.03484320557491</v>
      </c>
    </row>
    <row r="736" spans="1:9" ht="27" customHeight="1">
      <c r="A736" s="184" t="s">
        <v>21</v>
      </c>
      <c r="B736" s="184"/>
      <c r="C736" s="162" t="s">
        <v>85</v>
      </c>
      <c r="D736" s="162" t="s">
        <v>63</v>
      </c>
      <c r="E736" s="162" t="s">
        <v>146</v>
      </c>
      <c r="F736" s="162" t="s">
        <v>22</v>
      </c>
      <c r="G736" s="163">
        <f>'пр.4'!H185</f>
        <v>287</v>
      </c>
      <c r="H736" s="163">
        <f>'пр.4'!I185</f>
        <v>143.6</v>
      </c>
      <c r="I736" s="116">
        <f t="shared" si="54"/>
        <v>50.03484320557491</v>
      </c>
    </row>
    <row r="737" spans="1:9" ht="93" customHeight="1">
      <c r="A737" s="184" t="s">
        <v>147</v>
      </c>
      <c r="B737" s="184"/>
      <c r="C737" s="162" t="s">
        <v>85</v>
      </c>
      <c r="D737" s="162" t="s">
        <v>63</v>
      </c>
      <c r="E737" s="162" t="s">
        <v>148</v>
      </c>
      <c r="F737" s="162"/>
      <c r="G737" s="163">
        <f>G738</f>
        <v>24.5</v>
      </c>
      <c r="H737" s="163">
        <f>H738</f>
        <v>0</v>
      </c>
      <c r="I737" s="116">
        <f t="shared" si="54"/>
        <v>0</v>
      </c>
    </row>
    <row r="738" spans="1:9" ht="13.5">
      <c r="A738" s="184" t="s">
        <v>149</v>
      </c>
      <c r="B738" s="184"/>
      <c r="C738" s="162" t="s">
        <v>85</v>
      </c>
      <c r="D738" s="162" t="s">
        <v>63</v>
      </c>
      <c r="E738" s="162" t="s">
        <v>148</v>
      </c>
      <c r="F738" s="162" t="s">
        <v>150</v>
      </c>
      <c r="G738" s="163">
        <f>G739</f>
        <v>24.5</v>
      </c>
      <c r="H738" s="163">
        <f>H739</f>
        <v>0</v>
      </c>
      <c r="I738" s="116">
        <f t="shared" si="54"/>
        <v>0</v>
      </c>
    </row>
    <row r="739" spans="1:9" ht="28.5" customHeight="1">
      <c r="A739" s="184" t="s">
        <v>151</v>
      </c>
      <c r="B739" s="184"/>
      <c r="C739" s="162" t="s">
        <v>85</v>
      </c>
      <c r="D739" s="162" t="s">
        <v>63</v>
      </c>
      <c r="E739" s="162" t="s">
        <v>148</v>
      </c>
      <c r="F739" s="162" t="s">
        <v>152</v>
      </c>
      <c r="G739" s="163">
        <v>24.5</v>
      </c>
      <c r="H739" s="163">
        <v>0</v>
      </c>
      <c r="I739" s="116">
        <f t="shared" si="54"/>
        <v>0</v>
      </c>
    </row>
    <row r="740" spans="1:9" ht="27.75" customHeight="1">
      <c r="A740" s="184" t="str">
        <f>'пр.4'!A189</f>
        <v>Муниципальная программа "Пожарная безопасность в Сусуманском городском округе на 2020- 2024 годы"</v>
      </c>
      <c r="B740" s="184"/>
      <c r="C740" s="162" t="s">
        <v>85</v>
      </c>
      <c r="D740" s="162" t="s">
        <v>63</v>
      </c>
      <c r="E740" s="162" t="str">
        <f>'пр.4'!E189</f>
        <v>7П 0 00 00000</v>
      </c>
      <c r="F740" s="162"/>
      <c r="G740" s="163">
        <f>G741</f>
        <v>180</v>
      </c>
      <c r="H740" s="163">
        <f>H741</f>
        <v>0</v>
      </c>
      <c r="I740" s="116">
        <f t="shared" si="54"/>
        <v>0</v>
      </c>
    </row>
    <row r="741" spans="1:9" ht="40.5" customHeight="1">
      <c r="A741" s="184" t="str">
        <f>'пр.4'!A190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41" s="184"/>
      <c r="C741" s="162" t="s">
        <v>85</v>
      </c>
      <c r="D741" s="162" t="s">
        <v>63</v>
      </c>
      <c r="E741" s="162" t="str">
        <f>'пр.4'!E190</f>
        <v>7П 0 01 00000</v>
      </c>
      <c r="F741" s="162"/>
      <c r="G741" s="163">
        <f>G742+G745</f>
        <v>180</v>
      </c>
      <c r="H741" s="163">
        <f>H742+H745</f>
        <v>0</v>
      </c>
      <c r="I741" s="116">
        <f t="shared" si="54"/>
        <v>0</v>
      </c>
    </row>
    <row r="742" spans="1:9" ht="54.75" customHeight="1">
      <c r="A742" s="184" t="str">
        <f>'пр.4'!A191</f>
        <v>Реализация мероприятий по оборудованию квартир отдельных категорий граждан автономными пожарными извещателями и по их техническому обслуживанию</v>
      </c>
      <c r="B742" s="184"/>
      <c r="C742" s="162" t="s">
        <v>85</v>
      </c>
      <c r="D742" s="162" t="s">
        <v>63</v>
      </c>
      <c r="E742" s="162" t="str">
        <f>'пр.4'!E191</f>
        <v>7П 0 01 10720</v>
      </c>
      <c r="F742" s="162"/>
      <c r="G742" s="163">
        <f>G743</f>
        <v>167.4</v>
      </c>
      <c r="H742" s="163">
        <f>H743</f>
        <v>0</v>
      </c>
      <c r="I742" s="116">
        <f t="shared" si="54"/>
        <v>0</v>
      </c>
    </row>
    <row r="743" spans="1:9" ht="13.5">
      <c r="A743" s="184" t="str">
        <f>'пр.4'!A192</f>
        <v>Социальное обеспечение и иные выплаты населению</v>
      </c>
      <c r="B743" s="184"/>
      <c r="C743" s="162" t="s">
        <v>85</v>
      </c>
      <c r="D743" s="162" t="s">
        <v>63</v>
      </c>
      <c r="E743" s="162" t="str">
        <f>'пр.4'!E192</f>
        <v>7П 0 01 10720</v>
      </c>
      <c r="F743" s="162" t="s">
        <v>150</v>
      </c>
      <c r="G743" s="163">
        <f>G744</f>
        <v>167.4</v>
      </c>
      <c r="H743" s="163">
        <f>H744</f>
        <v>0</v>
      </c>
      <c r="I743" s="116">
        <f t="shared" si="54"/>
        <v>0</v>
      </c>
    </row>
    <row r="744" spans="1:9" ht="30.75" customHeight="1">
      <c r="A744" s="184" t="str">
        <f>'пр.4'!A193</f>
        <v>Социальные выплаты гражданам, кроме публичных нормативных социальных выплат</v>
      </c>
      <c r="B744" s="184"/>
      <c r="C744" s="162" t="s">
        <v>85</v>
      </c>
      <c r="D744" s="162" t="s">
        <v>63</v>
      </c>
      <c r="E744" s="162" t="str">
        <f>'пр.4'!E193</f>
        <v>7П 0 01 10720</v>
      </c>
      <c r="F744" s="162" t="s">
        <v>152</v>
      </c>
      <c r="G744" s="163">
        <f>'пр.4'!H193</f>
        <v>167.4</v>
      </c>
      <c r="H744" s="163">
        <f>'пр.4'!I193</f>
        <v>0</v>
      </c>
      <c r="I744" s="116">
        <f t="shared" si="54"/>
        <v>0</v>
      </c>
    </row>
    <row r="745" spans="1:9" ht="53.25" customHeight="1">
      <c r="A745" s="184" t="str">
        <f>'пр.4'!A194</f>
        <v>Реализация мероприятий по оборудованию квартир отдельных категорий граждан автономными пожарными извещателями и по их техническому обслуживанию за счет средств местного бюджета</v>
      </c>
      <c r="B745" s="184"/>
      <c r="C745" s="162" t="s">
        <v>85</v>
      </c>
      <c r="D745" s="162" t="s">
        <v>63</v>
      </c>
      <c r="E745" s="162" t="str">
        <f>'пр.4'!E194</f>
        <v>7П 0 01 S0720</v>
      </c>
      <c r="F745" s="162"/>
      <c r="G745" s="163">
        <f>G746</f>
        <v>12.6</v>
      </c>
      <c r="H745" s="163">
        <f>H746</f>
        <v>0</v>
      </c>
      <c r="I745" s="116">
        <f t="shared" si="54"/>
        <v>0</v>
      </c>
    </row>
    <row r="746" spans="1:9" ht="13.5">
      <c r="A746" s="184" t="str">
        <f>'пр.4'!A195</f>
        <v>Социальное обеспечение и иные выплаты населению</v>
      </c>
      <c r="B746" s="184"/>
      <c r="C746" s="162" t="s">
        <v>85</v>
      </c>
      <c r="D746" s="162" t="s">
        <v>63</v>
      </c>
      <c r="E746" s="162" t="str">
        <f>'пр.4'!E195</f>
        <v>7П 0 01 S0720</v>
      </c>
      <c r="F746" s="162" t="s">
        <v>150</v>
      </c>
      <c r="G746" s="163">
        <f>G747</f>
        <v>12.6</v>
      </c>
      <c r="H746" s="163">
        <f>H747</f>
        <v>0</v>
      </c>
      <c r="I746" s="116">
        <f t="shared" si="54"/>
        <v>0</v>
      </c>
    </row>
    <row r="747" spans="1:9" ht="27" customHeight="1">
      <c r="A747" s="184" t="str">
        <f>'пр.4'!A196</f>
        <v>Социальные выплаты гражданам, кроме публичных нормативных социальных выплат</v>
      </c>
      <c r="B747" s="184"/>
      <c r="C747" s="162" t="s">
        <v>85</v>
      </c>
      <c r="D747" s="162" t="s">
        <v>63</v>
      </c>
      <c r="E747" s="162" t="str">
        <f>'пр.4'!E196</f>
        <v>7П 0 01 S0720</v>
      </c>
      <c r="F747" s="162" t="s">
        <v>152</v>
      </c>
      <c r="G747" s="163">
        <f>'пр.4'!H196</f>
        <v>12.6</v>
      </c>
      <c r="H747" s="163">
        <f>'пр.4'!I196</f>
        <v>0</v>
      </c>
      <c r="I747" s="116">
        <f t="shared" si="54"/>
        <v>0</v>
      </c>
    </row>
    <row r="748" spans="1:9" ht="66.75" customHeight="1">
      <c r="A748" s="184" t="s">
        <v>399</v>
      </c>
      <c r="B748" s="184"/>
      <c r="C748" s="162" t="s">
        <v>85</v>
      </c>
      <c r="D748" s="162" t="s">
        <v>63</v>
      </c>
      <c r="E748" s="162" t="s">
        <v>400</v>
      </c>
      <c r="F748" s="162"/>
      <c r="G748" s="163">
        <f>G749</f>
        <v>394.59999999999997</v>
      </c>
      <c r="H748" s="163">
        <f>H749</f>
        <v>182.4</v>
      </c>
      <c r="I748" s="116">
        <f t="shared" si="54"/>
        <v>46.22402432843386</v>
      </c>
    </row>
    <row r="749" spans="1:9" ht="37.5" customHeight="1">
      <c r="A749" s="184" t="s">
        <v>461</v>
      </c>
      <c r="B749" s="184"/>
      <c r="C749" s="162" t="s">
        <v>85</v>
      </c>
      <c r="D749" s="162" t="s">
        <v>63</v>
      </c>
      <c r="E749" s="162" t="s">
        <v>462</v>
      </c>
      <c r="F749" s="162"/>
      <c r="G749" s="163">
        <f>G750</f>
        <v>394.59999999999997</v>
      </c>
      <c r="H749" s="163">
        <f>H750</f>
        <v>182.4</v>
      </c>
      <c r="I749" s="116">
        <f t="shared" si="54"/>
        <v>46.22402432843386</v>
      </c>
    </row>
    <row r="750" spans="1:9" ht="42" customHeight="1">
      <c r="A750" s="184" t="s">
        <v>145</v>
      </c>
      <c r="B750" s="184"/>
      <c r="C750" s="162" t="s">
        <v>85</v>
      </c>
      <c r="D750" s="162" t="s">
        <v>63</v>
      </c>
      <c r="E750" s="162" t="s">
        <v>463</v>
      </c>
      <c r="F750" s="162"/>
      <c r="G750" s="163">
        <f>G751+G753</f>
        <v>394.59999999999997</v>
      </c>
      <c r="H750" s="163">
        <f>H751+H753</f>
        <v>182.4</v>
      </c>
      <c r="I750" s="116">
        <f t="shared" si="54"/>
        <v>46.22402432843386</v>
      </c>
    </row>
    <row r="751" spans="1:9" ht="66" customHeight="1">
      <c r="A751" s="184" t="s">
        <v>104</v>
      </c>
      <c r="B751" s="184"/>
      <c r="C751" s="162" t="s">
        <v>85</v>
      </c>
      <c r="D751" s="162" t="s">
        <v>63</v>
      </c>
      <c r="E751" s="162" t="s">
        <v>463</v>
      </c>
      <c r="F751" s="162" t="s">
        <v>105</v>
      </c>
      <c r="G751" s="163">
        <f>G752</f>
        <v>358.7</v>
      </c>
      <c r="H751" s="163">
        <f>H752</f>
        <v>152.5</v>
      </c>
      <c r="I751" s="116">
        <f t="shared" si="54"/>
        <v>42.51463618622805</v>
      </c>
    </row>
    <row r="752" spans="1:9" ht="26.25" customHeight="1">
      <c r="A752" s="184" t="s">
        <v>106</v>
      </c>
      <c r="B752" s="184"/>
      <c r="C752" s="162" t="s">
        <v>85</v>
      </c>
      <c r="D752" s="162" t="s">
        <v>63</v>
      </c>
      <c r="E752" s="162" t="s">
        <v>463</v>
      </c>
      <c r="F752" s="162" t="s">
        <v>107</v>
      </c>
      <c r="G752" s="163">
        <f>'пр.4'!H201</f>
        <v>358.7</v>
      </c>
      <c r="H752" s="163">
        <f>'пр.4'!I201</f>
        <v>152.5</v>
      </c>
      <c r="I752" s="116">
        <f t="shared" si="54"/>
        <v>42.51463618622805</v>
      </c>
    </row>
    <row r="753" spans="1:9" ht="27" customHeight="1">
      <c r="A753" s="184" t="s">
        <v>19</v>
      </c>
      <c r="B753" s="184"/>
      <c r="C753" s="162" t="s">
        <v>85</v>
      </c>
      <c r="D753" s="162" t="s">
        <v>63</v>
      </c>
      <c r="E753" s="162" t="s">
        <v>463</v>
      </c>
      <c r="F753" s="162" t="s">
        <v>20</v>
      </c>
      <c r="G753" s="163">
        <f>G754</f>
        <v>35.9</v>
      </c>
      <c r="H753" s="163">
        <f>H754</f>
        <v>29.9</v>
      </c>
      <c r="I753" s="116">
        <f t="shared" si="54"/>
        <v>83.28690807799443</v>
      </c>
    </row>
    <row r="754" spans="1:9" ht="28.5" customHeight="1">
      <c r="A754" s="184" t="s">
        <v>21</v>
      </c>
      <c r="B754" s="184"/>
      <c r="C754" s="162" t="s">
        <v>85</v>
      </c>
      <c r="D754" s="162" t="s">
        <v>63</v>
      </c>
      <c r="E754" s="162" t="s">
        <v>463</v>
      </c>
      <c r="F754" s="162" t="s">
        <v>22</v>
      </c>
      <c r="G754" s="163">
        <f>'пр.4'!H203</f>
        <v>35.9</v>
      </c>
      <c r="H754" s="163">
        <f>'пр.4'!I203</f>
        <v>29.9</v>
      </c>
      <c r="I754" s="116">
        <f t="shared" si="54"/>
        <v>83.28690807799443</v>
      </c>
    </row>
    <row r="755" spans="1:9" ht="39" customHeight="1">
      <c r="A755" s="184" t="str">
        <f>'пр.4'!A204</f>
        <v>Дополнительные меры социальной поддержки гражданам, призванными на военную службу по мобилизации</v>
      </c>
      <c r="B755" s="184"/>
      <c r="C755" s="162" t="s">
        <v>85</v>
      </c>
      <c r="D755" s="162" t="s">
        <v>63</v>
      </c>
      <c r="E755" s="162" t="str">
        <f>'пр.4'!E204</f>
        <v>Р7 0 00 00000</v>
      </c>
      <c r="F755" s="162"/>
      <c r="G755" s="163">
        <f aca="true" t="shared" si="56" ref="G755:H757">G756</f>
        <v>430</v>
      </c>
      <c r="H755" s="163">
        <f t="shared" si="56"/>
        <v>424.6</v>
      </c>
      <c r="I755" s="116">
        <f t="shared" si="54"/>
        <v>98.74418604651163</v>
      </c>
    </row>
    <row r="756" spans="1:9" ht="26.25" customHeight="1">
      <c r="A756" s="184" t="str">
        <f>'пр.4'!A205</f>
        <v>Реализация мер социальной поддержки мобилизированных граждан и членов их семей</v>
      </c>
      <c r="B756" s="184"/>
      <c r="C756" s="162" t="s">
        <v>85</v>
      </c>
      <c r="D756" s="162" t="s">
        <v>63</v>
      </c>
      <c r="E756" s="162" t="str">
        <f>'пр.4'!E205</f>
        <v>Р7 0 00 00130</v>
      </c>
      <c r="F756" s="162"/>
      <c r="G756" s="163">
        <f t="shared" si="56"/>
        <v>430</v>
      </c>
      <c r="H756" s="163">
        <f t="shared" si="56"/>
        <v>424.6</v>
      </c>
      <c r="I756" s="116">
        <f t="shared" si="54"/>
        <v>98.74418604651163</v>
      </c>
    </row>
    <row r="757" spans="1:9" ht="13.5">
      <c r="A757" s="184" t="str">
        <f>'пр.4'!A206</f>
        <v>Социальное обеспечение и иные выплаты населению</v>
      </c>
      <c r="B757" s="184"/>
      <c r="C757" s="162" t="s">
        <v>85</v>
      </c>
      <c r="D757" s="162" t="s">
        <v>63</v>
      </c>
      <c r="E757" s="162" t="str">
        <f>'пр.4'!E206</f>
        <v>Р7 0 00 00130</v>
      </c>
      <c r="F757" s="162" t="s">
        <v>150</v>
      </c>
      <c r="G757" s="163">
        <f t="shared" si="56"/>
        <v>430</v>
      </c>
      <c r="H757" s="163">
        <f t="shared" si="56"/>
        <v>424.6</v>
      </c>
      <c r="I757" s="116">
        <f t="shared" si="54"/>
        <v>98.74418604651163</v>
      </c>
    </row>
    <row r="758" spans="1:9" ht="13.5">
      <c r="A758" s="184" t="str">
        <f>'пр.4'!A207</f>
        <v>Иные выплаты населению</v>
      </c>
      <c r="B758" s="184"/>
      <c r="C758" s="162" t="s">
        <v>85</v>
      </c>
      <c r="D758" s="162" t="s">
        <v>63</v>
      </c>
      <c r="E758" s="162" t="str">
        <f>'пр.4'!E207</f>
        <v>Р7 0 00 00130</v>
      </c>
      <c r="F758" s="162">
        <v>360</v>
      </c>
      <c r="G758" s="163">
        <f>'пр.4'!H207</f>
        <v>430</v>
      </c>
      <c r="H758" s="163">
        <f>'пр.4'!I207</f>
        <v>424.6</v>
      </c>
      <c r="I758" s="116">
        <f t="shared" si="54"/>
        <v>98.74418604651163</v>
      </c>
    </row>
    <row r="759" spans="1:9" ht="13.5">
      <c r="A759" s="183" t="s">
        <v>299</v>
      </c>
      <c r="B759" s="183"/>
      <c r="C759" s="159" t="s">
        <v>300</v>
      </c>
      <c r="D759" s="161" t="s">
        <v>593</v>
      </c>
      <c r="E759" s="159"/>
      <c r="F759" s="159"/>
      <c r="G759" s="160">
        <f>G760+G771+G791</f>
        <v>35808.7</v>
      </c>
      <c r="H759" s="160">
        <f>H760+H771+H791</f>
        <v>32868.4</v>
      </c>
      <c r="I759" s="139">
        <f t="shared" si="54"/>
        <v>91.78886695132749</v>
      </c>
    </row>
    <row r="760" spans="1:9" ht="13.5">
      <c r="A760" s="183" t="s">
        <v>542</v>
      </c>
      <c r="B760" s="183"/>
      <c r="C760" s="159" t="s">
        <v>300</v>
      </c>
      <c r="D760" s="159" t="s">
        <v>34</v>
      </c>
      <c r="E760" s="159"/>
      <c r="F760" s="159"/>
      <c r="G760" s="160">
        <f>G761</f>
        <v>23346.3</v>
      </c>
      <c r="H760" s="160">
        <f>H761</f>
        <v>21809.2</v>
      </c>
      <c r="I760" s="139">
        <f t="shared" si="54"/>
        <v>93.41608734574645</v>
      </c>
    </row>
    <row r="761" spans="1:9" ht="25.5" customHeight="1">
      <c r="A761" s="184" t="s">
        <v>543</v>
      </c>
      <c r="B761" s="184"/>
      <c r="C761" s="162" t="s">
        <v>300</v>
      </c>
      <c r="D761" s="162" t="s">
        <v>34</v>
      </c>
      <c r="E761" s="162" t="s">
        <v>544</v>
      </c>
      <c r="F761" s="162"/>
      <c r="G761" s="163">
        <f>G762+G765+G768</f>
        <v>23346.3</v>
      </c>
      <c r="H761" s="163">
        <f>H762+H765+H768</f>
        <v>21809.2</v>
      </c>
      <c r="I761" s="116">
        <f t="shared" si="54"/>
        <v>93.41608734574645</v>
      </c>
    </row>
    <row r="762" spans="1:9" ht="78.75" customHeight="1">
      <c r="A762" s="184" t="s">
        <v>406</v>
      </c>
      <c r="B762" s="184"/>
      <c r="C762" s="162" t="s">
        <v>300</v>
      </c>
      <c r="D762" s="162" t="s">
        <v>34</v>
      </c>
      <c r="E762" s="162" t="s">
        <v>545</v>
      </c>
      <c r="F762" s="162"/>
      <c r="G762" s="163">
        <f>G763</f>
        <v>259.3</v>
      </c>
      <c r="H762" s="163">
        <f>H763</f>
        <v>259.2</v>
      </c>
      <c r="I762" s="116">
        <f t="shared" si="54"/>
        <v>99.96143463170071</v>
      </c>
    </row>
    <row r="763" spans="1:9" ht="27" customHeight="1">
      <c r="A763" s="184" t="s">
        <v>35</v>
      </c>
      <c r="B763" s="184"/>
      <c r="C763" s="162" t="s">
        <v>300</v>
      </c>
      <c r="D763" s="162" t="s">
        <v>34</v>
      </c>
      <c r="E763" s="162" t="s">
        <v>545</v>
      </c>
      <c r="F763" s="162" t="s">
        <v>36</v>
      </c>
      <c r="G763" s="163">
        <f>G764</f>
        <v>259.3</v>
      </c>
      <c r="H763" s="163">
        <f>H764</f>
        <v>259.2</v>
      </c>
      <c r="I763" s="116">
        <f t="shared" si="54"/>
        <v>99.96143463170071</v>
      </c>
    </row>
    <row r="764" spans="1:9" ht="13.5">
      <c r="A764" s="184" t="s">
        <v>37</v>
      </c>
      <c r="B764" s="184"/>
      <c r="C764" s="162" t="s">
        <v>300</v>
      </c>
      <c r="D764" s="162" t="s">
        <v>34</v>
      </c>
      <c r="E764" s="162" t="s">
        <v>545</v>
      </c>
      <c r="F764" s="162" t="s">
        <v>38</v>
      </c>
      <c r="G764" s="163">
        <f>'пр.4'!H661</f>
        <v>259.3</v>
      </c>
      <c r="H764" s="163">
        <f>'пр.4'!I661</f>
        <v>259.2</v>
      </c>
      <c r="I764" s="116">
        <f t="shared" si="54"/>
        <v>99.96143463170071</v>
      </c>
    </row>
    <row r="765" spans="1:9" ht="13.5">
      <c r="A765" s="184" t="s">
        <v>418</v>
      </c>
      <c r="B765" s="184"/>
      <c r="C765" s="162" t="s">
        <v>300</v>
      </c>
      <c r="D765" s="162" t="s">
        <v>34</v>
      </c>
      <c r="E765" s="162" t="s">
        <v>546</v>
      </c>
      <c r="F765" s="162"/>
      <c r="G765" s="163">
        <f>G766</f>
        <v>6</v>
      </c>
      <c r="H765" s="163">
        <f>H766</f>
        <v>6</v>
      </c>
      <c r="I765" s="116">
        <f t="shared" si="54"/>
        <v>100</v>
      </c>
    </row>
    <row r="766" spans="1:9" ht="26.25" customHeight="1">
      <c r="A766" s="184" t="s">
        <v>35</v>
      </c>
      <c r="B766" s="184"/>
      <c r="C766" s="162" t="s">
        <v>300</v>
      </c>
      <c r="D766" s="162" t="s">
        <v>34</v>
      </c>
      <c r="E766" s="162" t="s">
        <v>546</v>
      </c>
      <c r="F766" s="162" t="s">
        <v>36</v>
      </c>
      <c r="G766" s="163">
        <f>G767</f>
        <v>6</v>
      </c>
      <c r="H766" s="163">
        <f>H767</f>
        <v>6</v>
      </c>
      <c r="I766" s="116">
        <f t="shared" si="54"/>
        <v>100</v>
      </c>
    </row>
    <row r="767" spans="1:9" ht="13.5">
      <c r="A767" s="184" t="s">
        <v>37</v>
      </c>
      <c r="B767" s="184"/>
      <c r="C767" s="162" t="s">
        <v>300</v>
      </c>
      <c r="D767" s="162" t="s">
        <v>34</v>
      </c>
      <c r="E767" s="162" t="s">
        <v>546</v>
      </c>
      <c r="F767" s="162" t="s">
        <v>38</v>
      </c>
      <c r="G767" s="163">
        <f>'пр.4'!H664</f>
        <v>6</v>
      </c>
      <c r="H767" s="163">
        <f>'пр.4'!I664</f>
        <v>6</v>
      </c>
      <c r="I767" s="116">
        <f t="shared" si="54"/>
        <v>100</v>
      </c>
    </row>
    <row r="768" spans="1:9" ht="27" customHeight="1">
      <c r="A768" s="184" t="s">
        <v>492</v>
      </c>
      <c r="B768" s="184"/>
      <c r="C768" s="162" t="s">
        <v>300</v>
      </c>
      <c r="D768" s="162" t="s">
        <v>34</v>
      </c>
      <c r="E768" s="162" t="s">
        <v>547</v>
      </c>
      <c r="F768" s="162"/>
      <c r="G768" s="163">
        <f>G769</f>
        <v>23081</v>
      </c>
      <c r="H768" s="163">
        <f>H769</f>
        <v>21544</v>
      </c>
      <c r="I768" s="116">
        <f t="shared" si="54"/>
        <v>93.34084311771586</v>
      </c>
    </row>
    <row r="769" spans="1:9" ht="28.5" customHeight="1">
      <c r="A769" s="184" t="s">
        <v>35</v>
      </c>
      <c r="B769" s="184"/>
      <c r="C769" s="162" t="s">
        <v>300</v>
      </c>
      <c r="D769" s="162" t="s">
        <v>34</v>
      </c>
      <c r="E769" s="162" t="s">
        <v>547</v>
      </c>
      <c r="F769" s="162" t="s">
        <v>36</v>
      </c>
      <c r="G769" s="163">
        <f>G770</f>
        <v>23081</v>
      </c>
      <c r="H769" s="163">
        <f>H770</f>
        <v>21544</v>
      </c>
      <c r="I769" s="116">
        <f t="shared" si="54"/>
        <v>93.34084311771586</v>
      </c>
    </row>
    <row r="770" spans="1:9" ht="13.5">
      <c r="A770" s="184" t="s">
        <v>37</v>
      </c>
      <c r="B770" s="184"/>
      <c r="C770" s="162" t="s">
        <v>300</v>
      </c>
      <c r="D770" s="162" t="s">
        <v>34</v>
      </c>
      <c r="E770" s="162" t="s">
        <v>547</v>
      </c>
      <c r="F770" s="162" t="s">
        <v>38</v>
      </c>
      <c r="G770" s="163">
        <f>'пр.4'!H667</f>
        <v>23081</v>
      </c>
      <c r="H770" s="163">
        <f>'пр.4'!I667</f>
        <v>21544</v>
      </c>
      <c r="I770" s="116">
        <f t="shared" si="54"/>
        <v>93.34084311771586</v>
      </c>
    </row>
    <row r="771" spans="1:9" ht="13.5">
      <c r="A771" s="183" t="s">
        <v>341</v>
      </c>
      <c r="B771" s="183"/>
      <c r="C771" s="159" t="s">
        <v>300</v>
      </c>
      <c r="D771" s="159" t="s">
        <v>140</v>
      </c>
      <c r="E771" s="159"/>
      <c r="F771" s="159"/>
      <c r="G771" s="160">
        <f>G772+G783+G787</f>
        <v>8319.8</v>
      </c>
      <c r="H771" s="160">
        <f>H772+H783+H787</f>
        <v>8167.6</v>
      </c>
      <c r="I771" s="139">
        <f t="shared" si="54"/>
        <v>98.1706291016611</v>
      </c>
    </row>
    <row r="772" spans="1:9" ht="42" customHeight="1">
      <c r="A772" s="184" t="s">
        <v>334</v>
      </c>
      <c r="B772" s="184"/>
      <c r="C772" s="162" t="s">
        <v>300</v>
      </c>
      <c r="D772" s="162" t="s">
        <v>140</v>
      </c>
      <c r="E772" s="162" t="s">
        <v>335</v>
      </c>
      <c r="F772" s="162"/>
      <c r="G772" s="163">
        <f>G773</f>
        <v>739.6</v>
      </c>
      <c r="H772" s="163">
        <f>H773</f>
        <v>705.5999999999999</v>
      </c>
      <c r="I772" s="116">
        <f t="shared" si="54"/>
        <v>95.40292049756623</v>
      </c>
    </row>
    <row r="773" spans="1:9" ht="42" customHeight="1">
      <c r="A773" s="184" t="s">
        <v>336</v>
      </c>
      <c r="B773" s="184"/>
      <c r="C773" s="162" t="s">
        <v>300</v>
      </c>
      <c r="D773" s="162" t="s">
        <v>140</v>
      </c>
      <c r="E773" s="162" t="s">
        <v>337</v>
      </c>
      <c r="F773" s="162"/>
      <c r="G773" s="163">
        <f>G774+G777+G780</f>
        <v>739.6</v>
      </c>
      <c r="H773" s="163">
        <f>H774+H777+H780</f>
        <v>705.5999999999999</v>
      </c>
      <c r="I773" s="116">
        <f t="shared" si="54"/>
        <v>95.40292049756623</v>
      </c>
    </row>
    <row r="774" spans="1:9" ht="53.25" customHeight="1">
      <c r="A774" s="184" t="s">
        <v>50</v>
      </c>
      <c r="B774" s="184"/>
      <c r="C774" s="162" t="s">
        <v>300</v>
      </c>
      <c r="D774" s="162" t="s">
        <v>140</v>
      </c>
      <c r="E774" s="162" t="s">
        <v>340</v>
      </c>
      <c r="F774" s="162"/>
      <c r="G774" s="163">
        <f>G775</f>
        <v>87.6</v>
      </c>
      <c r="H774" s="163">
        <f>H775</f>
        <v>57.4</v>
      </c>
      <c r="I774" s="116">
        <f t="shared" si="54"/>
        <v>65.52511415525115</v>
      </c>
    </row>
    <row r="775" spans="1:9" ht="27" customHeight="1">
      <c r="A775" s="184" t="s">
        <v>35</v>
      </c>
      <c r="B775" s="184"/>
      <c r="C775" s="162" t="s">
        <v>300</v>
      </c>
      <c r="D775" s="162" t="s">
        <v>140</v>
      </c>
      <c r="E775" s="162" t="s">
        <v>340</v>
      </c>
      <c r="F775" s="162" t="s">
        <v>36</v>
      </c>
      <c r="G775" s="163">
        <f>G776</f>
        <v>87.6</v>
      </c>
      <c r="H775" s="163">
        <f>H776</f>
        <v>57.4</v>
      </c>
      <c r="I775" s="116">
        <f t="shared" si="54"/>
        <v>65.52511415525115</v>
      </c>
    </row>
    <row r="776" spans="1:9" ht="13.5">
      <c r="A776" s="184" t="s">
        <v>37</v>
      </c>
      <c r="B776" s="184"/>
      <c r="C776" s="162" t="s">
        <v>300</v>
      </c>
      <c r="D776" s="162" t="s">
        <v>140</v>
      </c>
      <c r="E776" s="162" t="s">
        <v>340</v>
      </c>
      <c r="F776" s="162" t="s">
        <v>38</v>
      </c>
      <c r="G776" s="163">
        <f>'пр.4'!H673</f>
        <v>87.6</v>
      </c>
      <c r="H776" s="163">
        <f>'пр.4'!I673</f>
        <v>57.4</v>
      </c>
      <c r="I776" s="116">
        <f t="shared" si="54"/>
        <v>65.52511415525115</v>
      </c>
    </row>
    <row r="777" spans="1:9" ht="13.5">
      <c r="A777" s="184" t="s">
        <v>342</v>
      </c>
      <c r="B777" s="184"/>
      <c r="C777" s="162" t="s">
        <v>300</v>
      </c>
      <c r="D777" s="162" t="s">
        <v>140</v>
      </c>
      <c r="E777" s="162" t="s">
        <v>343</v>
      </c>
      <c r="F777" s="162"/>
      <c r="G777" s="163">
        <f>G778</f>
        <v>270</v>
      </c>
      <c r="H777" s="163">
        <f>H778</f>
        <v>270</v>
      </c>
      <c r="I777" s="116">
        <f t="shared" si="54"/>
        <v>100</v>
      </c>
    </row>
    <row r="778" spans="1:9" ht="28.5" customHeight="1">
      <c r="A778" s="184" t="s">
        <v>35</v>
      </c>
      <c r="B778" s="184"/>
      <c r="C778" s="162" t="s">
        <v>300</v>
      </c>
      <c r="D778" s="162" t="s">
        <v>140</v>
      </c>
      <c r="E778" s="162" t="s">
        <v>343</v>
      </c>
      <c r="F778" s="162" t="s">
        <v>36</v>
      </c>
      <c r="G778" s="163">
        <f>G779</f>
        <v>270</v>
      </c>
      <c r="H778" s="163">
        <f>H779</f>
        <v>270</v>
      </c>
      <c r="I778" s="116">
        <f t="shared" si="54"/>
        <v>100</v>
      </c>
    </row>
    <row r="779" spans="1:9" ht="13.5">
      <c r="A779" s="184" t="s">
        <v>37</v>
      </c>
      <c r="B779" s="184"/>
      <c r="C779" s="162" t="s">
        <v>300</v>
      </c>
      <c r="D779" s="162" t="s">
        <v>140</v>
      </c>
      <c r="E779" s="162" t="s">
        <v>343</v>
      </c>
      <c r="F779" s="162" t="s">
        <v>38</v>
      </c>
      <c r="G779" s="163">
        <f>'пр.4'!H676</f>
        <v>270</v>
      </c>
      <c r="H779" s="163">
        <f>'пр.4'!I676</f>
        <v>270</v>
      </c>
      <c r="I779" s="116">
        <f aca="true" t="shared" si="57" ref="I779:I833">H779/G779*100</f>
        <v>100</v>
      </c>
    </row>
    <row r="780" spans="1:9" ht="27.75" customHeight="1">
      <c r="A780" s="184" t="s">
        <v>344</v>
      </c>
      <c r="B780" s="184"/>
      <c r="C780" s="162" t="s">
        <v>300</v>
      </c>
      <c r="D780" s="162" t="s">
        <v>140</v>
      </c>
      <c r="E780" s="162" t="s">
        <v>345</v>
      </c>
      <c r="F780" s="162"/>
      <c r="G780" s="163">
        <f>G781</f>
        <v>382</v>
      </c>
      <c r="H780" s="163">
        <f>H781</f>
        <v>378.2</v>
      </c>
      <c r="I780" s="116">
        <f t="shared" si="57"/>
        <v>99.00523560209423</v>
      </c>
    </row>
    <row r="781" spans="1:9" ht="27" customHeight="1">
      <c r="A781" s="184" t="s">
        <v>35</v>
      </c>
      <c r="B781" s="184"/>
      <c r="C781" s="162" t="s">
        <v>300</v>
      </c>
      <c r="D781" s="162" t="s">
        <v>140</v>
      </c>
      <c r="E781" s="162" t="s">
        <v>345</v>
      </c>
      <c r="F781" s="162" t="s">
        <v>36</v>
      </c>
      <c r="G781" s="163">
        <f>G782</f>
        <v>382</v>
      </c>
      <c r="H781" s="163">
        <f>H782</f>
        <v>378.2</v>
      </c>
      <c r="I781" s="116">
        <f t="shared" si="57"/>
        <v>99.00523560209423</v>
      </c>
    </row>
    <row r="782" spans="1:9" ht="13.5">
      <c r="A782" s="184" t="s">
        <v>37</v>
      </c>
      <c r="B782" s="184"/>
      <c r="C782" s="162" t="s">
        <v>300</v>
      </c>
      <c r="D782" s="162" t="s">
        <v>140</v>
      </c>
      <c r="E782" s="162" t="s">
        <v>345</v>
      </c>
      <c r="F782" s="162" t="s">
        <v>38</v>
      </c>
      <c r="G782" s="163">
        <f>'пр.4'!H679</f>
        <v>382</v>
      </c>
      <c r="H782" s="163">
        <f>'пр.4'!I679</f>
        <v>378.2</v>
      </c>
      <c r="I782" s="116">
        <f t="shared" si="57"/>
        <v>99.00523560209423</v>
      </c>
    </row>
    <row r="783" spans="1:9" ht="30.75" customHeight="1">
      <c r="A783" s="184" t="s">
        <v>543</v>
      </c>
      <c r="B783" s="184"/>
      <c r="C783" s="162" t="s">
        <v>300</v>
      </c>
      <c r="D783" s="162" t="s">
        <v>140</v>
      </c>
      <c r="E783" s="162" t="s">
        <v>544</v>
      </c>
      <c r="F783" s="162"/>
      <c r="G783" s="163">
        <f aca="true" t="shared" si="58" ref="G783:H785">G784</f>
        <v>7392.2</v>
      </c>
      <c r="H783" s="163">
        <f t="shared" si="58"/>
        <v>7282</v>
      </c>
      <c r="I783" s="116">
        <f t="shared" si="57"/>
        <v>98.50923946862909</v>
      </c>
    </row>
    <row r="784" spans="1:9" ht="27" customHeight="1">
      <c r="A784" s="184" t="s">
        <v>492</v>
      </c>
      <c r="B784" s="184"/>
      <c r="C784" s="162" t="s">
        <v>300</v>
      </c>
      <c r="D784" s="162" t="s">
        <v>140</v>
      </c>
      <c r="E784" s="162" t="s">
        <v>547</v>
      </c>
      <c r="F784" s="162"/>
      <c r="G784" s="163">
        <f t="shared" si="58"/>
        <v>7392.2</v>
      </c>
      <c r="H784" s="163">
        <f t="shared" si="58"/>
        <v>7282</v>
      </c>
      <c r="I784" s="116">
        <f t="shared" si="57"/>
        <v>98.50923946862909</v>
      </c>
    </row>
    <row r="785" spans="1:9" ht="30" customHeight="1">
      <c r="A785" s="184" t="s">
        <v>35</v>
      </c>
      <c r="B785" s="184"/>
      <c r="C785" s="162" t="s">
        <v>300</v>
      </c>
      <c r="D785" s="162" t="s">
        <v>140</v>
      </c>
      <c r="E785" s="162" t="s">
        <v>547</v>
      </c>
      <c r="F785" s="162" t="s">
        <v>36</v>
      </c>
      <c r="G785" s="163">
        <f t="shared" si="58"/>
        <v>7392.2</v>
      </c>
      <c r="H785" s="163">
        <f t="shared" si="58"/>
        <v>7282</v>
      </c>
      <c r="I785" s="116">
        <f t="shared" si="57"/>
        <v>98.50923946862909</v>
      </c>
    </row>
    <row r="786" spans="1:9" ht="13.5">
      <c r="A786" s="184" t="s">
        <v>37</v>
      </c>
      <c r="B786" s="184"/>
      <c r="C786" s="162" t="s">
        <v>300</v>
      </c>
      <c r="D786" s="162" t="s">
        <v>140</v>
      </c>
      <c r="E786" s="162" t="s">
        <v>547</v>
      </c>
      <c r="F786" s="162" t="s">
        <v>38</v>
      </c>
      <c r="G786" s="163">
        <f>'пр.4'!H683</f>
        <v>7392.2</v>
      </c>
      <c r="H786" s="163">
        <f>'пр.4'!I683</f>
        <v>7282</v>
      </c>
      <c r="I786" s="116">
        <f t="shared" si="57"/>
        <v>98.50923946862909</v>
      </c>
    </row>
    <row r="787" spans="1:9" ht="26.25" customHeight="1">
      <c r="A787" s="184" t="s">
        <v>548</v>
      </c>
      <c r="B787" s="184"/>
      <c r="C787" s="162" t="s">
        <v>300</v>
      </c>
      <c r="D787" s="162" t="s">
        <v>140</v>
      </c>
      <c r="E787" s="162" t="s">
        <v>549</v>
      </c>
      <c r="F787" s="162"/>
      <c r="G787" s="163">
        <f aca="true" t="shared" si="59" ref="G787:H789">G788</f>
        <v>188</v>
      </c>
      <c r="H787" s="163">
        <f t="shared" si="59"/>
        <v>180</v>
      </c>
      <c r="I787" s="116">
        <f t="shared" si="57"/>
        <v>95.74468085106383</v>
      </c>
    </row>
    <row r="788" spans="1:9" ht="13.5">
      <c r="A788" s="184" t="s">
        <v>550</v>
      </c>
      <c r="B788" s="184"/>
      <c r="C788" s="162" t="s">
        <v>300</v>
      </c>
      <c r="D788" s="162" t="s">
        <v>140</v>
      </c>
      <c r="E788" s="162" t="s">
        <v>551</v>
      </c>
      <c r="F788" s="162"/>
      <c r="G788" s="163">
        <f t="shared" si="59"/>
        <v>188</v>
      </c>
      <c r="H788" s="163">
        <f t="shared" si="59"/>
        <v>180</v>
      </c>
      <c r="I788" s="116">
        <f t="shared" si="57"/>
        <v>95.74468085106383</v>
      </c>
    </row>
    <row r="789" spans="1:9" ht="27" customHeight="1">
      <c r="A789" s="184" t="s">
        <v>35</v>
      </c>
      <c r="B789" s="184"/>
      <c r="C789" s="162" t="s">
        <v>300</v>
      </c>
      <c r="D789" s="162" t="s">
        <v>140</v>
      </c>
      <c r="E789" s="162" t="s">
        <v>551</v>
      </c>
      <c r="F789" s="162" t="s">
        <v>36</v>
      </c>
      <c r="G789" s="163">
        <f t="shared" si="59"/>
        <v>188</v>
      </c>
      <c r="H789" s="163">
        <f t="shared" si="59"/>
        <v>180</v>
      </c>
      <c r="I789" s="116">
        <f t="shared" si="57"/>
        <v>95.74468085106383</v>
      </c>
    </row>
    <row r="790" spans="1:9" ht="13.5">
      <c r="A790" s="184" t="s">
        <v>37</v>
      </c>
      <c r="B790" s="184"/>
      <c r="C790" s="162" t="s">
        <v>300</v>
      </c>
      <c r="D790" s="162" t="s">
        <v>140</v>
      </c>
      <c r="E790" s="162" t="s">
        <v>551</v>
      </c>
      <c r="F790" s="162" t="s">
        <v>38</v>
      </c>
      <c r="G790" s="163">
        <f>'пр.4'!H687</f>
        <v>188</v>
      </c>
      <c r="H790" s="163">
        <f>'пр.4'!I687</f>
        <v>180</v>
      </c>
      <c r="I790" s="116">
        <f t="shared" si="57"/>
        <v>95.74468085106383</v>
      </c>
    </row>
    <row r="791" spans="1:9" ht="27.75" customHeight="1">
      <c r="A791" s="183" t="s">
        <v>301</v>
      </c>
      <c r="B791" s="183"/>
      <c r="C791" s="159" t="s">
        <v>300</v>
      </c>
      <c r="D791" s="159" t="s">
        <v>65</v>
      </c>
      <c r="E791" s="159"/>
      <c r="F791" s="159"/>
      <c r="G791" s="160">
        <f>G792+G806+G824</f>
        <v>4142.6</v>
      </c>
      <c r="H791" s="160">
        <f>H792+H806+H824</f>
        <v>2891.6</v>
      </c>
      <c r="I791" s="139">
        <f t="shared" si="57"/>
        <v>69.80157389079321</v>
      </c>
    </row>
    <row r="792" spans="1:9" ht="27.75" customHeight="1">
      <c r="A792" s="184" t="s">
        <v>291</v>
      </c>
      <c r="B792" s="184"/>
      <c r="C792" s="162" t="s">
        <v>300</v>
      </c>
      <c r="D792" s="162" t="s">
        <v>65</v>
      </c>
      <c r="E792" s="162" t="s">
        <v>292</v>
      </c>
      <c r="F792" s="162"/>
      <c r="G792" s="163">
        <f>G793</f>
        <v>334.5</v>
      </c>
      <c r="H792" s="163">
        <f>H793</f>
        <v>287.29999999999995</v>
      </c>
      <c r="I792" s="116">
        <f t="shared" si="57"/>
        <v>85.88938714499251</v>
      </c>
    </row>
    <row r="793" spans="1:9" ht="39" customHeight="1">
      <c r="A793" s="184" t="s">
        <v>293</v>
      </c>
      <c r="B793" s="184"/>
      <c r="C793" s="162" t="s">
        <v>300</v>
      </c>
      <c r="D793" s="162" t="s">
        <v>65</v>
      </c>
      <c r="E793" s="162" t="s">
        <v>294</v>
      </c>
      <c r="F793" s="162"/>
      <c r="G793" s="163">
        <f>G794+G797+G800+G803</f>
        <v>334.5</v>
      </c>
      <c r="H793" s="163">
        <f>H794+H797+H800+H803</f>
        <v>287.29999999999995</v>
      </c>
      <c r="I793" s="116">
        <f t="shared" si="57"/>
        <v>85.88938714499251</v>
      </c>
    </row>
    <row r="794" spans="1:9" ht="57" customHeight="1">
      <c r="A794" s="184" t="s">
        <v>297</v>
      </c>
      <c r="B794" s="184"/>
      <c r="C794" s="162" t="s">
        <v>300</v>
      </c>
      <c r="D794" s="162" t="s">
        <v>65</v>
      </c>
      <c r="E794" s="162" t="s">
        <v>298</v>
      </c>
      <c r="F794" s="162"/>
      <c r="G794" s="163">
        <f>G795</f>
        <v>180</v>
      </c>
      <c r="H794" s="163">
        <f>H795</f>
        <v>180</v>
      </c>
      <c r="I794" s="116">
        <f t="shared" si="57"/>
        <v>100</v>
      </c>
    </row>
    <row r="795" spans="1:9" ht="27.75" customHeight="1">
      <c r="A795" s="184" t="s">
        <v>35</v>
      </c>
      <c r="B795" s="184"/>
      <c r="C795" s="162" t="s">
        <v>300</v>
      </c>
      <c r="D795" s="162" t="s">
        <v>65</v>
      </c>
      <c r="E795" s="162" t="s">
        <v>298</v>
      </c>
      <c r="F795" s="162" t="s">
        <v>36</v>
      </c>
      <c r="G795" s="163">
        <f>G796</f>
        <v>180</v>
      </c>
      <c r="H795" s="163">
        <f>H796</f>
        <v>180</v>
      </c>
      <c r="I795" s="116">
        <f t="shared" si="57"/>
        <v>100</v>
      </c>
    </row>
    <row r="796" spans="1:9" ht="13.5">
      <c r="A796" s="184" t="s">
        <v>37</v>
      </c>
      <c r="B796" s="184"/>
      <c r="C796" s="162" t="s">
        <v>300</v>
      </c>
      <c r="D796" s="162" t="s">
        <v>65</v>
      </c>
      <c r="E796" s="162" t="s">
        <v>298</v>
      </c>
      <c r="F796" s="162" t="s">
        <v>38</v>
      </c>
      <c r="G796" s="163">
        <f>'пр.4'!H693</f>
        <v>180</v>
      </c>
      <c r="H796" s="163">
        <f>'пр.4'!I693</f>
        <v>180</v>
      </c>
      <c r="I796" s="116">
        <f t="shared" si="57"/>
        <v>100</v>
      </c>
    </row>
    <row r="797" spans="1:9" ht="27" customHeight="1">
      <c r="A797" s="184" t="s">
        <v>304</v>
      </c>
      <c r="B797" s="184"/>
      <c r="C797" s="162" t="s">
        <v>300</v>
      </c>
      <c r="D797" s="162" t="s">
        <v>65</v>
      </c>
      <c r="E797" s="162" t="s">
        <v>305</v>
      </c>
      <c r="F797" s="162"/>
      <c r="G797" s="163">
        <f>G798</f>
        <v>33.6</v>
      </c>
      <c r="H797" s="163">
        <f>H798</f>
        <v>33.6</v>
      </c>
      <c r="I797" s="116">
        <f t="shared" si="57"/>
        <v>100</v>
      </c>
    </row>
    <row r="798" spans="1:9" ht="29.25" customHeight="1">
      <c r="A798" s="184" t="s">
        <v>35</v>
      </c>
      <c r="B798" s="184"/>
      <c r="C798" s="162" t="s">
        <v>300</v>
      </c>
      <c r="D798" s="162" t="s">
        <v>65</v>
      </c>
      <c r="E798" s="162" t="s">
        <v>305</v>
      </c>
      <c r="F798" s="162" t="s">
        <v>36</v>
      </c>
      <c r="G798" s="163">
        <f>G799</f>
        <v>33.6</v>
      </c>
      <c r="H798" s="163">
        <f>H799</f>
        <v>33.6</v>
      </c>
      <c r="I798" s="116">
        <f t="shared" si="57"/>
        <v>100</v>
      </c>
    </row>
    <row r="799" spans="1:9" ht="13.5">
      <c r="A799" s="184" t="s">
        <v>37</v>
      </c>
      <c r="B799" s="184"/>
      <c r="C799" s="162" t="s">
        <v>300</v>
      </c>
      <c r="D799" s="162" t="s">
        <v>65</v>
      </c>
      <c r="E799" s="162" t="s">
        <v>305</v>
      </c>
      <c r="F799" s="162" t="s">
        <v>38</v>
      </c>
      <c r="G799" s="163">
        <f>'пр.4'!H696</f>
        <v>33.6</v>
      </c>
      <c r="H799" s="163">
        <f>'пр.4'!I696</f>
        <v>33.6</v>
      </c>
      <c r="I799" s="116">
        <f t="shared" si="57"/>
        <v>100</v>
      </c>
    </row>
    <row r="800" spans="1:9" ht="39.75" customHeight="1">
      <c r="A800" s="184" t="s">
        <v>308</v>
      </c>
      <c r="B800" s="184"/>
      <c r="C800" s="162" t="s">
        <v>300</v>
      </c>
      <c r="D800" s="162" t="s">
        <v>65</v>
      </c>
      <c r="E800" s="162" t="s">
        <v>309</v>
      </c>
      <c r="F800" s="162"/>
      <c r="G800" s="163">
        <f>G801</f>
        <v>94.5</v>
      </c>
      <c r="H800" s="163">
        <f>H801</f>
        <v>47.3</v>
      </c>
      <c r="I800" s="116">
        <f t="shared" si="57"/>
        <v>50.05291005291005</v>
      </c>
    </row>
    <row r="801" spans="1:9" ht="29.25" customHeight="1">
      <c r="A801" s="184" t="s">
        <v>35</v>
      </c>
      <c r="B801" s="184"/>
      <c r="C801" s="162" t="s">
        <v>300</v>
      </c>
      <c r="D801" s="162" t="s">
        <v>65</v>
      </c>
      <c r="E801" s="162" t="s">
        <v>309</v>
      </c>
      <c r="F801" s="162" t="s">
        <v>36</v>
      </c>
      <c r="G801" s="163">
        <f>G802</f>
        <v>94.5</v>
      </c>
      <c r="H801" s="163">
        <f>H802</f>
        <v>47.3</v>
      </c>
      <c r="I801" s="116">
        <f t="shared" si="57"/>
        <v>50.05291005291005</v>
      </c>
    </row>
    <row r="802" spans="1:9" ht="13.5">
      <c r="A802" s="184" t="s">
        <v>37</v>
      </c>
      <c r="B802" s="184"/>
      <c r="C802" s="162" t="s">
        <v>300</v>
      </c>
      <c r="D802" s="162" t="s">
        <v>65</v>
      </c>
      <c r="E802" s="162" t="s">
        <v>309</v>
      </c>
      <c r="F802" s="162" t="s">
        <v>38</v>
      </c>
      <c r="G802" s="163">
        <f>'пр.4'!H699</f>
        <v>94.5</v>
      </c>
      <c r="H802" s="163">
        <f>'пр.4'!I699</f>
        <v>47.3</v>
      </c>
      <c r="I802" s="116">
        <f t="shared" si="57"/>
        <v>50.05291005291005</v>
      </c>
    </row>
    <row r="803" spans="1:9" ht="30.75" customHeight="1">
      <c r="A803" s="184" t="str">
        <f>'пр.4'!A700</f>
        <v>Приобретение и установка объектов противопожарной безопасности</v>
      </c>
      <c r="B803" s="184"/>
      <c r="C803" s="162" t="s">
        <v>300</v>
      </c>
      <c r="D803" s="162" t="s">
        <v>65</v>
      </c>
      <c r="E803" s="162" t="s">
        <v>596</v>
      </c>
      <c r="F803" s="162"/>
      <c r="G803" s="163">
        <f>G804</f>
        <v>26.4</v>
      </c>
      <c r="H803" s="163">
        <f>H804</f>
        <v>26.4</v>
      </c>
      <c r="I803" s="116">
        <f t="shared" si="57"/>
        <v>100</v>
      </c>
    </row>
    <row r="804" spans="1:9" ht="28.5" customHeight="1">
      <c r="A804" s="184" t="s">
        <v>35</v>
      </c>
      <c r="B804" s="184"/>
      <c r="C804" s="162" t="s">
        <v>300</v>
      </c>
      <c r="D804" s="162" t="s">
        <v>65</v>
      </c>
      <c r="E804" s="162" t="s">
        <v>596</v>
      </c>
      <c r="F804" s="162" t="s">
        <v>36</v>
      </c>
      <c r="G804" s="163">
        <f>G805</f>
        <v>26.4</v>
      </c>
      <c r="H804" s="163">
        <f>H805</f>
        <v>26.4</v>
      </c>
      <c r="I804" s="116">
        <f t="shared" si="57"/>
        <v>100</v>
      </c>
    </row>
    <row r="805" spans="1:9" ht="13.5">
      <c r="A805" s="184" t="s">
        <v>37</v>
      </c>
      <c r="B805" s="184"/>
      <c r="C805" s="162" t="s">
        <v>300</v>
      </c>
      <c r="D805" s="162" t="s">
        <v>65</v>
      </c>
      <c r="E805" s="162" t="s">
        <v>596</v>
      </c>
      <c r="F805" s="162" t="s">
        <v>38</v>
      </c>
      <c r="G805" s="163">
        <f>'пр.4'!H702</f>
        <v>26.4</v>
      </c>
      <c r="H805" s="163">
        <f>'пр.4'!I702</f>
        <v>26.4</v>
      </c>
      <c r="I805" s="116">
        <f t="shared" si="57"/>
        <v>100</v>
      </c>
    </row>
    <row r="806" spans="1:9" ht="39" customHeight="1">
      <c r="A806" s="184" t="s">
        <v>334</v>
      </c>
      <c r="B806" s="184"/>
      <c r="C806" s="162" t="s">
        <v>300</v>
      </c>
      <c r="D806" s="162" t="s">
        <v>65</v>
      </c>
      <c r="E806" s="162" t="s">
        <v>335</v>
      </c>
      <c r="F806" s="162"/>
      <c r="G806" s="163">
        <f>G807</f>
        <v>3508.1</v>
      </c>
      <c r="H806" s="163">
        <f>H807</f>
        <v>2305.2</v>
      </c>
      <c r="I806" s="116">
        <f t="shared" si="57"/>
        <v>65.71078361506228</v>
      </c>
    </row>
    <row r="807" spans="1:9" ht="41.25" customHeight="1">
      <c r="A807" s="184" t="s">
        <v>336</v>
      </c>
      <c r="B807" s="184"/>
      <c r="C807" s="162" t="s">
        <v>300</v>
      </c>
      <c r="D807" s="162" t="s">
        <v>65</v>
      </c>
      <c r="E807" s="162" t="s">
        <v>337</v>
      </c>
      <c r="F807" s="162"/>
      <c r="G807" s="163">
        <f>G808+G811+G814+G817+G820</f>
        <v>3508.1</v>
      </c>
      <c r="H807" s="163">
        <f>H808+H811+H814+H817+H820</f>
        <v>2305.2</v>
      </c>
      <c r="I807" s="116">
        <f t="shared" si="57"/>
        <v>65.71078361506228</v>
      </c>
    </row>
    <row r="808" spans="1:9" ht="27" customHeight="1">
      <c r="A808" s="184" t="s">
        <v>338</v>
      </c>
      <c r="B808" s="184"/>
      <c r="C808" s="162" t="s">
        <v>300</v>
      </c>
      <c r="D808" s="162" t="s">
        <v>65</v>
      </c>
      <c r="E808" s="162" t="s">
        <v>339</v>
      </c>
      <c r="F808" s="162"/>
      <c r="G808" s="163">
        <f>G809</f>
        <v>100</v>
      </c>
      <c r="H808" s="163">
        <f>H809</f>
        <v>100</v>
      </c>
      <c r="I808" s="116">
        <f t="shared" si="57"/>
        <v>100</v>
      </c>
    </row>
    <row r="809" spans="1:9" ht="27" customHeight="1">
      <c r="A809" s="184" t="s">
        <v>35</v>
      </c>
      <c r="B809" s="184"/>
      <c r="C809" s="162" t="s">
        <v>300</v>
      </c>
      <c r="D809" s="162" t="s">
        <v>65</v>
      </c>
      <c r="E809" s="162" t="s">
        <v>339</v>
      </c>
      <c r="F809" s="162" t="s">
        <v>36</v>
      </c>
      <c r="G809" s="163">
        <f>G810</f>
        <v>100</v>
      </c>
      <c r="H809" s="163">
        <f>H810</f>
        <v>100</v>
      </c>
      <c r="I809" s="116">
        <f t="shared" si="57"/>
        <v>100</v>
      </c>
    </row>
    <row r="810" spans="1:9" ht="13.5">
      <c r="A810" s="184" t="s">
        <v>37</v>
      </c>
      <c r="B810" s="184"/>
      <c r="C810" s="162" t="s">
        <v>300</v>
      </c>
      <c r="D810" s="162" t="s">
        <v>65</v>
      </c>
      <c r="E810" s="162" t="s">
        <v>339</v>
      </c>
      <c r="F810" s="162" t="s">
        <v>38</v>
      </c>
      <c r="G810" s="163">
        <f>'пр.4'!H707</f>
        <v>100</v>
      </c>
      <c r="H810" s="163">
        <f>'пр.4'!I707</f>
        <v>100</v>
      </c>
      <c r="I810" s="116">
        <f t="shared" si="57"/>
        <v>100</v>
      </c>
    </row>
    <row r="811" spans="1:9" ht="13.5">
      <c r="A811" s="184" t="s">
        <v>342</v>
      </c>
      <c r="B811" s="184"/>
      <c r="C811" s="162" t="s">
        <v>300</v>
      </c>
      <c r="D811" s="162" t="s">
        <v>65</v>
      </c>
      <c r="E811" s="162" t="s">
        <v>343</v>
      </c>
      <c r="F811" s="162"/>
      <c r="G811" s="163">
        <f>G812</f>
        <v>496.2</v>
      </c>
      <c r="H811" s="163">
        <f>H812</f>
        <v>496.09999999999997</v>
      </c>
      <c r="I811" s="116">
        <f t="shared" si="57"/>
        <v>99.97984683595324</v>
      </c>
    </row>
    <row r="812" spans="1:9" ht="28.5" customHeight="1">
      <c r="A812" s="184" t="s">
        <v>35</v>
      </c>
      <c r="B812" s="184"/>
      <c r="C812" s="162" t="s">
        <v>300</v>
      </c>
      <c r="D812" s="162" t="s">
        <v>65</v>
      </c>
      <c r="E812" s="162" t="s">
        <v>343</v>
      </c>
      <c r="F812" s="162" t="s">
        <v>36</v>
      </c>
      <c r="G812" s="163">
        <f>G813</f>
        <v>496.2</v>
      </c>
      <c r="H812" s="163">
        <f>H813</f>
        <v>496.09999999999997</v>
      </c>
      <c r="I812" s="116">
        <f t="shared" si="57"/>
        <v>99.97984683595324</v>
      </c>
    </row>
    <row r="813" spans="1:9" ht="13.5">
      <c r="A813" s="184" t="s">
        <v>37</v>
      </c>
      <c r="B813" s="184"/>
      <c r="C813" s="162" t="s">
        <v>300</v>
      </c>
      <c r="D813" s="162" t="s">
        <v>65</v>
      </c>
      <c r="E813" s="162" t="s">
        <v>343</v>
      </c>
      <c r="F813" s="162" t="s">
        <v>38</v>
      </c>
      <c r="G813" s="163">
        <f>'пр.4'!H710</f>
        <v>496.2</v>
      </c>
      <c r="H813" s="163">
        <f>'пр.4'!I710</f>
        <v>496.09999999999997</v>
      </c>
      <c r="I813" s="116">
        <f t="shared" si="57"/>
        <v>99.97984683595324</v>
      </c>
    </row>
    <row r="814" spans="1:9" ht="27" customHeight="1">
      <c r="A814" s="184" t="s">
        <v>344</v>
      </c>
      <c r="B814" s="184"/>
      <c r="C814" s="162" t="s">
        <v>300</v>
      </c>
      <c r="D814" s="162" t="s">
        <v>65</v>
      </c>
      <c r="E814" s="162" t="s">
        <v>345</v>
      </c>
      <c r="F814" s="162"/>
      <c r="G814" s="163">
        <f>G815</f>
        <v>336.3</v>
      </c>
      <c r="H814" s="163">
        <f>H815</f>
        <v>336.29999999999995</v>
      </c>
      <c r="I814" s="116">
        <f t="shared" si="57"/>
        <v>99.99999999999997</v>
      </c>
    </row>
    <row r="815" spans="1:9" ht="32.25" customHeight="1">
      <c r="A815" s="184" t="s">
        <v>35</v>
      </c>
      <c r="B815" s="184"/>
      <c r="C815" s="162" t="s">
        <v>300</v>
      </c>
      <c r="D815" s="162" t="s">
        <v>65</v>
      </c>
      <c r="E815" s="162" t="s">
        <v>345</v>
      </c>
      <c r="F815" s="162" t="s">
        <v>36</v>
      </c>
      <c r="G815" s="163">
        <f>G816</f>
        <v>336.3</v>
      </c>
      <c r="H815" s="163">
        <f>H816</f>
        <v>336.29999999999995</v>
      </c>
      <c r="I815" s="116">
        <f t="shared" si="57"/>
        <v>99.99999999999997</v>
      </c>
    </row>
    <row r="816" spans="1:9" ht="13.5">
      <c r="A816" s="184" t="s">
        <v>37</v>
      </c>
      <c r="B816" s="184"/>
      <c r="C816" s="162" t="s">
        <v>300</v>
      </c>
      <c r="D816" s="162" t="s">
        <v>65</v>
      </c>
      <c r="E816" s="162" t="s">
        <v>345</v>
      </c>
      <c r="F816" s="162" t="s">
        <v>38</v>
      </c>
      <c r="G816" s="163">
        <f>'пр.4'!H713</f>
        <v>336.3</v>
      </c>
      <c r="H816" s="163">
        <f>'пр.4'!I713</f>
        <v>336.29999999999995</v>
      </c>
      <c r="I816" s="116">
        <f t="shared" si="57"/>
        <v>99.99999999999997</v>
      </c>
    </row>
    <row r="817" spans="1:9" ht="39" customHeight="1">
      <c r="A817" s="184" t="s">
        <v>346</v>
      </c>
      <c r="B817" s="184"/>
      <c r="C817" s="162" t="s">
        <v>300</v>
      </c>
      <c r="D817" s="162" t="s">
        <v>65</v>
      </c>
      <c r="E817" s="162" t="s">
        <v>347</v>
      </c>
      <c r="F817" s="162"/>
      <c r="G817" s="163">
        <f>G818</f>
        <v>7.5</v>
      </c>
      <c r="H817" s="163">
        <f>H818</f>
        <v>7.5</v>
      </c>
      <c r="I817" s="116">
        <f t="shared" si="57"/>
        <v>100</v>
      </c>
    </row>
    <row r="818" spans="1:9" ht="27" customHeight="1">
      <c r="A818" s="184" t="s">
        <v>35</v>
      </c>
      <c r="B818" s="184"/>
      <c r="C818" s="162" t="s">
        <v>300</v>
      </c>
      <c r="D818" s="162" t="s">
        <v>65</v>
      </c>
      <c r="E818" s="162" t="s">
        <v>347</v>
      </c>
      <c r="F818" s="162" t="s">
        <v>36</v>
      </c>
      <c r="G818" s="163">
        <f>G819</f>
        <v>7.5</v>
      </c>
      <c r="H818" s="163">
        <f>H819</f>
        <v>7.5</v>
      </c>
      <c r="I818" s="116">
        <f t="shared" si="57"/>
        <v>100</v>
      </c>
    </row>
    <row r="819" spans="1:9" ht="13.5">
      <c r="A819" s="184" t="s">
        <v>37</v>
      </c>
      <c r="B819" s="184"/>
      <c r="C819" s="162" t="s">
        <v>300</v>
      </c>
      <c r="D819" s="162" t="s">
        <v>65</v>
      </c>
      <c r="E819" s="162" t="s">
        <v>347</v>
      </c>
      <c r="F819" s="162" t="s">
        <v>38</v>
      </c>
      <c r="G819" s="163">
        <f>'пр.4'!H716</f>
        <v>7.5</v>
      </c>
      <c r="H819" s="163">
        <f>'пр.4'!I716</f>
        <v>7.5</v>
      </c>
      <c r="I819" s="116">
        <f t="shared" si="57"/>
        <v>100</v>
      </c>
    </row>
    <row r="820" spans="1:9" ht="40.5" customHeight="1">
      <c r="A820" s="184" t="s">
        <v>348</v>
      </c>
      <c r="B820" s="184"/>
      <c r="C820" s="162" t="s">
        <v>300</v>
      </c>
      <c r="D820" s="162" t="s">
        <v>65</v>
      </c>
      <c r="E820" s="162" t="s">
        <v>349</v>
      </c>
      <c r="F820" s="162"/>
      <c r="G820" s="163">
        <f aca="true" t="shared" si="60" ref="G820:H822">G821</f>
        <v>2568.1</v>
      </c>
      <c r="H820" s="163">
        <f t="shared" si="60"/>
        <v>1365.3</v>
      </c>
      <c r="I820" s="116">
        <f t="shared" si="57"/>
        <v>53.16381760834859</v>
      </c>
    </row>
    <row r="821" spans="1:9" ht="42" customHeight="1">
      <c r="A821" s="184" t="s">
        <v>350</v>
      </c>
      <c r="B821" s="184"/>
      <c r="C821" s="162" t="s">
        <v>300</v>
      </c>
      <c r="D821" s="162" t="s">
        <v>65</v>
      </c>
      <c r="E821" s="162" t="s">
        <v>351</v>
      </c>
      <c r="F821" s="162"/>
      <c r="G821" s="163">
        <f t="shared" si="60"/>
        <v>2568.1</v>
      </c>
      <c r="H821" s="163">
        <f t="shared" si="60"/>
        <v>1365.3</v>
      </c>
      <c r="I821" s="116">
        <f t="shared" si="57"/>
        <v>53.16381760834859</v>
      </c>
    </row>
    <row r="822" spans="1:9" ht="27" customHeight="1">
      <c r="A822" s="184" t="s">
        <v>35</v>
      </c>
      <c r="B822" s="184"/>
      <c r="C822" s="162" t="s">
        <v>300</v>
      </c>
      <c r="D822" s="162" t="s">
        <v>65</v>
      </c>
      <c r="E822" s="162" t="s">
        <v>351</v>
      </c>
      <c r="F822" s="162" t="s">
        <v>36</v>
      </c>
      <c r="G822" s="163">
        <f t="shared" si="60"/>
        <v>2568.1</v>
      </c>
      <c r="H822" s="163">
        <f t="shared" si="60"/>
        <v>1365.3</v>
      </c>
      <c r="I822" s="116">
        <f t="shared" si="57"/>
        <v>53.16381760834859</v>
      </c>
    </row>
    <row r="823" spans="1:9" ht="13.5">
      <c r="A823" s="184" t="s">
        <v>37</v>
      </c>
      <c r="B823" s="184"/>
      <c r="C823" s="162" t="s">
        <v>300</v>
      </c>
      <c r="D823" s="162" t="s">
        <v>65</v>
      </c>
      <c r="E823" s="162" t="s">
        <v>351</v>
      </c>
      <c r="F823" s="162" t="s">
        <v>38</v>
      </c>
      <c r="G823" s="163">
        <f>'пр.4'!H720</f>
        <v>2568.1</v>
      </c>
      <c r="H823" s="163">
        <f>'пр.4'!I720</f>
        <v>1365.3</v>
      </c>
      <c r="I823" s="116">
        <f t="shared" si="57"/>
        <v>53.16381760834859</v>
      </c>
    </row>
    <row r="824" spans="1:9" ht="27" customHeight="1">
      <c r="A824" s="184" t="s">
        <v>548</v>
      </c>
      <c r="B824" s="184"/>
      <c r="C824" s="162" t="s">
        <v>300</v>
      </c>
      <c r="D824" s="162" t="s">
        <v>65</v>
      </c>
      <c r="E824" s="162" t="s">
        <v>549</v>
      </c>
      <c r="F824" s="162"/>
      <c r="G824" s="163">
        <f aca="true" t="shared" si="61" ref="G824:H826">G825</f>
        <v>300</v>
      </c>
      <c r="H824" s="163">
        <f t="shared" si="61"/>
        <v>299.1</v>
      </c>
      <c r="I824" s="116">
        <f t="shared" si="57"/>
        <v>99.70000000000002</v>
      </c>
    </row>
    <row r="825" spans="1:9" ht="13.5">
      <c r="A825" s="184" t="s">
        <v>550</v>
      </c>
      <c r="B825" s="184"/>
      <c r="C825" s="162" t="s">
        <v>300</v>
      </c>
      <c r="D825" s="162" t="s">
        <v>65</v>
      </c>
      <c r="E825" s="162" t="s">
        <v>551</v>
      </c>
      <c r="F825" s="162"/>
      <c r="G825" s="163">
        <f t="shared" si="61"/>
        <v>300</v>
      </c>
      <c r="H825" s="163">
        <f t="shared" si="61"/>
        <v>299.1</v>
      </c>
      <c r="I825" s="116">
        <f t="shared" si="57"/>
        <v>99.70000000000002</v>
      </c>
    </row>
    <row r="826" spans="1:9" ht="28.5" customHeight="1">
      <c r="A826" s="184" t="s">
        <v>35</v>
      </c>
      <c r="B826" s="184"/>
      <c r="C826" s="162" t="s">
        <v>300</v>
      </c>
      <c r="D826" s="162" t="s">
        <v>65</v>
      </c>
      <c r="E826" s="162" t="s">
        <v>551</v>
      </c>
      <c r="F826" s="162" t="s">
        <v>36</v>
      </c>
      <c r="G826" s="163">
        <f t="shared" si="61"/>
        <v>300</v>
      </c>
      <c r="H826" s="163">
        <f t="shared" si="61"/>
        <v>299.1</v>
      </c>
      <c r="I826" s="116">
        <f t="shared" si="57"/>
        <v>99.70000000000002</v>
      </c>
    </row>
    <row r="827" spans="1:9" ht="13.5">
      <c r="A827" s="184" t="s">
        <v>37</v>
      </c>
      <c r="B827" s="184"/>
      <c r="C827" s="162" t="s">
        <v>300</v>
      </c>
      <c r="D827" s="162" t="s">
        <v>65</v>
      </c>
      <c r="E827" s="162" t="s">
        <v>551</v>
      </c>
      <c r="F827" s="162" t="s">
        <v>38</v>
      </c>
      <c r="G827" s="163">
        <f>'пр.4'!H724</f>
        <v>300</v>
      </c>
      <c r="H827" s="163">
        <f>'пр.4'!I724</f>
        <v>299.1</v>
      </c>
      <c r="I827" s="116">
        <f t="shared" si="57"/>
        <v>99.70000000000002</v>
      </c>
    </row>
    <row r="828" spans="1:9" ht="13.5">
      <c r="A828" s="183" t="s">
        <v>505</v>
      </c>
      <c r="B828" s="183"/>
      <c r="C828" s="159" t="s">
        <v>232</v>
      </c>
      <c r="D828" s="161" t="s">
        <v>593</v>
      </c>
      <c r="E828" s="159"/>
      <c r="F828" s="159"/>
      <c r="G828" s="160">
        <f aca="true" t="shared" si="62" ref="G828:H832">G829</f>
        <v>6301.6</v>
      </c>
      <c r="H828" s="160">
        <f t="shared" si="62"/>
        <v>6301.5</v>
      </c>
      <c r="I828" s="139">
        <f t="shared" si="57"/>
        <v>99.99841310143455</v>
      </c>
    </row>
    <row r="829" spans="1:9" ht="13.5">
      <c r="A829" s="183" t="s">
        <v>506</v>
      </c>
      <c r="B829" s="183"/>
      <c r="C829" s="159" t="s">
        <v>232</v>
      </c>
      <c r="D829" s="159" t="s">
        <v>117</v>
      </c>
      <c r="E829" s="159"/>
      <c r="F829" s="159"/>
      <c r="G829" s="160">
        <f t="shared" si="62"/>
        <v>6301.6</v>
      </c>
      <c r="H829" s="160">
        <f t="shared" si="62"/>
        <v>6301.5</v>
      </c>
      <c r="I829" s="139">
        <f t="shared" si="57"/>
        <v>99.99841310143455</v>
      </c>
    </row>
    <row r="830" spans="1:9" ht="26.25" customHeight="1">
      <c r="A830" s="184" t="s">
        <v>507</v>
      </c>
      <c r="B830" s="184"/>
      <c r="C830" s="162" t="s">
        <v>232</v>
      </c>
      <c r="D830" s="162" t="s">
        <v>117</v>
      </c>
      <c r="E830" s="162" t="s">
        <v>508</v>
      </c>
      <c r="F830" s="162"/>
      <c r="G830" s="163">
        <f t="shared" si="62"/>
        <v>6301.6</v>
      </c>
      <c r="H830" s="163">
        <f t="shared" si="62"/>
        <v>6301.5</v>
      </c>
      <c r="I830" s="116">
        <f t="shared" si="57"/>
        <v>99.99841310143455</v>
      </c>
    </row>
    <row r="831" spans="1:9" ht="31.5" customHeight="1">
      <c r="A831" s="184" t="s">
        <v>492</v>
      </c>
      <c r="B831" s="184"/>
      <c r="C831" s="162" t="s">
        <v>232</v>
      </c>
      <c r="D831" s="162" t="s">
        <v>117</v>
      </c>
      <c r="E831" s="162" t="s">
        <v>509</v>
      </c>
      <c r="F831" s="162"/>
      <c r="G831" s="163">
        <f t="shared" si="62"/>
        <v>6301.6</v>
      </c>
      <c r="H831" s="163">
        <f t="shared" si="62"/>
        <v>6301.5</v>
      </c>
      <c r="I831" s="116">
        <f t="shared" si="57"/>
        <v>99.99841310143455</v>
      </c>
    </row>
    <row r="832" spans="1:9" ht="29.25" customHeight="1">
      <c r="A832" s="184" t="s">
        <v>35</v>
      </c>
      <c r="B832" s="184"/>
      <c r="C832" s="162" t="s">
        <v>232</v>
      </c>
      <c r="D832" s="162" t="s">
        <v>117</v>
      </c>
      <c r="E832" s="162" t="s">
        <v>509</v>
      </c>
      <c r="F832" s="162" t="s">
        <v>36</v>
      </c>
      <c r="G832" s="163">
        <f t="shared" si="62"/>
        <v>6301.6</v>
      </c>
      <c r="H832" s="163">
        <f t="shared" si="62"/>
        <v>6301.5</v>
      </c>
      <c r="I832" s="116">
        <f t="shared" si="57"/>
        <v>99.99841310143455</v>
      </c>
    </row>
    <row r="833" spans="1:9" ht="13.5">
      <c r="A833" s="184" t="s">
        <v>510</v>
      </c>
      <c r="B833" s="184"/>
      <c r="C833" s="162" t="s">
        <v>232</v>
      </c>
      <c r="D833" s="162" t="s">
        <v>117</v>
      </c>
      <c r="E833" s="162" t="s">
        <v>509</v>
      </c>
      <c r="F833" s="162" t="s">
        <v>511</v>
      </c>
      <c r="G833" s="163">
        <f>'пр.4'!H316</f>
        <v>6301.6</v>
      </c>
      <c r="H833" s="163">
        <f>'пр.4'!I316</f>
        <v>6301.5</v>
      </c>
      <c r="I833" s="116">
        <f t="shared" si="57"/>
        <v>99.99841310143455</v>
      </c>
    </row>
    <row r="834" ht="60" customHeight="1"/>
  </sheetData>
  <sheetProtection/>
  <mergeCells count="833">
    <mergeCell ref="A373:B373"/>
    <mergeCell ref="A374:B374"/>
    <mergeCell ref="A375:B375"/>
    <mergeCell ref="A376:B376"/>
    <mergeCell ref="A830:B830"/>
    <mergeCell ref="A831:B831"/>
    <mergeCell ref="A829:B829"/>
    <mergeCell ref="A818:B818"/>
    <mergeCell ref="A819:B819"/>
    <mergeCell ref="A820:B820"/>
    <mergeCell ref="A832:B832"/>
    <mergeCell ref="A833:B833"/>
    <mergeCell ref="E1:G1"/>
    <mergeCell ref="E3:G3"/>
    <mergeCell ref="A824:B824"/>
    <mergeCell ref="E2:I2"/>
    <mergeCell ref="A825:B825"/>
    <mergeCell ref="A826:B826"/>
    <mergeCell ref="A827:B827"/>
    <mergeCell ref="A828:B828"/>
    <mergeCell ref="A821:B821"/>
    <mergeCell ref="A822:B822"/>
    <mergeCell ref="A823:B823"/>
    <mergeCell ref="A815:B815"/>
    <mergeCell ref="A816:B816"/>
    <mergeCell ref="A817:B817"/>
    <mergeCell ref="A809:B809"/>
    <mergeCell ref="A810:B810"/>
    <mergeCell ref="A811:B811"/>
    <mergeCell ref="A812:B812"/>
    <mergeCell ref="A813:B813"/>
    <mergeCell ref="A814:B814"/>
    <mergeCell ref="A803:B803"/>
    <mergeCell ref="A804:B804"/>
    <mergeCell ref="A805:B805"/>
    <mergeCell ref="A806:B806"/>
    <mergeCell ref="A807:B807"/>
    <mergeCell ref="A808:B808"/>
    <mergeCell ref="A797:B797"/>
    <mergeCell ref="A798:B798"/>
    <mergeCell ref="A799:B799"/>
    <mergeCell ref="A800:B800"/>
    <mergeCell ref="A801:B801"/>
    <mergeCell ref="A802:B802"/>
    <mergeCell ref="A791:B791"/>
    <mergeCell ref="A792:B792"/>
    <mergeCell ref="A793:B793"/>
    <mergeCell ref="A794:B794"/>
    <mergeCell ref="A795:B795"/>
    <mergeCell ref="A796:B796"/>
    <mergeCell ref="A785:B785"/>
    <mergeCell ref="A786:B786"/>
    <mergeCell ref="A787:B787"/>
    <mergeCell ref="A788:B788"/>
    <mergeCell ref="A789:B789"/>
    <mergeCell ref="A790:B790"/>
    <mergeCell ref="A784:B784"/>
    <mergeCell ref="A779:B779"/>
    <mergeCell ref="A780:B780"/>
    <mergeCell ref="A781:B781"/>
    <mergeCell ref="A782:B782"/>
    <mergeCell ref="A783:B783"/>
    <mergeCell ref="A773:B773"/>
    <mergeCell ref="A774:B774"/>
    <mergeCell ref="A775:B775"/>
    <mergeCell ref="A776:B776"/>
    <mergeCell ref="A777:B777"/>
    <mergeCell ref="A778:B778"/>
    <mergeCell ref="A767:B767"/>
    <mergeCell ref="A768:B768"/>
    <mergeCell ref="A769:B769"/>
    <mergeCell ref="A770:B770"/>
    <mergeCell ref="A771:B771"/>
    <mergeCell ref="A772:B772"/>
    <mergeCell ref="A761:B761"/>
    <mergeCell ref="A762:B762"/>
    <mergeCell ref="A763:B763"/>
    <mergeCell ref="A764:B764"/>
    <mergeCell ref="A765:B765"/>
    <mergeCell ref="A766:B766"/>
    <mergeCell ref="A751:B751"/>
    <mergeCell ref="A752:B752"/>
    <mergeCell ref="A753:B753"/>
    <mergeCell ref="A754:B754"/>
    <mergeCell ref="A759:B759"/>
    <mergeCell ref="A760:B760"/>
    <mergeCell ref="A755:B755"/>
    <mergeCell ref="A756:B756"/>
    <mergeCell ref="A757:B757"/>
    <mergeCell ref="A758:B758"/>
    <mergeCell ref="A749:B749"/>
    <mergeCell ref="A750:B750"/>
    <mergeCell ref="A740:B740"/>
    <mergeCell ref="A741:B741"/>
    <mergeCell ref="A742:B742"/>
    <mergeCell ref="A743:B743"/>
    <mergeCell ref="A735:B735"/>
    <mergeCell ref="A736:B736"/>
    <mergeCell ref="A737:B737"/>
    <mergeCell ref="A738:B738"/>
    <mergeCell ref="A739:B739"/>
    <mergeCell ref="A748:B748"/>
    <mergeCell ref="A729:B729"/>
    <mergeCell ref="A730:B730"/>
    <mergeCell ref="A731:B731"/>
    <mergeCell ref="A732:B732"/>
    <mergeCell ref="A733:B733"/>
    <mergeCell ref="A734:B734"/>
    <mergeCell ref="A723:B723"/>
    <mergeCell ref="A724:B724"/>
    <mergeCell ref="A725:B725"/>
    <mergeCell ref="A726:B726"/>
    <mergeCell ref="A727:B727"/>
    <mergeCell ref="A728:B728"/>
    <mergeCell ref="A717:B717"/>
    <mergeCell ref="A718:B718"/>
    <mergeCell ref="A719:B719"/>
    <mergeCell ref="A720:B720"/>
    <mergeCell ref="A721:B721"/>
    <mergeCell ref="A722:B722"/>
    <mergeCell ref="A711:B711"/>
    <mergeCell ref="A712:B712"/>
    <mergeCell ref="A713:B713"/>
    <mergeCell ref="A714:B714"/>
    <mergeCell ref="A715:B715"/>
    <mergeCell ref="A716:B716"/>
    <mergeCell ref="A705:B705"/>
    <mergeCell ref="A706:B706"/>
    <mergeCell ref="A707:B707"/>
    <mergeCell ref="A708:B708"/>
    <mergeCell ref="A709:B709"/>
    <mergeCell ref="A710:B710"/>
    <mergeCell ref="A699:B699"/>
    <mergeCell ref="A700:B700"/>
    <mergeCell ref="A744:B744"/>
    <mergeCell ref="A745:B745"/>
    <mergeCell ref="A746:B746"/>
    <mergeCell ref="A747:B747"/>
    <mergeCell ref="A701:B701"/>
    <mergeCell ref="A702:B702"/>
    <mergeCell ref="A703:B703"/>
    <mergeCell ref="A704:B704"/>
    <mergeCell ref="A694:B694"/>
    <mergeCell ref="A695:B695"/>
    <mergeCell ref="A696:B696"/>
    <mergeCell ref="A697:B697"/>
    <mergeCell ref="A698:B698"/>
    <mergeCell ref="A690:B690"/>
    <mergeCell ref="A691:B691"/>
    <mergeCell ref="A692:B692"/>
    <mergeCell ref="A693:B693"/>
    <mergeCell ref="A680:B680"/>
    <mergeCell ref="A681:B681"/>
    <mergeCell ref="A682:B682"/>
    <mergeCell ref="A683:B683"/>
    <mergeCell ref="A688:B688"/>
    <mergeCell ref="A689:B689"/>
    <mergeCell ref="A684:B684"/>
    <mergeCell ref="A685:B685"/>
    <mergeCell ref="A686:B686"/>
    <mergeCell ref="A687:B687"/>
    <mergeCell ref="A674:B674"/>
    <mergeCell ref="A675:B675"/>
    <mergeCell ref="A676:B676"/>
    <mergeCell ref="A677:B677"/>
    <mergeCell ref="A678:B678"/>
    <mergeCell ref="A679:B679"/>
    <mergeCell ref="A671:B671"/>
    <mergeCell ref="A672:B672"/>
    <mergeCell ref="A673:B673"/>
    <mergeCell ref="A665:B665"/>
    <mergeCell ref="A666:B666"/>
    <mergeCell ref="A667:B667"/>
    <mergeCell ref="A668:B668"/>
    <mergeCell ref="A669:B669"/>
    <mergeCell ref="A670:B670"/>
    <mergeCell ref="A659:B659"/>
    <mergeCell ref="A660:B660"/>
    <mergeCell ref="A661:B661"/>
    <mergeCell ref="A662:B662"/>
    <mergeCell ref="A663:B663"/>
    <mergeCell ref="A664:B664"/>
    <mergeCell ref="A653:B653"/>
    <mergeCell ref="A654:B654"/>
    <mergeCell ref="A655:B655"/>
    <mergeCell ref="A656:B656"/>
    <mergeCell ref="A657:B657"/>
    <mergeCell ref="A658:B658"/>
    <mergeCell ref="A647:B647"/>
    <mergeCell ref="A648:B648"/>
    <mergeCell ref="A649:B649"/>
    <mergeCell ref="A650:B650"/>
    <mergeCell ref="A651:B651"/>
    <mergeCell ref="A652:B652"/>
    <mergeCell ref="A641:B641"/>
    <mergeCell ref="A642:B642"/>
    <mergeCell ref="A643:B643"/>
    <mergeCell ref="A644:B644"/>
    <mergeCell ref="A645:B645"/>
    <mergeCell ref="A646:B646"/>
    <mergeCell ref="A635:B635"/>
    <mergeCell ref="A636:B636"/>
    <mergeCell ref="A637:B637"/>
    <mergeCell ref="A638:B638"/>
    <mergeCell ref="A639:B639"/>
    <mergeCell ref="A640:B640"/>
    <mergeCell ref="A629:B629"/>
    <mergeCell ref="A630:B630"/>
    <mergeCell ref="A631:B631"/>
    <mergeCell ref="A632:B632"/>
    <mergeCell ref="A633:B633"/>
    <mergeCell ref="A634:B634"/>
    <mergeCell ref="A626:B626"/>
    <mergeCell ref="A627:B627"/>
    <mergeCell ref="A628:B628"/>
    <mergeCell ref="A620:B620"/>
    <mergeCell ref="A621:B621"/>
    <mergeCell ref="A622:B622"/>
    <mergeCell ref="A623:B623"/>
    <mergeCell ref="A624:B624"/>
    <mergeCell ref="A625:B625"/>
    <mergeCell ref="A614:B614"/>
    <mergeCell ref="A615:B615"/>
    <mergeCell ref="A616:B616"/>
    <mergeCell ref="A617:B617"/>
    <mergeCell ref="A618:B618"/>
    <mergeCell ref="A619:B619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1:B581"/>
    <mergeCell ref="A582:B582"/>
    <mergeCell ref="A583:B583"/>
    <mergeCell ref="A584:B584"/>
    <mergeCell ref="A585:B585"/>
    <mergeCell ref="A586:B586"/>
    <mergeCell ref="A575:B575"/>
    <mergeCell ref="A576:B576"/>
    <mergeCell ref="A577:B577"/>
    <mergeCell ref="A578:B578"/>
    <mergeCell ref="A579:B579"/>
    <mergeCell ref="A580:B580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2:B492"/>
    <mergeCell ref="A493:B493"/>
    <mergeCell ref="A497:B497"/>
    <mergeCell ref="A498:B498"/>
    <mergeCell ref="A499:B499"/>
    <mergeCell ref="A494:B494"/>
    <mergeCell ref="A495:B495"/>
    <mergeCell ref="A496:B496"/>
    <mergeCell ref="A486:B486"/>
    <mergeCell ref="A487:B487"/>
    <mergeCell ref="A488:B488"/>
    <mergeCell ref="A489:B489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470:B470"/>
    <mergeCell ref="A471:B471"/>
    <mergeCell ref="A472:B472"/>
    <mergeCell ref="A587:B587"/>
    <mergeCell ref="A588:B588"/>
    <mergeCell ref="A589:B589"/>
    <mergeCell ref="A572:B572"/>
    <mergeCell ref="A573:B573"/>
    <mergeCell ref="A574:B574"/>
    <mergeCell ref="A473:B473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7:B407"/>
    <mergeCell ref="A408:B408"/>
    <mergeCell ref="A409:B409"/>
    <mergeCell ref="A401:B401"/>
    <mergeCell ref="A402:B402"/>
    <mergeCell ref="A403:B403"/>
    <mergeCell ref="A404:B404"/>
    <mergeCell ref="A405:B405"/>
    <mergeCell ref="A406:B406"/>
    <mergeCell ref="A395:B395"/>
    <mergeCell ref="A396:B396"/>
    <mergeCell ref="A397:B397"/>
    <mergeCell ref="A398:B398"/>
    <mergeCell ref="A399:B399"/>
    <mergeCell ref="A400:B400"/>
    <mergeCell ref="A389:B389"/>
    <mergeCell ref="A390:B390"/>
    <mergeCell ref="A391:B391"/>
    <mergeCell ref="A392:B392"/>
    <mergeCell ref="A393:B393"/>
    <mergeCell ref="A394:B394"/>
    <mergeCell ref="A383:B383"/>
    <mergeCell ref="A384:B384"/>
    <mergeCell ref="A385:B385"/>
    <mergeCell ref="A386:B386"/>
    <mergeCell ref="A387:B387"/>
    <mergeCell ref="A388:B388"/>
    <mergeCell ref="A377:B377"/>
    <mergeCell ref="A378:B378"/>
    <mergeCell ref="A379:B379"/>
    <mergeCell ref="A380:B380"/>
    <mergeCell ref="A381:B381"/>
    <mergeCell ref="A382:B382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2:B352"/>
    <mergeCell ref="A356:B356"/>
    <mergeCell ref="A357:B357"/>
    <mergeCell ref="A358:B358"/>
    <mergeCell ref="A359:B359"/>
    <mergeCell ref="A360:B360"/>
    <mergeCell ref="A353:B353"/>
    <mergeCell ref="A354:B354"/>
    <mergeCell ref="A355:B355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19:B319"/>
    <mergeCell ref="A320:B320"/>
    <mergeCell ref="A321:B321"/>
    <mergeCell ref="A325:B325"/>
    <mergeCell ref="A326:B326"/>
    <mergeCell ref="A327:B327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6:B286"/>
    <mergeCell ref="A290:B290"/>
    <mergeCell ref="A291:B291"/>
    <mergeCell ref="A292:B292"/>
    <mergeCell ref="A293:B293"/>
    <mergeCell ref="A294:B294"/>
    <mergeCell ref="A287:B287"/>
    <mergeCell ref="A288:B288"/>
    <mergeCell ref="A289:B289"/>
    <mergeCell ref="A280:B280"/>
    <mergeCell ref="A281:B281"/>
    <mergeCell ref="A282:B282"/>
    <mergeCell ref="A283:B283"/>
    <mergeCell ref="A284:B284"/>
    <mergeCell ref="A285:B285"/>
    <mergeCell ref="A273:B273"/>
    <mergeCell ref="A274:B274"/>
    <mergeCell ref="A275:B275"/>
    <mergeCell ref="A276:B276"/>
    <mergeCell ref="A278:B278"/>
    <mergeCell ref="A279:B279"/>
    <mergeCell ref="A277:B277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38:B238"/>
    <mergeCell ref="A239:B239"/>
    <mergeCell ref="A251:B251"/>
    <mergeCell ref="A252:B252"/>
    <mergeCell ref="A253:B253"/>
    <mergeCell ref="A254:B254"/>
    <mergeCell ref="A240:B240"/>
    <mergeCell ref="A242:B242"/>
    <mergeCell ref="A243:B243"/>
    <mergeCell ref="A244:B244"/>
    <mergeCell ref="A235:B235"/>
    <mergeCell ref="A236:B236"/>
    <mergeCell ref="A237:B237"/>
    <mergeCell ref="A232:B232"/>
    <mergeCell ref="A233:B233"/>
    <mergeCell ref="A234:B234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13:B213"/>
    <mergeCell ref="A210:B210"/>
    <mergeCell ref="A211:B211"/>
    <mergeCell ref="A212:B212"/>
    <mergeCell ref="A206:B206"/>
    <mergeCell ref="A207:B207"/>
    <mergeCell ref="A208:B208"/>
    <mergeCell ref="A209:B209"/>
    <mergeCell ref="A200:B200"/>
    <mergeCell ref="A201:B201"/>
    <mergeCell ref="A202:B202"/>
    <mergeCell ref="A203:B203"/>
    <mergeCell ref="A204:B204"/>
    <mergeCell ref="A205:B205"/>
    <mergeCell ref="A197:B197"/>
    <mergeCell ref="A198:B198"/>
    <mergeCell ref="A199:B199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  <mergeCell ref="A173:B173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48:B148"/>
    <mergeCell ref="A151:B151"/>
    <mergeCell ref="A152:B152"/>
    <mergeCell ref="A153:B153"/>
    <mergeCell ref="A154:B154"/>
    <mergeCell ref="A149:B149"/>
    <mergeCell ref="A150:B150"/>
    <mergeCell ref="A142:B142"/>
    <mergeCell ref="A143:B143"/>
    <mergeCell ref="A144:B144"/>
    <mergeCell ref="A145:B145"/>
    <mergeCell ref="A146:B146"/>
    <mergeCell ref="A147:B147"/>
    <mergeCell ref="A245:B245"/>
    <mergeCell ref="A246:B246"/>
    <mergeCell ref="A241:B241"/>
    <mergeCell ref="A135:B135"/>
    <mergeCell ref="A136:B136"/>
    <mergeCell ref="A137:B137"/>
    <mergeCell ref="A138:B138"/>
    <mergeCell ref="A139:B139"/>
    <mergeCell ref="A140:B140"/>
    <mergeCell ref="A141:B141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0:B80"/>
    <mergeCell ref="A81:B81"/>
    <mergeCell ref="A82:B82"/>
    <mergeCell ref="A247:B247"/>
    <mergeCell ref="A248:B248"/>
    <mergeCell ref="A249:B249"/>
    <mergeCell ref="A83:B83"/>
    <mergeCell ref="A84:B84"/>
    <mergeCell ref="A85:B85"/>
    <mergeCell ref="A86:B86"/>
    <mergeCell ref="A73:B73"/>
    <mergeCell ref="A74:B74"/>
    <mergeCell ref="A76:B76"/>
    <mergeCell ref="A77:B77"/>
    <mergeCell ref="A78:B78"/>
    <mergeCell ref="A79:B79"/>
    <mergeCell ref="A75:B75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40:B40"/>
    <mergeCell ref="A41:B41"/>
    <mergeCell ref="A42:B42"/>
    <mergeCell ref="A250:B250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5:G5"/>
    <mergeCell ref="A6:B6"/>
    <mergeCell ref="A7:B7"/>
    <mergeCell ref="A8:B8"/>
    <mergeCell ref="A9:B9"/>
    <mergeCell ref="A4:I4"/>
  </mergeCells>
  <printOptions/>
  <pageMargins left="0.31496062992125984" right="0.31496062992125984" top="0.35433070866141736" bottom="0.5511811023622047" header="0.31496062992125984" footer="0.31496062992125984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892"/>
  <sheetViews>
    <sheetView workbookViewId="0" topLeftCell="A178">
      <selection activeCell="A115" sqref="A115"/>
    </sheetView>
  </sheetViews>
  <sheetFormatPr defaultColWidth="9.140625" defaultRowHeight="15"/>
  <cols>
    <col min="1" max="1" width="35.28125" style="11" customWidth="1"/>
    <col min="2" max="2" width="4.7109375" style="11" customWidth="1"/>
    <col min="3" max="4" width="3.7109375" style="11" customWidth="1"/>
    <col min="5" max="5" width="14.421875" style="11" customWidth="1"/>
    <col min="6" max="6" width="3.57421875" style="11" customWidth="1"/>
    <col min="7" max="7" width="1.7109375" style="11" customWidth="1"/>
    <col min="8" max="8" width="10.7109375" style="11" customWidth="1"/>
    <col min="9" max="9" width="12.8515625" style="11" customWidth="1"/>
    <col min="10" max="10" width="8.57421875" style="17" customWidth="1"/>
    <col min="11" max="16" width="8.8515625" style="17" customWidth="1"/>
    <col min="17" max="16384" width="8.8515625" style="11" customWidth="1"/>
  </cols>
  <sheetData>
    <row r="1" spans="1:10" ht="13.5">
      <c r="A1" s="24"/>
      <c r="B1" s="24"/>
      <c r="C1" s="24"/>
      <c r="D1" s="24"/>
      <c r="E1" s="188" t="s">
        <v>594</v>
      </c>
      <c r="F1" s="188"/>
      <c r="G1" s="188"/>
      <c r="H1" s="24"/>
      <c r="I1" s="24"/>
      <c r="J1" s="24"/>
    </row>
    <row r="2" spans="1:10" ht="56.25" customHeight="1">
      <c r="A2" s="24"/>
      <c r="B2" s="24"/>
      <c r="C2" s="24"/>
      <c r="D2" s="24"/>
      <c r="E2" s="188" t="s">
        <v>679</v>
      </c>
      <c r="F2" s="188"/>
      <c r="G2" s="188"/>
      <c r="H2" s="189"/>
      <c r="I2" s="190"/>
      <c r="J2" s="190"/>
    </row>
    <row r="3" spans="1:10" ht="20.25" customHeight="1">
      <c r="A3" s="24"/>
      <c r="B3" s="24"/>
      <c r="C3" s="24"/>
      <c r="D3" s="24"/>
      <c r="E3" s="204" t="s">
        <v>610</v>
      </c>
      <c r="F3" s="189"/>
      <c r="G3" s="189"/>
      <c r="H3" s="24"/>
      <c r="I3" s="24"/>
      <c r="J3" s="24"/>
    </row>
    <row r="4" spans="1:10" ht="33" customHeight="1">
      <c r="A4" s="191" t="s">
        <v>612</v>
      </c>
      <c r="B4" s="191"/>
      <c r="C4" s="191"/>
      <c r="D4" s="191"/>
      <c r="E4" s="191"/>
      <c r="F4" s="191"/>
      <c r="G4" s="191"/>
      <c r="H4" s="191"/>
      <c r="I4" s="192"/>
      <c r="J4" s="192"/>
    </row>
    <row r="5" spans="1:10" ht="13.5">
      <c r="A5" s="209"/>
      <c r="B5" s="209"/>
      <c r="C5" s="209"/>
      <c r="D5" s="209"/>
      <c r="E5" s="209"/>
      <c r="F5" s="209"/>
      <c r="G5" s="209"/>
      <c r="H5" s="209"/>
      <c r="I5" s="193" t="s">
        <v>1</v>
      </c>
      <c r="J5" s="193"/>
    </row>
    <row r="6" spans="1:10" ht="15" customHeight="1">
      <c r="A6" s="194" t="s">
        <v>2</v>
      </c>
      <c r="B6" s="194" t="s">
        <v>7</v>
      </c>
      <c r="C6" s="194" t="s">
        <v>4</v>
      </c>
      <c r="D6" s="194" t="s">
        <v>5</v>
      </c>
      <c r="E6" s="194" t="s">
        <v>3</v>
      </c>
      <c r="F6" s="196" t="s">
        <v>6</v>
      </c>
      <c r="G6" s="197"/>
      <c r="H6" s="200" t="s">
        <v>609</v>
      </c>
      <c r="I6" s="186" t="s">
        <v>664</v>
      </c>
      <c r="J6" s="202" t="s">
        <v>608</v>
      </c>
    </row>
    <row r="7" spans="1:10" ht="27.75" customHeight="1">
      <c r="A7" s="195"/>
      <c r="B7" s="195"/>
      <c r="C7" s="195"/>
      <c r="D7" s="195"/>
      <c r="E7" s="195"/>
      <c r="F7" s="198"/>
      <c r="G7" s="199"/>
      <c r="H7" s="201"/>
      <c r="I7" s="187"/>
      <c r="J7" s="203"/>
    </row>
    <row r="8" spans="1:10" ht="22.5" customHeight="1">
      <c r="A8" s="140" t="s">
        <v>8</v>
      </c>
      <c r="B8" s="141"/>
      <c r="C8" s="141"/>
      <c r="D8" s="141"/>
      <c r="E8" s="141"/>
      <c r="F8" s="205"/>
      <c r="G8" s="206"/>
      <c r="H8" s="25">
        <f>H9+H208+H245+H264+H317+H528+H725+H881</f>
        <v>1020170.2999999999</v>
      </c>
      <c r="I8" s="115">
        <f>I9+I208+I245+I264+I317+I528+I725+I881</f>
        <v>986506.3999999999</v>
      </c>
      <c r="J8" s="142">
        <f aca="true" t="shared" si="0" ref="J8:J13">I8/H8*100</f>
        <v>96.70016858949923</v>
      </c>
    </row>
    <row r="9" spans="1:10" ht="26.25">
      <c r="A9" s="140" t="s">
        <v>89</v>
      </c>
      <c r="B9" s="141" t="s">
        <v>90</v>
      </c>
      <c r="C9" s="141"/>
      <c r="D9" s="141"/>
      <c r="E9" s="141"/>
      <c r="F9" s="205"/>
      <c r="G9" s="206"/>
      <c r="H9" s="7">
        <f>H10+H96+H103+H123+H142+H155+H164</f>
        <v>169417.59999999998</v>
      </c>
      <c r="I9" s="113">
        <f>I10+I96+I103+I123+I142+I155+I164</f>
        <v>166912</v>
      </c>
      <c r="J9" s="142">
        <f t="shared" si="0"/>
        <v>98.5210509415787</v>
      </c>
    </row>
    <row r="10" spans="1:16" s="145" customFormat="1" ht="26.25">
      <c r="A10" s="140" t="s">
        <v>97</v>
      </c>
      <c r="B10" s="141" t="s">
        <v>90</v>
      </c>
      <c r="C10" s="141" t="s">
        <v>34</v>
      </c>
      <c r="D10" s="143" t="s">
        <v>593</v>
      </c>
      <c r="E10" s="141"/>
      <c r="F10" s="205"/>
      <c r="G10" s="206"/>
      <c r="H10" s="7">
        <f>H11+H17+H46</f>
        <v>118027.39999999998</v>
      </c>
      <c r="I10" s="113">
        <f>I11+I17+I46</f>
        <v>116516.50000000001</v>
      </c>
      <c r="J10" s="142">
        <f t="shared" si="0"/>
        <v>98.71987352089432</v>
      </c>
      <c r="K10" s="144"/>
      <c r="L10" s="144"/>
      <c r="M10" s="144"/>
      <c r="N10" s="144"/>
      <c r="O10" s="144"/>
      <c r="P10" s="144"/>
    </row>
    <row r="11" spans="1:10" ht="39">
      <c r="A11" s="146" t="s">
        <v>391</v>
      </c>
      <c r="B11" s="147" t="s">
        <v>90</v>
      </c>
      <c r="C11" s="147" t="s">
        <v>34</v>
      </c>
      <c r="D11" s="147" t="s">
        <v>117</v>
      </c>
      <c r="E11" s="147"/>
      <c r="F11" s="207"/>
      <c r="G11" s="208"/>
      <c r="H11" s="10">
        <f aca="true" t="shared" si="1" ref="H11:I15">H12</f>
        <v>5922.2</v>
      </c>
      <c r="I11" s="114">
        <f t="shared" si="1"/>
        <v>5920.9</v>
      </c>
      <c r="J11" s="148">
        <f t="shared" si="0"/>
        <v>99.97804869811894</v>
      </c>
    </row>
    <row r="12" spans="1:10" ht="52.5">
      <c r="A12" s="146" t="s">
        <v>392</v>
      </c>
      <c r="B12" s="147" t="s">
        <v>90</v>
      </c>
      <c r="C12" s="147" t="s">
        <v>34</v>
      </c>
      <c r="D12" s="147" t="s">
        <v>117</v>
      </c>
      <c r="E12" s="147" t="s">
        <v>393</v>
      </c>
      <c r="F12" s="207"/>
      <c r="G12" s="208"/>
      <c r="H12" s="10">
        <f t="shared" si="1"/>
        <v>5922.2</v>
      </c>
      <c r="I12" s="114">
        <f t="shared" si="1"/>
        <v>5920.9</v>
      </c>
      <c r="J12" s="148">
        <f t="shared" si="0"/>
        <v>99.97804869811894</v>
      </c>
    </row>
    <row r="13" spans="1:10" ht="13.5">
      <c r="A13" s="146" t="s">
        <v>394</v>
      </c>
      <c r="B13" s="147" t="s">
        <v>90</v>
      </c>
      <c r="C13" s="147" t="s">
        <v>34</v>
      </c>
      <c r="D13" s="147" t="s">
        <v>117</v>
      </c>
      <c r="E13" s="147" t="s">
        <v>395</v>
      </c>
      <c r="F13" s="207"/>
      <c r="G13" s="208"/>
      <c r="H13" s="10">
        <f t="shared" si="1"/>
        <v>5922.2</v>
      </c>
      <c r="I13" s="114">
        <f t="shared" si="1"/>
        <v>5920.9</v>
      </c>
      <c r="J13" s="148">
        <f t="shared" si="0"/>
        <v>99.97804869811894</v>
      </c>
    </row>
    <row r="14" spans="1:10" ht="26.25">
      <c r="A14" s="146" t="s">
        <v>396</v>
      </c>
      <c r="B14" s="147" t="s">
        <v>90</v>
      </c>
      <c r="C14" s="147" t="s">
        <v>34</v>
      </c>
      <c r="D14" s="147" t="s">
        <v>117</v>
      </c>
      <c r="E14" s="147" t="s">
        <v>397</v>
      </c>
      <c r="F14" s="207"/>
      <c r="G14" s="208"/>
      <c r="H14" s="10">
        <f t="shared" si="1"/>
        <v>5922.2</v>
      </c>
      <c r="I14" s="114">
        <f t="shared" si="1"/>
        <v>5920.9</v>
      </c>
      <c r="J14" s="148">
        <f>I14/H14*100</f>
        <v>99.97804869811894</v>
      </c>
    </row>
    <row r="15" spans="1:10" ht="78.75">
      <c r="A15" s="146" t="s">
        <v>104</v>
      </c>
      <c r="B15" s="147" t="s">
        <v>90</v>
      </c>
      <c r="C15" s="147" t="s">
        <v>34</v>
      </c>
      <c r="D15" s="147" t="s">
        <v>117</v>
      </c>
      <c r="E15" s="147" t="s">
        <v>397</v>
      </c>
      <c r="F15" s="207" t="s">
        <v>105</v>
      </c>
      <c r="G15" s="208"/>
      <c r="H15" s="10">
        <f t="shared" si="1"/>
        <v>5922.2</v>
      </c>
      <c r="I15" s="114">
        <f t="shared" si="1"/>
        <v>5920.9</v>
      </c>
      <c r="J15" s="148">
        <f aca="true" t="shared" si="2" ref="J15:J78">I15/H15*100</f>
        <v>99.97804869811894</v>
      </c>
    </row>
    <row r="16" spans="1:10" ht="27.75" customHeight="1">
      <c r="A16" s="146" t="s">
        <v>106</v>
      </c>
      <c r="B16" s="147" t="s">
        <v>90</v>
      </c>
      <c r="C16" s="147" t="s">
        <v>34</v>
      </c>
      <c r="D16" s="147" t="s">
        <v>117</v>
      </c>
      <c r="E16" s="147" t="s">
        <v>397</v>
      </c>
      <c r="F16" s="207" t="s">
        <v>107</v>
      </c>
      <c r="G16" s="208"/>
      <c r="H16" s="10">
        <v>5922.2</v>
      </c>
      <c r="I16" s="114">
        <v>5920.9</v>
      </c>
      <c r="J16" s="148">
        <f t="shared" si="2"/>
        <v>99.97804869811894</v>
      </c>
    </row>
    <row r="17" spans="1:10" ht="66" customHeight="1">
      <c r="A17" s="146" t="s">
        <v>398</v>
      </c>
      <c r="B17" s="147" t="s">
        <v>90</v>
      </c>
      <c r="C17" s="147" t="s">
        <v>34</v>
      </c>
      <c r="D17" s="147" t="s">
        <v>16</v>
      </c>
      <c r="E17" s="147"/>
      <c r="F17" s="207"/>
      <c r="G17" s="208"/>
      <c r="H17" s="10">
        <f>H18+H29</f>
        <v>110601.29999999999</v>
      </c>
      <c r="I17" s="114">
        <f>I18+I29</f>
        <v>110052.00000000001</v>
      </c>
      <c r="J17" s="148">
        <f t="shared" si="2"/>
        <v>99.50335122643226</v>
      </c>
    </row>
    <row r="18" spans="1:10" ht="55.5" customHeight="1">
      <c r="A18" s="146" t="s">
        <v>399</v>
      </c>
      <c r="B18" s="147" t="s">
        <v>90</v>
      </c>
      <c r="C18" s="147" t="s">
        <v>34</v>
      </c>
      <c r="D18" s="147" t="s">
        <v>16</v>
      </c>
      <c r="E18" s="147" t="s">
        <v>400</v>
      </c>
      <c r="F18" s="207"/>
      <c r="G18" s="208"/>
      <c r="H18" s="10">
        <f>H19</f>
        <v>3193.9</v>
      </c>
      <c r="I18" s="114">
        <f>I19</f>
        <v>3101.6</v>
      </c>
      <c r="J18" s="148">
        <f t="shared" si="2"/>
        <v>97.11011615892795</v>
      </c>
    </row>
    <row r="19" spans="1:10" ht="42" customHeight="1">
      <c r="A19" s="146" t="s">
        <v>401</v>
      </c>
      <c r="B19" s="147" t="s">
        <v>90</v>
      </c>
      <c r="C19" s="147" t="s">
        <v>34</v>
      </c>
      <c r="D19" s="147" t="s">
        <v>16</v>
      </c>
      <c r="E19" s="147" t="s">
        <v>402</v>
      </c>
      <c r="F19" s="207"/>
      <c r="G19" s="208"/>
      <c r="H19" s="10">
        <f>H20+H23+H26</f>
        <v>3193.9</v>
      </c>
      <c r="I19" s="114">
        <f>I20+I23+I26</f>
        <v>3101.6</v>
      </c>
      <c r="J19" s="148">
        <f t="shared" si="2"/>
        <v>97.11011615892795</v>
      </c>
    </row>
    <row r="20" spans="1:10" ht="26.25">
      <c r="A20" s="146" t="s">
        <v>396</v>
      </c>
      <c r="B20" s="147" t="s">
        <v>90</v>
      </c>
      <c r="C20" s="147" t="s">
        <v>34</v>
      </c>
      <c r="D20" s="147" t="s">
        <v>16</v>
      </c>
      <c r="E20" s="147" t="s">
        <v>403</v>
      </c>
      <c r="F20" s="207"/>
      <c r="G20" s="208"/>
      <c r="H20" s="10">
        <f>H21</f>
        <v>1509.5</v>
      </c>
      <c r="I20" s="114">
        <f>I21</f>
        <v>1418.8</v>
      </c>
      <c r="J20" s="148">
        <f t="shared" si="2"/>
        <v>93.99138787678038</v>
      </c>
    </row>
    <row r="21" spans="1:10" ht="78.75">
      <c r="A21" s="146" t="s">
        <v>104</v>
      </c>
      <c r="B21" s="147" t="s">
        <v>90</v>
      </c>
      <c r="C21" s="147" t="s">
        <v>34</v>
      </c>
      <c r="D21" s="147" t="s">
        <v>16</v>
      </c>
      <c r="E21" s="147" t="s">
        <v>403</v>
      </c>
      <c r="F21" s="207" t="s">
        <v>105</v>
      </c>
      <c r="G21" s="208"/>
      <c r="H21" s="10">
        <f>H22</f>
        <v>1509.5</v>
      </c>
      <c r="I21" s="114">
        <f>I22</f>
        <v>1418.8</v>
      </c>
      <c r="J21" s="148">
        <f t="shared" si="2"/>
        <v>93.99138787678038</v>
      </c>
    </row>
    <row r="22" spans="1:10" ht="28.5" customHeight="1">
      <c r="A22" s="146" t="s">
        <v>106</v>
      </c>
      <c r="B22" s="147" t="s">
        <v>90</v>
      </c>
      <c r="C22" s="147" t="s">
        <v>34</v>
      </c>
      <c r="D22" s="147" t="s">
        <v>16</v>
      </c>
      <c r="E22" s="147" t="s">
        <v>403</v>
      </c>
      <c r="F22" s="207" t="s">
        <v>107</v>
      </c>
      <c r="G22" s="208"/>
      <c r="H22" s="10">
        <v>1509.5</v>
      </c>
      <c r="I22" s="114">
        <v>1418.8</v>
      </c>
      <c r="J22" s="148">
        <f t="shared" si="2"/>
        <v>93.99138787678038</v>
      </c>
    </row>
    <row r="23" spans="1:10" ht="16.5" customHeight="1">
      <c r="A23" s="146" t="s">
        <v>404</v>
      </c>
      <c r="B23" s="147" t="s">
        <v>90</v>
      </c>
      <c r="C23" s="147" t="s">
        <v>34</v>
      </c>
      <c r="D23" s="147" t="s">
        <v>16</v>
      </c>
      <c r="E23" s="147" t="s">
        <v>405</v>
      </c>
      <c r="F23" s="207"/>
      <c r="G23" s="208"/>
      <c r="H23" s="10">
        <f>H24</f>
        <v>347</v>
      </c>
      <c r="I23" s="114">
        <f>I24</f>
        <v>345.5</v>
      </c>
      <c r="J23" s="148">
        <f t="shared" si="2"/>
        <v>99.56772334293949</v>
      </c>
    </row>
    <row r="24" spans="1:10" ht="39">
      <c r="A24" s="146" t="s">
        <v>19</v>
      </c>
      <c r="B24" s="147" t="s">
        <v>90</v>
      </c>
      <c r="C24" s="147" t="s">
        <v>34</v>
      </c>
      <c r="D24" s="147" t="s">
        <v>16</v>
      </c>
      <c r="E24" s="147" t="s">
        <v>405</v>
      </c>
      <c r="F24" s="207" t="s">
        <v>20</v>
      </c>
      <c r="G24" s="208"/>
      <c r="H24" s="10">
        <f>H25</f>
        <v>347</v>
      </c>
      <c r="I24" s="114">
        <f>I25</f>
        <v>345.5</v>
      </c>
      <c r="J24" s="148">
        <f t="shared" si="2"/>
        <v>99.56772334293949</v>
      </c>
    </row>
    <row r="25" spans="1:10" ht="39">
      <c r="A25" s="146" t="s">
        <v>21</v>
      </c>
      <c r="B25" s="147" t="s">
        <v>90</v>
      </c>
      <c r="C25" s="147" t="s">
        <v>34</v>
      </c>
      <c r="D25" s="147" t="s">
        <v>16</v>
      </c>
      <c r="E25" s="147" t="s">
        <v>405</v>
      </c>
      <c r="F25" s="207" t="s">
        <v>22</v>
      </c>
      <c r="G25" s="208"/>
      <c r="H25" s="10">
        <v>347</v>
      </c>
      <c r="I25" s="114">
        <v>345.5</v>
      </c>
      <c r="J25" s="148">
        <f t="shared" si="2"/>
        <v>99.56772334293949</v>
      </c>
    </row>
    <row r="26" spans="1:10" ht="118.5">
      <c r="A26" s="146" t="s">
        <v>407</v>
      </c>
      <c r="B26" s="147" t="s">
        <v>90</v>
      </c>
      <c r="C26" s="147" t="s">
        <v>34</v>
      </c>
      <c r="D26" s="147" t="s">
        <v>16</v>
      </c>
      <c r="E26" s="147" t="s">
        <v>408</v>
      </c>
      <c r="F26" s="207"/>
      <c r="G26" s="208"/>
      <c r="H26" s="10">
        <f>H27</f>
        <v>1337.4</v>
      </c>
      <c r="I26" s="114">
        <f>I27</f>
        <v>1337.3</v>
      </c>
      <c r="J26" s="148">
        <f t="shared" si="2"/>
        <v>99.99252280544339</v>
      </c>
    </row>
    <row r="27" spans="1:10" ht="78.75">
      <c r="A27" s="146" t="s">
        <v>104</v>
      </c>
      <c r="B27" s="147" t="s">
        <v>90</v>
      </c>
      <c r="C27" s="147" t="s">
        <v>34</v>
      </c>
      <c r="D27" s="147" t="s">
        <v>16</v>
      </c>
      <c r="E27" s="147" t="s">
        <v>408</v>
      </c>
      <c r="F27" s="207" t="s">
        <v>105</v>
      </c>
      <c r="G27" s="208"/>
      <c r="H27" s="10">
        <f>H28</f>
        <v>1337.4</v>
      </c>
      <c r="I27" s="114">
        <f>I28</f>
        <v>1337.3</v>
      </c>
      <c r="J27" s="148">
        <f t="shared" si="2"/>
        <v>99.99252280544339</v>
      </c>
    </row>
    <row r="28" spans="1:10" ht="33" customHeight="1">
      <c r="A28" s="146" t="s">
        <v>106</v>
      </c>
      <c r="B28" s="147" t="s">
        <v>90</v>
      </c>
      <c r="C28" s="147" t="s">
        <v>34</v>
      </c>
      <c r="D28" s="147" t="s">
        <v>16</v>
      </c>
      <c r="E28" s="147" t="s">
        <v>408</v>
      </c>
      <c r="F28" s="207" t="s">
        <v>107</v>
      </c>
      <c r="G28" s="208"/>
      <c r="H28" s="10">
        <v>1337.4</v>
      </c>
      <c r="I28" s="114">
        <f>310.2+1027.1</f>
        <v>1337.3</v>
      </c>
      <c r="J28" s="148">
        <f t="shared" si="2"/>
        <v>99.99252280544339</v>
      </c>
    </row>
    <row r="29" spans="1:10" ht="52.5">
      <c r="A29" s="146" t="s">
        <v>392</v>
      </c>
      <c r="B29" s="147" t="s">
        <v>90</v>
      </c>
      <c r="C29" s="147" t="s">
        <v>34</v>
      </c>
      <c r="D29" s="147" t="s">
        <v>16</v>
      </c>
      <c r="E29" s="147" t="s">
        <v>393</v>
      </c>
      <c r="F29" s="207"/>
      <c r="G29" s="208"/>
      <c r="H29" s="10">
        <f>H30</f>
        <v>107407.4</v>
      </c>
      <c r="I29" s="114">
        <f>I30</f>
        <v>106950.40000000001</v>
      </c>
      <c r="J29" s="148">
        <f t="shared" si="2"/>
        <v>99.57451721203569</v>
      </c>
    </row>
    <row r="30" spans="1:10" ht="13.5">
      <c r="A30" s="146" t="s">
        <v>409</v>
      </c>
      <c r="B30" s="147" t="s">
        <v>90</v>
      </c>
      <c r="C30" s="147" t="s">
        <v>34</v>
      </c>
      <c r="D30" s="147" t="s">
        <v>16</v>
      </c>
      <c r="E30" s="147" t="s">
        <v>410</v>
      </c>
      <c r="F30" s="207"/>
      <c r="G30" s="208"/>
      <c r="H30" s="10">
        <f>H31+H34+H40+H43</f>
        <v>107407.4</v>
      </c>
      <c r="I30" s="114">
        <f>I31+I34+I40+I43</f>
        <v>106950.40000000001</v>
      </c>
      <c r="J30" s="148">
        <f t="shared" si="2"/>
        <v>99.57451721203569</v>
      </c>
    </row>
    <row r="31" spans="1:10" ht="26.25">
      <c r="A31" s="146" t="s">
        <v>396</v>
      </c>
      <c r="B31" s="147" t="s">
        <v>90</v>
      </c>
      <c r="C31" s="147" t="s">
        <v>34</v>
      </c>
      <c r="D31" s="147" t="s">
        <v>16</v>
      </c>
      <c r="E31" s="147" t="s">
        <v>411</v>
      </c>
      <c r="F31" s="207"/>
      <c r="G31" s="208"/>
      <c r="H31" s="10">
        <f>H32</f>
        <v>99163.5</v>
      </c>
      <c r="I31" s="114">
        <f>I32</f>
        <v>99034.8</v>
      </c>
      <c r="J31" s="148">
        <f t="shared" si="2"/>
        <v>99.87021434297903</v>
      </c>
    </row>
    <row r="32" spans="1:10" ht="78.75">
      <c r="A32" s="146" t="s">
        <v>104</v>
      </c>
      <c r="B32" s="147" t="s">
        <v>90</v>
      </c>
      <c r="C32" s="147" t="s">
        <v>34</v>
      </c>
      <c r="D32" s="147" t="s">
        <v>16</v>
      </c>
      <c r="E32" s="147" t="s">
        <v>411</v>
      </c>
      <c r="F32" s="207" t="s">
        <v>105</v>
      </c>
      <c r="G32" s="208"/>
      <c r="H32" s="10">
        <f>H33</f>
        <v>99163.5</v>
      </c>
      <c r="I32" s="114">
        <f>I33</f>
        <v>99034.8</v>
      </c>
      <c r="J32" s="148">
        <f t="shared" si="2"/>
        <v>99.87021434297903</v>
      </c>
    </row>
    <row r="33" spans="1:10" ht="27.75" customHeight="1">
      <c r="A33" s="146" t="s">
        <v>106</v>
      </c>
      <c r="B33" s="147" t="s">
        <v>90</v>
      </c>
      <c r="C33" s="147" t="s">
        <v>34</v>
      </c>
      <c r="D33" s="147" t="s">
        <v>16</v>
      </c>
      <c r="E33" s="147" t="s">
        <v>411</v>
      </c>
      <c r="F33" s="207" t="s">
        <v>107</v>
      </c>
      <c r="G33" s="208"/>
      <c r="H33" s="10">
        <f>97879.8+1283.7</f>
        <v>99163.5</v>
      </c>
      <c r="I33" s="114">
        <v>99034.8</v>
      </c>
      <c r="J33" s="148">
        <f t="shared" si="2"/>
        <v>99.87021434297903</v>
      </c>
    </row>
    <row r="34" spans="1:10" ht="12" customHeight="1">
      <c r="A34" s="146" t="s">
        <v>404</v>
      </c>
      <c r="B34" s="147" t="s">
        <v>90</v>
      </c>
      <c r="C34" s="147" t="s">
        <v>34</v>
      </c>
      <c r="D34" s="147" t="s">
        <v>16</v>
      </c>
      <c r="E34" s="147" t="s">
        <v>412</v>
      </c>
      <c r="F34" s="207"/>
      <c r="G34" s="208"/>
      <c r="H34" s="10">
        <f>H35+H37</f>
        <v>6861.9</v>
      </c>
      <c r="I34" s="114">
        <f>I35+I37</f>
        <v>6534.599999999999</v>
      </c>
      <c r="J34" s="148">
        <f t="shared" si="2"/>
        <v>95.23018405980851</v>
      </c>
    </row>
    <row r="35" spans="1:10" ht="39">
      <c r="A35" s="146" t="s">
        <v>19</v>
      </c>
      <c r="B35" s="147" t="s">
        <v>90</v>
      </c>
      <c r="C35" s="147" t="s">
        <v>34</v>
      </c>
      <c r="D35" s="147" t="s">
        <v>16</v>
      </c>
      <c r="E35" s="147" t="s">
        <v>412</v>
      </c>
      <c r="F35" s="207" t="s">
        <v>20</v>
      </c>
      <c r="G35" s="208"/>
      <c r="H35" s="10">
        <f>H36</f>
        <v>6072.9</v>
      </c>
      <c r="I35" s="114">
        <f>I36</f>
        <v>5747.7</v>
      </c>
      <c r="J35" s="148">
        <f t="shared" si="2"/>
        <v>94.64506249073754</v>
      </c>
    </row>
    <row r="36" spans="1:10" ht="39">
      <c r="A36" s="146" t="s">
        <v>21</v>
      </c>
      <c r="B36" s="147" t="s">
        <v>90</v>
      </c>
      <c r="C36" s="147" t="s">
        <v>34</v>
      </c>
      <c r="D36" s="147" t="s">
        <v>16</v>
      </c>
      <c r="E36" s="147" t="s">
        <v>412</v>
      </c>
      <c r="F36" s="207" t="s">
        <v>22</v>
      </c>
      <c r="G36" s="208"/>
      <c r="H36" s="10">
        <v>6072.9</v>
      </c>
      <c r="I36" s="114">
        <v>5747.7</v>
      </c>
      <c r="J36" s="148">
        <f t="shared" si="2"/>
        <v>94.64506249073754</v>
      </c>
    </row>
    <row r="37" spans="1:10" ht="13.5">
      <c r="A37" s="146" t="s">
        <v>118</v>
      </c>
      <c r="B37" s="147" t="s">
        <v>90</v>
      </c>
      <c r="C37" s="147" t="s">
        <v>34</v>
      </c>
      <c r="D37" s="147" t="s">
        <v>16</v>
      </c>
      <c r="E37" s="147" t="s">
        <v>412</v>
      </c>
      <c r="F37" s="207" t="s">
        <v>119</v>
      </c>
      <c r="G37" s="208"/>
      <c r="H37" s="10">
        <f>H38+H39</f>
        <v>789</v>
      </c>
      <c r="I37" s="114">
        <f>I38+I39</f>
        <v>786.9</v>
      </c>
      <c r="J37" s="148">
        <f t="shared" si="2"/>
        <v>99.73384030418251</v>
      </c>
    </row>
    <row r="38" spans="1:10" ht="13.5">
      <c r="A38" s="146" t="s">
        <v>413</v>
      </c>
      <c r="B38" s="147" t="s">
        <v>90</v>
      </c>
      <c r="C38" s="147" t="s">
        <v>34</v>
      </c>
      <c r="D38" s="147" t="s">
        <v>16</v>
      </c>
      <c r="E38" s="147" t="s">
        <v>412</v>
      </c>
      <c r="F38" s="207" t="s">
        <v>414</v>
      </c>
      <c r="G38" s="208"/>
      <c r="H38" s="10">
        <v>95</v>
      </c>
      <c r="I38" s="114">
        <v>94.4</v>
      </c>
      <c r="J38" s="148">
        <f t="shared" si="2"/>
        <v>99.36842105263159</v>
      </c>
    </row>
    <row r="39" spans="1:10" ht="13.5">
      <c r="A39" s="146" t="s">
        <v>415</v>
      </c>
      <c r="B39" s="147" t="s">
        <v>90</v>
      </c>
      <c r="C39" s="147" t="s">
        <v>34</v>
      </c>
      <c r="D39" s="147" t="s">
        <v>16</v>
      </c>
      <c r="E39" s="147" t="s">
        <v>412</v>
      </c>
      <c r="F39" s="207" t="s">
        <v>416</v>
      </c>
      <c r="G39" s="208"/>
      <c r="H39" s="10">
        <v>694</v>
      </c>
      <c r="I39" s="114">
        <v>692.5</v>
      </c>
      <c r="J39" s="148">
        <f t="shared" si="2"/>
        <v>99.78386167146974</v>
      </c>
    </row>
    <row r="40" spans="1:10" ht="92.25">
      <c r="A40" s="146" t="s">
        <v>406</v>
      </c>
      <c r="B40" s="147" t="s">
        <v>90</v>
      </c>
      <c r="C40" s="147" t="s">
        <v>34</v>
      </c>
      <c r="D40" s="147" t="s">
        <v>16</v>
      </c>
      <c r="E40" s="147" t="s">
        <v>417</v>
      </c>
      <c r="F40" s="207"/>
      <c r="G40" s="208"/>
      <c r="H40" s="10">
        <f>H41</f>
        <v>1346</v>
      </c>
      <c r="I40" s="114">
        <f>I41</f>
        <v>1345.3</v>
      </c>
      <c r="J40" s="148">
        <f t="shared" si="2"/>
        <v>99.9479940564636</v>
      </c>
    </row>
    <row r="41" spans="1:10" ht="78.75">
      <c r="A41" s="146" t="s">
        <v>104</v>
      </c>
      <c r="B41" s="147" t="s">
        <v>90</v>
      </c>
      <c r="C41" s="147" t="s">
        <v>34</v>
      </c>
      <c r="D41" s="147" t="s">
        <v>16</v>
      </c>
      <c r="E41" s="147" t="s">
        <v>417</v>
      </c>
      <c r="F41" s="207" t="s">
        <v>105</v>
      </c>
      <c r="G41" s="208"/>
      <c r="H41" s="10">
        <f>H42</f>
        <v>1346</v>
      </c>
      <c r="I41" s="114">
        <f>I42</f>
        <v>1345.3</v>
      </c>
      <c r="J41" s="148">
        <f t="shared" si="2"/>
        <v>99.9479940564636</v>
      </c>
    </row>
    <row r="42" spans="1:10" ht="27" customHeight="1">
      <c r="A42" s="146" t="s">
        <v>106</v>
      </c>
      <c r="B42" s="147" t="s">
        <v>90</v>
      </c>
      <c r="C42" s="147" t="s">
        <v>34</v>
      </c>
      <c r="D42" s="147" t="s">
        <v>16</v>
      </c>
      <c r="E42" s="147" t="s">
        <v>417</v>
      </c>
      <c r="F42" s="207" t="s">
        <v>107</v>
      </c>
      <c r="G42" s="208"/>
      <c r="H42" s="10">
        <v>1346</v>
      </c>
      <c r="I42" s="114">
        <v>1345.3</v>
      </c>
      <c r="J42" s="148">
        <f t="shared" si="2"/>
        <v>99.9479940564636</v>
      </c>
    </row>
    <row r="43" spans="1:10" ht="13.5">
      <c r="A43" s="146" t="s">
        <v>418</v>
      </c>
      <c r="B43" s="147" t="s">
        <v>90</v>
      </c>
      <c r="C43" s="147" t="s">
        <v>34</v>
      </c>
      <c r="D43" s="147" t="s">
        <v>16</v>
      </c>
      <c r="E43" s="147" t="s">
        <v>419</v>
      </c>
      <c r="F43" s="207"/>
      <c r="G43" s="208"/>
      <c r="H43" s="10">
        <f>H44</f>
        <v>36</v>
      </c>
      <c r="I43" s="114">
        <f>I44</f>
        <v>35.7</v>
      </c>
      <c r="J43" s="148">
        <f t="shared" si="2"/>
        <v>99.16666666666667</v>
      </c>
    </row>
    <row r="44" spans="1:10" ht="78.75">
      <c r="A44" s="146" t="s">
        <v>104</v>
      </c>
      <c r="B44" s="147" t="s">
        <v>90</v>
      </c>
      <c r="C44" s="147" t="s">
        <v>34</v>
      </c>
      <c r="D44" s="147" t="s">
        <v>16</v>
      </c>
      <c r="E44" s="147" t="s">
        <v>419</v>
      </c>
      <c r="F44" s="207" t="s">
        <v>105</v>
      </c>
      <c r="G44" s="208"/>
      <c r="H44" s="10">
        <f>H45</f>
        <v>36</v>
      </c>
      <c r="I44" s="114">
        <f>I45</f>
        <v>35.7</v>
      </c>
      <c r="J44" s="148">
        <f t="shared" si="2"/>
        <v>99.16666666666667</v>
      </c>
    </row>
    <row r="45" spans="1:10" ht="30" customHeight="1">
      <c r="A45" s="146" t="s">
        <v>106</v>
      </c>
      <c r="B45" s="147" t="s">
        <v>90</v>
      </c>
      <c r="C45" s="147" t="s">
        <v>34</v>
      </c>
      <c r="D45" s="147" t="s">
        <v>16</v>
      </c>
      <c r="E45" s="147" t="s">
        <v>419</v>
      </c>
      <c r="F45" s="207" t="s">
        <v>107</v>
      </c>
      <c r="G45" s="208"/>
      <c r="H45" s="10">
        <v>36</v>
      </c>
      <c r="I45" s="114">
        <v>35.7</v>
      </c>
      <c r="J45" s="148">
        <f t="shared" si="2"/>
        <v>99.16666666666667</v>
      </c>
    </row>
    <row r="46" spans="1:10" ht="13.5">
      <c r="A46" s="146" t="s">
        <v>98</v>
      </c>
      <c r="B46" s="147" t="s">
        <v>90</v>
      </c>
      <c r="C46" s="147" t="s">
        <v>34</v>
      </c>
      <c r="D46" s="147" t="s">
        <v>99</v>
      </c>
      <c r="E46" s="147"/>
      <c r="F46" s="207"/>
      <c r="G46" s="208"/>
      <c r="H46" s="10">
        <f>H47+H59+H64+H78+H83</f>
        <v>1503.9</v>
      </c>
      <c r="I46" s="114">
        <f>I47+I59+I64+I78+I83</f>
        <v>543.6</v>
      </c>
      <c r="J46" s="148">
        <f t="shared" si="2"/>
        <v>36.14602034709755</v>
      </c>
    </row>
    <row r="47" spans="1:10" ht="92.25">
      <c r="A47" s="146" t="s">
        <v>78</v>
      </c>
      <c r="B47" s="147" t="s">
        <v>90</v>
      </c>
      <c r="C47" s="147" t="s">
        <v>34</v>
      </c>
      <c r="D47" s="147" t="s">
        <v>99</v>
      </c>
      <c r="E47" s="147" t="s">
        <v>79</v>
      </c>
      <c r="F47" s="207"/>
      <c r="G47" s="208"/>
      <c r="H47" s="10">
        <f>H48+H52</f>
        <v>191.2</v>
      </c>
      <c r="I47" s="114">
        <f>I48+I52</f>
        <v>164.79999999999998</v>
      </c>
      <c r="J47" s="148">
        <f t="shared" si="2"/>
        <v>86.19246861924685</v>
      </c>
    </row>
    <row r="48" spans="1:10" ht="39">
      <c r="A48" s="146" t="s">
        <v>93</v>
      </c>
      <c r="B48" s="147" t="s">
        <v>90</v>
      </c>
      <c r="C48" s="147" t="s">
        <v>34</v>
      </c>
      <c r="D48" s="147" t="s">
        <v>99</v>
      </c>
      <c r="E48" s="147" t="s">
        <v>94</v>
      </c>
      <c r="F48" s="207"/>
      <c r="G48" s="208"/>
      <c r="H48" s="10">
        <f aca="true" t="shared" si="3" ref="H48:I50">H49</f>
        <v>50</v>
      </c>
      <c r="I48" s="114">
        <f t="shared" si="3"/>
        <v>23.6</v>
      </c>
      <c r="J48" s="148">
        <f t="shared" si="2"/>
        <v>47.2</v>
      </c>
    </row>
    <row r="49" spans="1:10" ht="39">
      <c r="A49" s="146" t="s">
        <v>95</v>
      </c>
      <c r="B49" s="147" t="s">
        <v>90</v>
      </c>
      <c r="C49" s="147" t="s">
        <v>34</v>
      </c>
      <c r="D49" s="147" t="s">
        <v>99</v>
      </c>
      <c r="E49" s="147" t="s">
        <v>96</v>
      </c>
      <c r="F49" s="207"/>
      <c r="G49" s="208"/>
      <c r="H49" s="10">
        <f t="shared" si="3"/>
        <v>50</v>
      </c>
      <c r="I49" s="114">
        <f t="shared" si="3"/>
        <v>23.6</v>
      </c>
      <c r="J49" s="148">
        <f t="shared" si="2"/>
        <v>47.2</v>
      </c>
    </row>
    <row r="50" spans="1:10" ht="39">
      <c r="A50" s="146" t="s">
        <v>19</v>
      </c>
      <c r="B50" s="147" t="s">
        <v>90</v>
      </c>
      <c r="C50" s="147" t="s">
        <v>34</v>
      </c>
      <c r="D50" s="147" t="s">
        <v>99</v>
      </c>
      <c r="E50" s="147" t="s">
        <v>96</v>
      </c>
      <c r="F50" s="207" t="s">
        <v>20</v>
      </c>
      <c r="G50" s="208"/>
      <c r="H50" s="10">
        <f t="shared" si="3"/>
        <v>50</v>
      </c>
      <c r="I50" s="114">
        <f t="shared" si="3"/>
        <v>23.6</v>
      </c>
      <c r="J50" s="148">
        <f t="shared" si="2"/>
        <v>47.2</v>
      </c>
    </row>
    <row r="51" spans="1:10" ht="39">
      <c r="A51" s="146" t="s">
        <v>21</v>
      </c>
      <c r="B51" s="147" t="s">
        <v>90</v>
      </c>
      <c r="C51" s="147" t="s">
        <v>34</v>
      </c>
      <c r="D51" s="147" t="s">
        <v>99</v>
      </c>
      <c r="E51" s="147" t="s">
        <v>96</v>
      </c>
      <c r="F51" s="207" t="s">
        <v>22</v>
      </c>
      <c r="G51" s="208"/>
      <c r="H51" s="10">
        <f>'пр.5'!H99</f>
        <v>50</v>
      </c>
      <c r="I51" s="114">
        <f>'пр.5'!I99</f>
        <v>23.6</v>
      </c>
      <c r="J51" s="148">
        <f t="shared" si="2"/>
        <v>47.2</v>
      </c>
    </row>
    <row r="52" spans="1:10" ht="26.25">
      <c r="A52" s="146" t="s">
        <v>100</v>
      </c>
      <c r="B52" s="147" t="s">
        <v>90</v>
      </c>
      <c r="C52" s="147" t="s">
        <v>34</v>
      </c>
      <c r="D52" s="147" t="s">
        <v>99</v>
      </c>
      <c r="E52" s="147" t="s">
        <v>101</v>
      </c>
      <c r="F52" s="207"/>
      <c r="G52" s="208"/>
      <c r="H52" s="10">
        <f>H53+H56</f>
        <v>141.2</v>
      </c>
      <c r="I52" s="114">
        <f>I53+I56</f>
        <v>141.2</v>
      </c>
      <c r="J52" s="148">
        <f t="shared" si="2"/>
        <v>100</v>
      </c>
    </row>
    <row r="53" spans="1:10" ht="66">
      <c r="A53" s="146" t="s">
        <v>102</v>
      </c>
      <c r="B53" s="147" t="s">
        <v>90</v>
      </c>
      <c r="C53" s="147" t="s">
        <v>34</v>
      </c>
      <c r="D53" s="147" t="s">
        <v>99</v>
      </c>
      <c r="E53" s="147" t="s">
        <v>103</v>
      </c>
      <c r="F53" s="207"/>
      <c r="G53" s="208"/>
      <c r="H53" s="10">
        <f>H54</f>
        <v>14</v>
      </c>
      <c r="I53" s="114">
        <f>I54</f>
        <v>14</v>
      </c>
      <c r="J53" s="148">
        <f t="shared" si="2"/>
        <v>100</v>
      </c>
    </row>
    <row r="54" spans="1:10" ht="78.75">
      <c r="A54" s="146" t="s">
        <v>104</v>
      </c>
      <c r="B54" s="147" t="s">
        <v>90</v>
      </c>
      <c r="C54" s="147" t="s">
        <v>34</v>
      </c>
      <c r="D54" s="147" t="s">
        <v>99</v>
      </c>
      <c r="E54" s="147" t="s">
        <v>103</v>
      </c>
      <c r="F54" s="207" t="s">
        <v>105</v>
      </c>
      <c r="G54" s="208"/>
      <c r="H54" s="10">
        <f>H55</f>
        <v>14</v>
      </c>
      <c r="I54" s="114">
        <f>I55</f>
        <v>14</v>
      </c>
      <c r="J54" s="148">
        <f t="shared" si="2"/>
        <v>100</v>
      </c>
    </row>
    <row r="55" spans="1:10" ht="28.5" customHeight="1">
      <c r="A55" s="146" t="s">
        <v>106</v>
      </c>
      <c r="B55" s="147" t="s">
        <v>90</v>
      </c>
      <c r="C55" s="147" t="s">
        <v>34</v>
      </c>
      <c r="D55" s="147" t="s">
        <v>99</v>
      </c>
      <c r="E55" s="147" t="s">
        <v>103</v>
      </c>
      <c r="F55" s="207" t="s">
        <v>107</v>
      </c>
      <c r="G55" s="208"/>
      <c r="H55" s="10">
        <f>'пр.5'!H106</f>
        <v>14</v>
      </c>
      <c r="I55" s="114">
        <f>'пр.5'!I106</f>
        <v>14</v>
      </c>
      <c r="J55" s="148">
        <f t="shared" si="2"/>
        <v>100</v>
      </c>
    </row>
    <row r="56" spans="1:10" ht="52.5">
      <c r="A56" s="146" t="s">
        <v>108</v>
      </c>
      <c r="B56" s="147" t="s">
        <v>90</v>
      </c>
      <c r="C56" s="147" t="s">
        <v>34</v>
      </c>
      <c r="D56" s="147" t="s">
        <v>99</v>
      </c>
      <c r="E56" s="147" t="s">
        <v>109</v>
      </c>
      <c r="F56" s="207"/>
      <c r="G56" s="208"/>
      <c r="H56" s="10">
        <f>H57</f>
        <v>127.2</v>
      </c>
      <c r="I56" s="114">
        <f>I57</f>
        <v>127.2</v>
      </c>
      <c r="J56" s="148">
        <f t="shared" si="2"/>
        <v>100</v>
      </c>
    </row>
    <row r="57" spans="1:10" ht="39">
      <c r="A57" s="146" t="s">
        <v>19</v>
      </c>
      <c r="B57" s="147" t="s">
        <v>90</v>
      </c>
      <c r="C57" s="147" t="s">
        <v>34</v>
      </c>
      <c r="D57" s="147" t="s">
        <v>99</v>
      </c>
      <c r="E57" s="147" t="s">
        <v>109</v>
      </c>
      <c r="F57" s="207" t="s">
        <v>20</v>
      </c>
      <c r="G57" s="208"/>
      <c r="H57" s="10">
        <f>H58</f>
        <v>127.2</v>
      </c>
      <c r="I57" s="114">
        <f>I58</f>
        <v>127.2</v>
      </c>
      <c r="J57" s="148">
        <f t="shared" si="2"/>
        <v>100</v>
      </c>
    </row>
    <row r="58" spans="1:10" ht="39">
      <c r="A58" s="146" t="s">
        <v>21</v>
      </c>
      <c r="B58" s="147" t="s">
        <v>90</v>
      </c>
      <c r="C58" s="147" t="s">
        <v>34</v>
      </c>
      <c r="D58" s="147" t="s">
        <v>99</v>
      </c>
      <c r="E58" s="147" t="s">
        <v>109</v>
      </c>
      <c r="F58" s="207" t="s">
        <v>22</v>
      </c>
      <c r="G58" s="208"/>
      <c r="H58" s="10">
        <f>'пр.5'!H112</f>
        <v>127.2</v>
      </c>
      <c r="I58" s="114">
        <f>'пр.5'!I112</f>
        <v>127.2</v>
      </c>
      <c r="J58" s="148">
        <f t="shared" si="2"/>
        <v>100</v>
      </c>
    </row>
    <row r="59" spans="1:10" ht="52.5">
      <c r="A59" s="146" t="s">
        <v>168</v>
      </c>
      <c r="B59" s="147" t="s">
        <v>90</v>
      </c>
      <c r="C59" s="147" t="s">
        <v>34</v>
      </c>
      <c r="D59" s="147" t="s">
        <v>99</v>
      </c>
      <c r="E59" s="147" t="s">
        <v>169</v>
      </c>
      <c r="F59" s="207"/>
      <c r="G59" s="208"/>
      <c r="H59" s="10">
        <f aca="true" t="shared" si="4" ref="H59:I62">H60</f>
        <v>49</v>
      </c>
      <c r="I59" s="114">
        <f t="shared" si="4"/>
        <v>48.6</v>
      </c>
      <c r="J59" s="148">
        <f t="shared" si="2"/>
        <v>99.18367346938776</v>
      </c>
    </row>
    <row r="60" spans="1:10" ht="66">
      <c r="A60" s="146" t="s">
        <v>170</v>
      </c>
      <c r="B60" s="147" t="s">
        <v>90</v>
      </c>
      <c r="C60" s="147" t="s">
        <v>34</v>
      </c>
      <c r="D60" s="147" t="s">
        <v>99</v>
      </c>
      <c r="E60" s="147" t="s">
        <v>171</v>
      </c>
      <c r="F60" s="207"/>
      <c r="G60" s="208"/>
      <c r="H60" s="10">
        <f t="shared" si="4"/>
        <v>49</v>
      </c>
      <c r="I60" s="114">
        <f t="shared" si="4"/>
        <v>48.6</v>
      </c>
      <c r="J60" s="148">
        <f t="shared" si="2"/>
        <v>99.18367346938776</v>
      </c>
    </row>
    <row r="61" spans="1:10" ht="26.25">
      <c r="A61" s="146" t="s">
        <v>172</v>
      </c>
      <c r="B61" s="147" t="s">
        <v>90</v>
      </c>
      <c r="C61" s="147" t="s">
        <v>34</v>
      </c>
      <c r="D61" s="147" t="s">
        <v>99</v>
      </c>
      <c r="E61" s="147" t="s">
        <v>173</v>
      </c>
      <c r="F61" s="207"/>
      <c r="G61" s="208"/>
      <c r="H61" s="10">
        <f t="shared" si="4"/>
        <v>49</v>
      </c>
      <c r="I61" s="114">
        <f t="shared" si="4"/>
        <v>48.6</v>
      </c>
      <c r="J61" s="148">
        <f t="shared" si="2"/>
        <v>99.18367346938776</v>
      </c>
    </row>
    <row r="62" spans="1:10" ht="39">
      <c r="A62" s="146" t="s">
        <v>19</v>
      </c>
      <c r="B62" s="147" t="s">
        <v>90</v>
      </c>
      <c r="C62" s="147" t="s">
        <v>34</v>
      </c>
      <c r="D62" s="147" t="s">
        <v>99</v>
      </c>
      <c r="E62" s="147" t="s">
        <v>173</v>
      </c>
      <c r="F62" s="207" t="s">
        <v>20</v>
      </c>
      <c r="G62" s="208"/>
      <c r="H62" s="10">
        <f t="shared" si="4"/>
        <v>49</v>
      </c>
      <c r="I62" s="114">
        <f t="shared" si="4"/>
        <v>48.6</v>
      </c>
      <c r="J62" s="148">
        <f t="shared" si="2"/>
        <v>99.18367346938776</v>
      </c>
    </row>
    <row r="63" spans="1:10" ht="39">
      <c r="A63" s="146" t="s">
        <v>21</v>
      </c>
      <c r="B63" s="147" t="s">
        <v>90</v>
      </c>
      <c r="C63" s="147" t="s">
        <v>34</v>
      </c>
      <c r="D63" s="147" t="s">
        <v>99</v>
      </c>
      <c r="E63" s="147" t="s">
        <v>173</v>
      </c>
      <c r="F63" s="207" t="s">
        <v>22</v>
      </c>
      <c r="G63" s="208"/>
      <c r="H63" s="10">
        <f>'пр.5'!H234</f>
        <v>49</v>
      </c>
      <c r="I63" s="114">
        <f>'пр.5'!I234</f>
        <v>48.6</v>
      </c>
      <c r="J63" s="148">
        <f t="shared" si="2"/>
        <v>99.18367346938776</v>
      </c>
    </row>
    <row r="64" spans="1:10" ht="39.75" customHeight="1">
      <c r="A64" s="146" t="s">
        <v>316</v>
      </c>
      <c r="B64" s="147" t="s">
        <v>90</v>
      </c>
      <c r="C64" s="147" t="s">
        <v>34</v>
      </c>
      <c r="D64" s="147" t="s">
        <v>99</v>
      </c>
      <c r="E64" s="147" t="s">
        <v>317</v>
      </c>
      <c r="F64" s="207"/>
      <c r="G64" s="208"/>
      <c r="H64" s="10">
        <f>H65+H74</f>
        <v>86.5</v>
      </c>
      <c r="I64" s="114">
        <f>I65+I74</f>
        <v>20</v>
      </c>
      <c r="J64" s="148">
        <f t="shared" si="2"/>
        <v>23.121387283236995</v>
      </c>
    </row>
    <row r="65" spans="1:10" ht="52.5">
      <c r="A65" s="146" t="s">
        <v>318</v>
      </c>
      <c r="B65" s="147" t="s">
        <v>90</v>
      </c>
      <c r="C65" s="147" t="s">
        <v>34</v>
      </c>
      <c r="D65" s="147" t="s">
        <v>99</v>
      </c>
      <c r="E65" s="147" t="s">
        <v>319</v>
      </c>
      <c r="F65" s="207"/>
      <c r="G65" s="208"/>
      <c r="H65" s="10">
        <f>H66+H69</f>
        <v>66.5</v>
      </c>
      <c r="I65" s="114">
        <f>I66+I69</f>
        <v>20</v>
      </c>
      <c r="J65" s="148">
        <f t="shared" si="2"/>
        <v>30.075187969924812</v>
      </c>
    </row>
    <row r="66" spans="1:10" ht="78.75">
      <c r="A66" s="146" t="s">
        <v>320</v>
      </c>
      <c r="B66" s="147" t="s">
        <v>90</v>
      </c>
      <c r="C66" s="147" t="s">
        <v>34</v>
      </c>
      <c r="D66" s="147" t="s">
        <v>99</v>
      </c>
      <c r="E66" s="147" t="s">
        <v>321</v>
      </c>
      <c r="F66" s="207"/>
      <c r="G66" s="208"/>
      <c r="H66" s="10">
        <f>H67</f>
        <v>8</v>
      </c>
      <c r="I66" s="114">
        <f>I67</f>
        <v>0</v>
      </c>
      <c r="J66" s="148">
        <f t="shared" si="2"/>
        <v>0</v>
      </c>
    </row>
    <row r="67" spans="1:10" ht="39">
      <c r="A67" s="146" t="s">
        <v>19</v>
      </c>
      <c r="B67" s="147" t="s">
        <v>90</v>
      </c>
      <c r="C67" s="147" t="s">
        <v>34</v>
      </c>
      <c r="D67" s="147" t="s">
        <v>99</v>
      </c>
      <c r="E67" s="147" t="s">
        <v>321</v>
      </c>
      <c r="F67" s="207" t="s">
        <v>20</v>
      </c>
      <c r="G67" s="208"/>
      <c r="H67" s="10">
        <f>H68</f>
        <v>8</v>
      </c>
      <c r="I67" s="114">
        <f>I68</f>
        <v>0</v>
      </c>
      <c r="J67" s="148">
        <f t="shared" si="2"/>
        <v>0</v>
      </c>
    </row>
    <row r="68" spans="1:10" ht="39">
      <c r="A68" s="146" t="s">
        <v>21</v>
      </c>
      <c r="B68" s="147" t="s">
        <v>90</v>
      </c>
      <c r="C68" s="147" t="s">
        <v>34</v>
      </c>
      <c r="D68" s="147" t="s">
        <v>99</v>
      </c>
      <c r="E68" s="147" t="s">
        <v>321</v>
      </c>
      <c r="F68" s="207" t="s">
        <v>22</v>
      </c>
      <c r="G68" s="208"/>
      <c r="H68" s="10">
        <f>'пр.5'!H575</f>
        <v>8</v>
      </c>
      <c r="I68" s="114">
        <f>'пр.5'!I575</f>
        <v>0</v>
      </c>
      <c r="J68" s="148">
        <f t="shared" si="2"/>
        <v>0</v>
      </c>
    </row>
    <row r="69" spans="1:10" ht="39">
      <c r="A69" s="146" t="s">
        <v>322</v>
      </c>
      <c r="B69" s="147" t="s">
        <v>90</v>
      </c>
      <c r="C69" s="147" t="s">
        <v>34</v>
      </c>
      <c r="D69" s="147" t="s">
        <v>99</v>
      </c>
      <c r="E69" s="147" t="s">
        <v>323</v>
      </c>
      <c r="F69" s="207"/>
      <c r="G69" s="208"/>
      <c r="H69" s="10">
        <f>H70+H72</f>
        <v>58.5</v>
      </c>
      <c r="I69" s="114">
        <f>I70+I72</f>
        <v>20</v>
      </c>
      <c r="J69" s="148">
        <f t="shared" si="2"/>
        <v>34.18803418803419</v>
      </c>
    </row>
    <row r="70" spans="1:10" ht="78.75">
      <c r="A70" s="146" t="s">
        <v>104</v>
      </c>
      <c r="B70" s="147" t="s">
        <v>90</v>
      </c>
      <c r="C70" s="147" t="s">
        <v>34</v>
      </c>
      <c r="D70" s="147" t="s">
        <v>99</v>
      </c>
      <c r="E70" s="147" t="s">
        <v>323</v>
      </c>
      <c r="F70" s="207" t="s">
        <v>105</v>
      </c>
      <c r="G70" s="208"/>
      <c r="H70" s="10">
        <f>H71</f>
        <v>20</v>
      </c>
      <c r="I70" s="114">
        <f>I71</f>
        <v>20</v>
      </c>
      <c r="J70" s="148">
        <f t="shared" si="2"/>
        <v>100</v>
      </c>
    </row>
    <row r="71" spans="1:10" ht="28.5" customHeight="1">
      <c r="A71" s="146" t="s">
        <v>106</v>
      </c>
      <c r="B71" s="147" t="s">
        <v>90</v>
      </c>
      <c r="C71" s="147" t="s">
        <v>34</v>
      </c>
      <c r="D71" s="147" t="s">
        <v>99</v>
      </c>
      <c r="E71" s="147" t="s">
        <v>323</v>
      </c>
      <c r="F71" s="207" t="s">
        <v>107</v>
      </c>
      <c r="G71" s="208"/>
      <c r="H71" s="10">
        <f>'пр.5'!H581</f>
        <v>20</v>
      </c>
      <c r="I71" s="114">
        <f>'пр.5'!I581</f>
        <v>20</v>
      </c>
      <c r="J71" s="148">
        <f t="shared" si="2"/>
        <v>100</v>
      </c>
    </row>
    <row r="72" spans="1:10" ht="39">
      <c r="A72" s="146" t="s">
        <v>19</v>
      </c>
      <c r="B72" s="147" t="s">
        <v>90</v>
      </c>
      <c r="C72" s="147" t="s">
        <v>34</v>
      </c>
      <c r="D72" s="147" t="s">
        <v>99</v>
      </c>
      <c r="E72" s="147" t="s">
        <v>323</v>
      </c>
      <c r="F72" s="207" t="s">
        <v>20</v>
      </c>
      <c r="G72" s="208"/>
      <c r="H72" s="10">
        <f>H73</f>
        <v>38.5</v>
      </c>
      <c r="I72" s="114">
        <f>I73</f>
        <v>0</v>
      </c>
      <c r="J72" s="148">
        <f t="shared" si="2"/>
        <v>0</v>
      </c>
    </row>
    <row r="73" spans="1:10" ht="39">
      <c r="A73" s="146" t="s">
        <v>21</v>
      </c>
      <c r="B73" s="147" t="s">
        <v>90</v>
      </c>
      <c r="C73" s="147" t="s">
        <v>34</v>
      </c>
      <c r="D73" s="147" t="s">
        <v>99</v>
      </c>
      <c r="E73" s="147" t="s">
        <v>323</v>
      </c>
      <c r="F73" s="207" t="s">
        <v>22</v>
      </c>
      <c r="G73" s="208"/>
      <c r="H73" s="10">
        <f>'пр.5'!H584</f>
        <v>38.5</v>
      </c>
      <c r="I73" s="114">
        <f>'пр.5'!I584</f>
        <v>0</v>
      </c>
      <c r="J73" s="148">
        <f t="shared" si="2"/>
        <v>0</v>
      </c>
    </row>
    <row r="74" spans="1:10" ht="39">
      <c r="A74" s="146" t="s">
        <v>324</v>
      </c>
      <c r="B74" s="147" t="s">
        <v>90</v>
      </c>
      <c r="C74" s="147" t="s">
        <v>34</v>
      </c>
      <c r="D74" s="147" t="s">
        <v>99</v>
      </c>
      <c r="E74" s="147" t="s">
        <v>325</v>
      </c>
      <c r="F74" s="207"/>
      <c r="G74" s="208"/>
      <c r="H74" s="10">
        <f aca="true" t="shared" si="5" ref="H74:I76">H75</f>
        <v>20</v>
      </c>
      <c r="I74" s="114">
        <f t="shared" si="5"/>
        <v>0</v>
      </c>
      <c r="J74" s="148">
        <f t="shared" si="2"/>
        <v>0</v>
      </c>
    </row>
    <row r="75" spans="1:10" ht="39">
      <c r="A75" s="146" t="s">
        <v>328</v>
      </c>
      <c r="B75" s="147" t="s">
        <v>90</v>
      </c>
      <c r="C75" s="147" t="s">
        <v>34</v>
      </c>
      <c r="D75" s="147" t="s">
        <v>99</v>
      </c>
      <c r="E75" s="147" t="s">
        <v>329</v>
      </c>
      <c r="F75" s="207"/>
      <c r="G75" s="208"/>
      <c r="H75" s="10">
        <f t="shared" si="5"/>
        <v>20</v>
      </c>
      <c r="I75" s="114">
        <f t="shared" si="5"/>
        <v>0</v>
      </c>
      <c r="J75" s="148">
        <f t="shared" si="2"/>
        <v>0</v>
      </c>
    </row>
    <row r="76" spans="1:10" ht="39">
      <c r="A76" s="146" t="s">
        <v>19</v>
      </c>
      <c r="B76" s="147" t="s">
        <v>90</v>
      </c>
      <c r="C76" s="147" t="s">
        <v>34</v>
      </c>
      <c r="D76" s="147" t="s">
        <v>99</v>
      </c>
      <c r="E76" s="147" t="s">
        <v>329</v>
      </c>
      <c r="F76" s="207" t="s">
        <v>20</v>
      </c>
      <c r="G76" s="208"/>
      <c r="H76" s="10">
        <f t="shared" si="5"/>
        <v>20</v>
      </c>
      <c r="I76" s="114">
        <f t="shared" si="5"/>
        <v>0</v>
      </c>
      <c r="J76" s="148">
        <f t="shared" si="2"/>
        <v>0</v>
      </c>
    </row>
    <row r="77" spans="1:10" ht="39">
      <c r="A77" s="146" t="s">
        <v>21</v>
      </c>
      <c r="B77" s="147" t="s">
        <v>90</v>
      </c>
      <c r="C77" s="147" t="s">
        <v>34</v>
      </c>
      <c r="D77" s="147" t="s">
        <v>99</v>
      </c>
      <c r="E77" s="147" t="s">
        <v>329</v>
      </c>
      <c r="F77" s="207" t="s">
        <v>22</v>
      </c>
      <c r="G77" s="208"/>
      <c r="H77" s="10">
        <f>'пр.5'!H597</f>
        <v>20</v>
      </c>
      <c r="I77" s="114">
        <f>'пр.5'!I597</f>
        <v>0</v>
      </c>
      <c r="J77" s="148">
        <f t="shared" si="2"/>
        <v>0</v>
      </c>
    </row>
    <row r="78" spans="1:10" ht="55.5" customHeight="1">
      <c r="A78" s="146" t="s">
        <v>399</v>
      </c>
      <c r="B78" s="147" t="s">
        <v>90</v>
      </c>
      <c r="C78" s="147" t="s">
        <v>34</v>
      </c>
      <c r="D78" s="147" t="s">
        <v>99</v>
      </c>
      <c r="E78" s="147" t="s">
        <v>420</v>
      </c>
      <c r="F78" s="207"/>
      <c r="G78" s="208"/>
      <c r="H78" s="10">
        <f aca="true" t="shared" si="6" ref="H78:I81">H79</f>
        <v>223.4</v>
      </c>
      <c r="I78" s="114">
        <f t="shared" si="6"/>
        <v>0</v>
      </c>
      <c r="J78" s="148">
        <f t="shared" si="2"/>
        <v>0</v>
      </c>
    </row>
    <row r="79" spans="1:10" ht="66">
      <c r="A79" s="146" t="s">
        <v>421</v>
      </c>
      <c r="B79" s="147" t="s">
        <v>90</v>
      </c>
      <c r="C79" s="147" t="s">
        <v>34</v>
      </c>
      <c r="D79" s="147" t="s">
        <v>99</v>
      </c>
      <c r="E79" s="147" t="s">
        <v>422</v>
      </c>
      <c r="F79" s="207"/>
      <c r="G79" s="208"/>
      <c r="H79" s="10">
        <f t="shared" si="6"/>
        <v>223.4</v>
      </c>
      <c r="I79" s="114">
        <f t="shared" si="6"/>
        <v>0</v>
      </c>
      <c r="J79" s="148">
        <f aca="true" t="shared" si="7" ref="J79:J142">I79/H79*100</f>
        <v>0</v>
      </c>
    </row>
    <row r="80" spans="1:10" ht="52.5">
      <c r="A80" s="146" t="s">
        <v>423</v>
      </c>
      <c r="B80" s="147" t="s">
        <v>90</v>
      </c>
      <c r="C80" s="147" t="s">
        <v>34</v>
      </c>
      <c r="D80" s="147" t="s">
        <v>99</v>
      </c>
      <c r="E80" s="147" t="s">
        <v>424</v>
      </c>
      <c r="F80" s="207"/>
      <c r="G80" s="208"/>
      <c r="H80" s="10">
        <f t="shared" si="6"/>
        <v>223.4</v>
      </c>
      <c r="I80" s="114">
        <f t="shared" si="6"/>
        <v>0</v>
      </c>
      <c r="J80" s="148">
        <f t="shared" si="7"/>
        <v>0</v>
      </c>
    </row>
    <row r="81" spans="1:10" ht="39">
      <c r="A81" s="146" t="s">
        <v>19</v>
      </c>
      <c r="B81" s="147" t="s">
        <v>90</v>
      </c>
      <c r="C81" s="147" t="s">
        <v>34</v>
      </c>
      <c r="D81" s="147" t="s">
        <v>99</v>
      </c>
      <c r="E81" s="147" t="s">
        <v>424</v>
      </c>
      <c r="F81" s="207" t="s">
        <v>20</v>
      </c>
      <c r="G81" s="208"/>
      <c r="H81" s="10">
        <f t="shared" si="6"/>
        <v>223.4</v>
      </c>
      <c r="I81" s="114">
        <f t="shared" si="6"/>
        <v>0</v>
      </c>
      <c r="J81" s="148">
        <f t="shared" si="7"/>
        <v>0</v>
      </c>
    </row>
    <row r="82" spans="1:10" ht="39">
      <c r="A82" s="146" t="s">
        <v>21</v>
      </c>
      <c r="B82" s="147" t="s">
        <v>90</v>
      </c>
      <c r="C82" s="147" t="s">
        <v>34</v>
      </c>
      <c r="D82" s="147" t="s">
        <v>99</v>
      </c>
      <c r="E82" s="147" t="s">
        <v>424</v>
      </c>
      <c r="F82" s="207" t="s">
        <v>22</v>
      </c>
      <c r="G82" s="208"/>
      <c r="H82" s="10">
        <v>223.4</v>
      </c>
      <c r="I82" s="114">
        <v>0</v>
      </c>
      <c r="J82" s="148">
        <f t="shared" si="7"/>
        <v>0</v>
      </c>
    </row>
    <row r="83" spans="1:10" ht="54" customHeight="1">
      <c r="A83" s="146" t="s">
        <v>399</v>
      </c>
      <c r="B83" s="147" t="s">
        <v>90</v>
      </c>
      <c r="C83" s="147" t="s">
        <v>34</v>
      </c>
      <c r="D83" s="147" t="s">
        <v>99</v>
      </c>
      <c r="E83" s="147" t="s">
        <v>400</v>
      </c>
      <c r="F83" s="207"/>
      <c r="G83" s="208"/>
      <c r="H83" s="10">
        <f>H84+H90</f>
        <v>953.8000000000001</v>
      </c>
      <c r="I83" s="114">
        <f>I84+I90</f>
        <v>310.20000000000005</v>
      </c>
      <c r="J83" s="148">
        <f t="shared" si="7"/>
        <v>32.52254141329419</v>
      </c>
    </row>
    <row r="84" spans="1:10" ht="27.75" customHeight="1">
      <c r="A84" s="146" t="s">
        <v>425</v>
      </c>
      <c r="B84" s="147" t="s">
        <v>90</v>
      </c>
      <c r="C84" s="147" t="s">
        <v>34</v>
      </c>
      <c r="D84" s="147" t="s">
        <v>99</v>
      </c>
      <c r="E84" s="147" t="s">
        <v>426</v>
      </c>
      <c r="F84" s="207"/>
      <c r="G84" s="208"/>
      <c r="H84" s="10">
        <f>H85</f>
        <v>480.1</v>
      </c>
      <c r="I84" s="114">
        <f>I85</f>
        <v>132.4</v>
      </c>
      <c r="J84" s="148">
        <f t="shared" si="7"/>
        <v>27.577588002499482</v>
      </c>
    </row>
    <row r="85" spans="1:10" ht="39">
      <c r="A85" s="146" t="s">
        <v>427</v>
      </c>
      <c r="B85" s="147" t="s">
        <v>90</v>
      </c>
      <c r="C85" s="147" t="s">
        <v>34</v>
      </c>
      <c r="D85" s="147" t="s">
        <v>99</v>
      </c>
      <c r="E85" s="147" t="s">
        <v>428</v>
      </c>
      <c r="F85" s="207"/>
      <c r="G85" s="208"/>
      <c r="H85" s="10">
        <f>H86+H88</f>
        <v>480.1</v>
      </c>
      <c r="I85" s="114">
        <f>I86+I88</f>
        <v>132.4</v>
      </c>
      <c r="J85" s="148">
        <f t="shared" si="7"/>
        <v>27.577588002499482</v>
      </c>
    </row>
    <row r="86" spans="1:10" ht="78.75">
      <c r="A86" s="146" t="s">
        <v>104</v>
      </c>
      <c r="B86" s="147" t="s">
        <v>90</v>
      </c>
      <c r="C86" s="147" t="s">
        <v>34</v>
      </c>
      <c r="D86" s="147" t="s">
        <v>99</v>
      </c>
      <c r="E86" s="147" t="s">
        <v>428</v>
      </c>
      <c r="F86" s="207" t="s">
        <v>105</v>
      </c>
      <c r="G86" s="208"/>
      <c r="H86" s="10">
        <f>H87</f>
        <v>476.1</v>
      </c>
      <c r="I86" s="114">
        <f>I87</f>
        <v>132.4</v>
      </c>
      <c r="J86" s="148">
        <f t="shared" si="7"/>
        <v>27.809283763915143</v>
      </c>
    </row>
    <row r="87" spans="1:10" ht="27" customHeight="1">
      <c r="A87" s="146" t="s">
        <v>106</v>
      </c>
      <c r="B87" s="147" t="s">
        <v>90</v>
      </c>
      <c r="C87" s="147" t="s">
        <v>34</v>
      </c>
      <c r="D87" s="147" t="s">
        <v>99</v>
      </c>
      <c r="E87" s="147" t="s">
        <v>428</v>
      </c>
      <c r="F87" s="207" t="s">
        <v>107</v>
      </c>
      <c r="G87" s="208"/>
      <c r="H87" s="10">
        <v>476.1</v>
      </c>
      <c r="I87" s="114">
        <v>132.4</v>
      </c>
      <c r="J87" s="148">
        <f t="shared" si="7"/>
        <v>27.809283763915143</v>
      </c>
    </row>
    <row r="88" spans="1:10" ht="39">
      <c r="A88" s="146" t="s">
        <v>19</v>
      </c>
      <c r="B88" s="147" t="s">
        <v>90</v>
      </c>
      <c r="C88" s="147" t="s">
        <v>34</v>
      </c>
      <c r="D88" s="147" t="s">
        <v>99</v>
      </c>
      <c r="E88" s="147" t="s">
        <v>428</v>
      </c>
      <c r="F88" s="207" t="s">
        <v>20</v>
      </c>
      <c r="G88" s="208"/>
      <c r="H88" s="10">
        <f>H89</f>
        <v>4</v>
      </c>
      <c r="I88" s="114">
        <f>I89</f>
        <v>0</v>
      </c>
      <c r="J88" s="148">
        <f t="shared" si="7"/>
        <v>0</v>
      </c>
    </row>
    <row r="89" spans="1:10" ht="39">
      <c r="A89" s="146" t="s">
        <v>21</v>
      </c>
      <c r="B89" s="147" t="s">
        <v>90</v>
      </c>
      <c r="C89" s="147" t="s">
        <v>34</v>
      </c>
      <c r="D89" s="147" t="s">
        <v>99</v>
      </c>
      <c r="E89" s="147" t="s">
        <v>428</v>
      </c>
      <c r="F89" s="207" t="s">
        <v>22</v>
      </c>
      <c r="G89" s="208"/>
      <c r="H89" s="10">
        <v>4</v>
      </c>
      <c r="I89" s="114"/>
      <c r="J89" s="148">
        <f t="shared" si="7"/>
        <v>0</v>
      </c>
    </row>
    <row r="90" spans="1:10" ht="66">
      <c r="A90" s="146" t="s">
        <v>429</v>
      </c>
      <c r="B90" s="147" t="s">
        <v>90</v>
      </c>
      <c r="C90" s="147" t="s">
        <v>34</v>
      </c>
      <c r="D90" s="147" t="s">
        <v>99</v>
      </c>
      <c r="E90" s="147" t="s">
        <v>430</v>
      </c>
      <c r="F90" s="207"/>
      <c r="G90" s="208"/>
      <c r="H90" s="10">
        <f>H91</f>
        <v>473.70000000000005</v>
      </c>
      <c r="I90" s="114">
        <f>I91</f>
        <v>177.8</v>
      </c>
      <c r="J90" s="148">
        <f t="shared" si="7"/>
        <v>37.53430441207515</v>
      </c>
    </row>
    <row r="91" spans="1:10" ht="198">
      <c r="A91" s="146" t="s">
        <v>431</v>
      </c>
      <c r="B91" s="147" t="s">
        <v>90</v>
      </c>
      <c r="C91" s="147" t="s">
        <v>34</v>
      </c>
      <c r="D91" s="147" t="s">
        <v>99</v>
      </c>
      <c r="E91" s="147" t="s">
        <v>432</v>
      </c>
      <c r="F91" s="207"/>
      <c r="G91" s="208"/>
      <c r="H91" s="10">
        <f>H92+H94</f>
        <v>473.70000000000005</v>
      </c>
      <c r="I91" s="114">
        <f>I92+I94</f>
        <v>177.8</v>
      </c>
      <c r="J91" s="148">
        <f t="shared" si="7"/>
        <v>37.53430441207515</v>
      </c>
    </row>
    <row r="92" spans="1:10" ht="78.75">
      <c r="A92" s="146" t="s">
        <v>104</v>
      </c>
      <c r="B92" s="147" t="s">
        <v>90</v>
      </c>
      <c r="C92" s="147" t="s">
        <v>34</v>
      </c>
      <c r="D92" s="147" t="s">
        <v>99</v>
      </c>
      <c r="E92" s="147" t="s">
        <v>432</v>
      </c>
      <c r="F92" s="207" t="s">
        <v>105</v>
      </c>
      <c r="G92" s="208"/>
      <c r="H92" s="10">
        <f>H93</f>
        <v>430.6</v>
      </c>
      <c r="I92" s="114">
        <f>I93</f>
        <v>156.4</v>
      </c>
      <c r="J92" s="148">
        <f t="shared" si="7"/>
        <v>36.32141198327915</v>
      </c>
    </row>
    <row r="93" spans="1:10" ht="28.5" customHeight="1">
      <c r="A93" s="146" t="s">
        <v>106</v>
      </c>
      <c r="B93" s="147" t="s">
        <v>90</v>
      </c>
      <c r="C93" s="147" t="s">
        <v>34</v>
      </c>
      <c r="D93" s="147" t="s">
        <v>99</v>
      </c>
      <c r="E93" s="147" t="s">
        <v>432</v>
      </c>
      <c r="F93" s="207" t="s">
        <v>107</v>
      </c>
      <c r="G93" s="208"/>
      <c r="H93" s="10">
        <v>430.6</v>
      </c>
      <c r="I93" s="114">
        <v>156.4</v>
      </c>
      <c r="J93" s="148">
        <f t="shared" si="7"/>
        <v>36.32141198327915</v>
      </c>
    </row>
    <row r="94" spans="1:10" ht="39">
      <c r="A94" s="146" t="s">
        <v>19</v>
      </c>
      <c r="B94" s="147" t="s">
        <v>90</v>
      </c>
      <c r="C94" s="147" t="s">
        <v>34</v>
      </c>
      <c r="D94" s="147" t="s">
        <v>99</v>
      </c>
      <c r="E94" s="147" t="s">
        <v>432</v>
      </c>
      <c r="F94" s="207" t="s">
        <v>20</v>
      </c>
      <c r="G94" s="208"/>
      <c r="H94" s="10">
        <f>H95</f>
        <v>43.1</v>
      </c>
      <c r="I94" s="114">
        <f>I95</f>
        <v>21.4</v>
      </c>
      <c r="J94" s="148">
        <f t="shared" si="7"/>
        <v>49.65197215777262</v>
      </c>
    </row>
    <row r="95" spans="1:10" ht="39">
      <c r="A95" s="146" t="s">
        <v>21</v>
      </c>
      <c r="B95" s="147" t="s">
        <v>90</v>
      </c>
      <c r="C95" s="147" t="s">
        <v>34</v>
      </c>
      <c r="D95" s="147" t="s">
        <v>99</v>
      </c>
      <c r="E95" s="147" t="s">
        <v>432</v>
      </c>
      <c r="F95" s="207" t="s">
        <v>22</v>
      </c>
      <c r="G95" s="208"/>
      <c r="H95" s="10">
        <v>43.1</v>
      </c>
      <c r="I95" s="114">
        <v>21.4</v>
      </c>
      <c r="J95" s="148">
        <f t="shared" si="7"/>
        <v>49.65197215777262</v>
      </c>
    </row>
    <row r="96" spans="1:16" s="145" customFormat="1" ht="13.5">
      <c r="A96" s="140" t="s">
        <v>433</v>
      </c>
      <c r="B96" s="141" t="s">
        <v>90</v>
      </c>
      <c r="C96" s="141" t="s">
        <v>117</v>
      </c>
      <c r="D96" s="143" t="s">
        <v>593</v>
      </c>
      <c r="E96" s="141"/>
      <c r="F96" s="205"/>
      <c r="G96" s="206"/>
      <c r="H96" s="7">
        <f aca="true" t="shared" si="8" ref="H96:I101">H97</f>
        <v>612.4</v>
      </c>
      <c r="I96" s="113">
        <f t="shared" si="8"/>
        <v>612.4</v>
      </c>
      <c r="J96" s="142">
        <f t="shared" si="7"/>
        <v>100</v>
      </c>
      <c r="K96" s="144"/>
      <c r="L96" s="144"/>
      <c r="M96" s="144"/>
      <c r="N96" s="144"/>
      <c r="O96" s="144"/>
      <c r="P96" s="144"/>
    </row>
    <row r="97" spans="1:10" ht="26.25">
      <c r="A97" s="146" t="s">
        <v>434</v>
      </c>
      <c r="B97" s="147" t="s">
        <v>90</v>
      </c>
      <c r="C97" s="147" t="s">
        <v>117</v>
      </c>
      <c r="D97" s="147" t="s">
        <v>140</v>
      </c>
      <c r="E97" s="147"/>
      <c r="F97" s="207"/>
      <c r="G97" s="208"/>
      <c r="H97" s="10">
        <f t="shared" si="8"/>
        <v>612.4</v>
      </c>
      <c r="I97" s="114">
        <f t="shared" si="8"/>
        <v>612.4</v>
      </c>
      <c r="J97" s="148">
        <f t="shared" si="7"/>
        <v>100</v>
      </c>
    </row>
    <row r="98" spans="1:10" ht="52.5" customHeight="1">
      <c r="A98" s="146" t="s">
        <v>399</v>
      </c>
      <c r="B98" s="147" t="s">
        <v>90</v>
      </c>
      <c r="C98" s="147" t="s">
        <v>117</v>
      </c>
      <c r="D98" s="147" t="s">
        <v>140</v>
      </c>
      <c r="E98" s="147" t="s">
        <v>400</v>
      </c>
      <c r="F98" s="207"/>
      <c r="G98" s="208"/>
      <c r="H98" s="10">
        <f t="shared" si="8"/>
        <v>612.4</v>
      </c>
      <c r="I98" s="114">
        <f t="shared" si="8"/>
        <v>612.4</v>
      </c>
      <c r="J98" s="148">
        <f t="shared" si="7"/>
        <v>100</v>
      </c>
    </row>
    <row r="99" spans="1:10" ht="66">
      <c r="A99" s="146" t="s">
        <v>435</v>
      </c>
      <c r="B99" s="147" t="s">
        <v>90</v>
      </c>
      <c r="C99" s="147" t="s">
        <v>117</v>
      </c>
      <c r="D99" s="147" t="s">
        <v>140</v>
      </c>
      <c r="E99" s="147" t="s">
        <v>436</v>
      </c>
      <c r="F99" s="207"/>
      <c r="G99" s="208"/>
      <c r="H99" s="10">
        <f t="shared" si="8"/>
        <v>612.4</v>
      </c>
      <c r="I99" s="114">
        <f t="shared" si="8"/>
        <v>612.4</v>
      </c>
      <c r="J99" s="148">
        <f t="shared" si="7"/>
        <v>100</v>
      </c>
    </row>
    <row r="100" spans="1:10" ht="39">
      <c r="A100" s="146" t="s">
        <v>437</v>
      </c>
      <c r="B100" s="147" t="s">
        <v>90</v>
      </c>
      <c r="C100" s="147" t="s">
        <v>117</v>
      </c>
      <c r="D100" s="147" t="s">
        <v>140</v>
      </c>
      <c r="E100" s="147" t="s">
        <v>438</v>
      </c>
      <c r="F100" s="207"/>
      <c r="G100" s="208"/>
      <c r="H100" s="10">
        <f t="shared" si="8"/>
        <v>612.4</v>
      </c>
      <c r="I100" s="114">
        <f t="shared" si="8"/>
        <v>612.4</v>
      </c>
      <c r="J100" s="148">
        <f t="shared" si="7"/>
        <v>100</v>
      </c>
    </row>
    <row r="101" spans="1:10" ht="78.75">
      <c r="A101" s="146" t="s">
        <v>104</v>
      </c>
      <c r="B101" s="147" t="s">
        <v>90</v>
      </c>
      <c r="C101" s="147" t="s">
        <v>117</v>
      </c>
      <c r="D101" s="147" t="s">
        <v>140</v>
      </c>
      <c r="E101" s="147" t="s">
        <v>438</v>
      </c>
      <c r="F101" s="207" t="s">
        <v>105</v>
      </c>
      <c r="G101" s="208"/>
      <c r="H101" s="10">
        <f t="shared" si="8"/>
        <v>612.4</v>
      </c>
      <c r="I101" s="114">
        <f t="shared" si="8"/>
        <v>612.4</v>
      </c>
      <c r="J101" s="148">
        <f t="shared" si="7"/>
        <v>100</v>
      </c>
    </row>
    <row r="102" spans="1:10" ht="30.75" customHeight="1">
      <c r="A102" s="146" t="s">
        <v>106</v>
      </c>
      <c r="B102" s="147" t="s">
        <v>90</v>
      </c>
      <c r="C102" s="147" t="s">
        <v>117</v>
      </c>
      <c r="D102" s="147" t="s">
        <v>140</v>
      </c>
      <c r="E102" s="147" t="s">
        <v>438</v>
      </c>
      <c r="F102" s="207" t="s">
        <v>107</v>
      </c>
      <c r="G102" s="208"/>
      <c r="H102" s="10">
        <v>612.4</v>
      </c>
      <c r="I102" s="114">
        <v>612.4</v>
      </c>
      <c r="J102" s="148">
        <f t="shared" si="7"/>
        <v>100</v>
      </c>
    </row>
    <row r="103" spans="1:16" s="145" customFormat="1" ht="39">
      <c r="A103" s="140" t="s">
        <v>358</v>
      </c>
      <c r="B103" s="141" t="s">
        <v>90</v>
      </c>
      <c r="C103" s="141" t="s">
        <v>140</v>
      </c>
      <c r="D103" s="143" t="s">
        <v>593</v>
      </c>
      <c r="E103" s="141"/>
      <c r="F103" s="205"/>
      <c r="G103" s="206"/>
      <c r="H103" s="7">
        <f>H104</f>
        <v>11682.8</v>
      </c>
      <c r="I103" s="113">
        <f>I104</f>
        <v>11307.3</v>
      </c>
      <c r="J103" s="148">
        <f t="shared" si="7"/>
        <v>96.78587324956347</v>
      </c>
      <c r="K103" s="144"/>
      <c r="L103" s="144"/>
      <c r="M103" s="144"/>
      <c r="N103" s="144"/>
      <c r="O103" s="144"/>
      <c r="P103" s="144"/>
    </row>
    <row r="104" spans="1:10" ht="52.5">
      <c r="A104" s="146" t="s">
        <v>359</v>
      </c>
      <c r="B104" s="147" t="s">
        <v>90</v>
      </c>
      <c r="C104" s="147" t="s">
        <v>140</v>
      </c>
      <c r="D104" s="147" t="s">
        <v>85</v>
      </c>
      <c r="E104" s="147"/>
      <c r="F104" s="207"/>
      <c r="G104" s="208"/>
      <c r="H104" s="10">
        <f>H105+H114</f>
        <v>11682.8</v>
      </c>
      <c r="I104" s="114">
        <f>I105+I114</f>
        <v>11307.3</v>
      </c>
      <c r="J104" s="148">
        <f t="shared" si="7"/>
        <v>96.78587324956347</v>
      </c>
    </row>
    <row r="105" spans="1:10" ht="66">
      <c r="A105" s="146" t="s">
        <v>352</v>
      </c>
      <c r="B105" s="147" t="s">
        <v>90</v>
      </c>
      <c r="C105" s="147" t="s">
        <v>140</v>
      </c>
      <c r="D105" s="147" t="s">
        <v>85</v>
      </c>
      <c r="E105" s="147" t="s">
        <v>353</v>
      </c>
      <c r="F105" s="207"/>
      <c r="G105" s="208"/>
      <c r="H105" s="10">
        <f>H106+H110</f>
        <v>850</v>
      </c>
      <c r="I105" s="114">
        <f>I106+I110</f>
        <v>550.2</v>
      </c>
      <c r="J105" s="148">
        <f t="shared" si="7"/>
        <v>64.72941176470589</v>
      </c>
    </row>
    <row r="106" spans="1:10" ht="78.75">
      <c r="A106" s="146" t="s">
        <v>354</v>
      </c>
      <c r="B106" s="147" t="s">
        <v>90</v>
      </c>
      <c r="C106" s="147" t="s">
        <v>140</v>
      </c>
      <c r="D106" s="147" t="s">
        <v>85</v>
      </c>
      <c r="E106" s="147" t="s">
        <v>355</v>
      </c>
      <c r="F106" s="207"/>
      <c r="G106" s="208"/>
      <c r="H106" s="10">
        <f aca="true" t="shared" si="9" ref="H106:I108">H107</f>
        <v>550</v>
      </c>
      <c r="I106" s="114">
        <f t="shared" si="9"/>
        <v>250.2</v>
      </c>
      <c r="J106" s="148">
        <f t="shared" si="7"/>
        <v>45.490909090909085</v>
      </c>
    </row>
    <row r="107" spans="1:10" ht="39">
      <c r="A107" s="146" t="s">
        <v>356</v>
      </c>
      <c r="B107" s="147" t="s">
        <v>90</v>
      </c>
      <c r="C107" s="147" t="s">
        <v>140</v>
      </c>
      <c r="D107" s="147" t="s">
        <v>85</v>
      </c>
      <c r="E107" s="147" t="s">
        <v>357</v>
      </c>
      <c r="F107" s="207"/>
      <c r="G107" s="208"/>
      <c r="H107" s="10">
        <f t="shared" si="9"/>
        <v>550</v>
      </c>
      <c r="I107" s="114">
        <f t="shared" si="9"/>
        <v>250.2</v>
      </c>
      <c r="J107" s="148">
        <f t="shared" si="7"/>
        <v>45.490909090909085</v>
      </c>
    </row>
    <row r="108" spans="1:10" ht="39">
      <c r="A108" s="146" t="s">
        <v>19</v>
      </c>
      <c r="B108" s="147" t="s">
        <v>90</v>
      </c>
      <c r="C108" s="147" t="s">
        <v>140</v>
      </c>
      <c r="D108" s="147" t="s">
        <v>85</v>
      </c>
      <c r="E108" s="147" t="s">
        <v>357</v>
      </c>
      <c r="F108" s="207" t="s">
        <v>20</v>
      </c>
      <c r="G108" s="208"/>
      <c r="H108" s="10">
        <f t="shared" si="9"/>
        <v>550</v>
      </c>
      <c r="I108" s="114">
        <f t="shared" si="9"/>
        <v>250.2</v>
      </c>
      <c r="J108" s="148">
        <f t="shared" si="7"/>
        <v>45.490909090909085</v>
      </c>
    </row>
    <row r="109" spans="1:10" ht="39">
      <c r="A109" s="146" t="s">
        <v>21</v>
      </c>
      <c r="B109" s="147" t="s">
        <v>90</v>
      </c>
      <c r="C109" s="147" t="s">
        <v>140</v>
      </c>
      <c r="D109" s="147" t="s">
        <v>85</v>
      </c>
      <c r="E109" s="147" t="s">
        <v>357</v>
      </c>
      <c r="F109" s="207" t="s">
        <v>22</v>
      </c>
      <c r="G109" s="208"/>
      <c r="H109" s="10">
        <f>'пр.5'!H659</f>
        <v>550</v>
      </c>
      <c r="I109" s="114">
        <f>'пр.5'!I659</f>
        <v>250.2</v>
      </c>
      <c r="J109" s="148">
        <f t="shared" si="7"/>
        <v>45.490909090909085</v>
      </c>
    </row>
    <row r="110" spans="1:10" ht="92.25">
      <c r="A110" s="146" t="s">
        <v>360</v>
      </c>
      <c r="B110" s="147" t="s">
        <v>90</v>
      </c>
      <c r="C110" s="147" t="s">
        <v>140</v>
      </c>
      <c r="D110" s="147" t="s">
        <v>85</v>
      </c>
      <c r="E110" s="147" t="s">
        <v>361</v>
      </c>
      <c r="F110" s="207"/>
      <c r="G110" s="208"/>
      <c r="H110" s="10">
        <f aca="true" t="shared" si="10" ref="H110:I112">H111</f>
        <v>300</v>
      </c>
      <c r="I110" s="114">
        <f t="shared" si="10"/>
        <v>300</v>
      </c>
      <c r="J110" s="148">
        <f t="shared" si="7"/>
        <v>100</v>
      </c>
    </row>
    <row r="111" spans="1:10" ht="41.25" customHeight="1">
      <c r="A111" s="146" t="s">
        <v>362</v>
      </c>
      <c r="B111" s="147" t="s">
        <v>90</v>
      </c>
      <c r="C111" s="147" t="s">
        <v>140</v>
      </c>
      <c r="D111" s="147" t="s">
        <v>85</v>
      </c>
      <c r="E111" s="147" t="s">
        <v>363</v>
      </c>
      <c r="F111" s="207"/>
      <c r="G111" s="208"/>
      <c r="H111" s="10">
        <f t="shared" si="10"/>
        <v>300</v>
      </c>
      <c r="I111" s="114">
        <f t="shared" si="10"/>
        <v>300</v>
      </c>
      <c r="J111" s="148">
        <f t="shared" si="7"/>
        <v>100</v>
      </c>
    </row>
    <row r="112" spans="1:10" ht="39">
      <c r="A112" s="146" t="s">
        <v>19</v>
      </c>
      <c r="B112" s="147" t="s">
        <v>90</v>
      </c>
      <c r="C112" s="147" t="s">
        <v>140</v>
      </c>
      <c r="D112" s="147" t="s">
        <v>85</v>
      </c>
      <c r="E112" s="147" t="s">
        <v>363</v>
      </c>
      <c r="F112" s="207" t="s">
        <v>20</v>
      </c>
      <c r="G112" s="208"/>
      <c r="H112" s="10">
        <f t="shared" si="10"/>
        <v>300</v>
      </c>
      <c r="I112" s="114">
        <f t="shared" si="10"/>
        <v>300</v>
      </c>
      <c r="J112" s="148">
        <f t="shared" si="7"/>
        <v>100</v>
      </c>
    </row>
    <row r="113" spans="1:10" ht="39">
      <c r="A113" s="146" t="s">
        <v>21</v>
      </c>
      <c r="B113" s="147" t="s">
        <v>90</v>
      </c>
      <c r="C113" s="147" t="s">
        <v>140</v>
      </c>
      <c r="D113" s="147" t="s">
        <v>85</v>
      </c>
      <c r="E113" s="147" t="s">
        <v>363</v>
      </c>
      <c r="F113" s="207" t="s">
        <v>22</v>
      </c>
      <c r="G113" s="208"/>
      <c r="H113" s="10">
        <f>'пр.5'!H666</f>
        <v>300</v>
      </c>
      <c r="I113" s="114">
        <f>'пр.5'!I666</f>
        <v>300</v>
      </c>
      <c r="J113" s="148">
        <f t="shared" si="7"/>
        <v>100</v>
      </c>
    </row>
    <row r="114" spans="1:10" ht="52.5">
      <c r="A114" s="146" t="s">
        <v>439</v>
      </c>
      <c r="B114" s="147" t="s">
        <v>90</v>
      </c>
      <c r="C114" s="147" t="s">
        <v>140</v>
      </c>
      <c r="D114" s="147" t="s">
        <v>85</v>
      </c>
      <c r="E114" s="147" t="s">
        <v>440</v>
      </c>
      <c r="F114" s="207"/>
      <c r="G114" s="208"/>
      <c r="H114" s="10">
        <f>H115+H120</f>
        <v>10832.8</v>
      </c>
      <c r="I114" s="114">
        <f>I115+I120</f>
        <v>10757.099999999999</v>
      </c>
      <c r="J114" s="148">
        <f t="shared" si="7"/>
        <v>99.30119636659035</v>
      </c>
    </row>
    <row r="115" spans="1:10" ht="26.25">
      <c r="A115" s="146" t="s">
        <v>441</v>
      </c>
      <c r="B115" s="147" t="s">
        <v>90</v>
      </c>
      <c r="C115" s="147" t="s">
        <v>140</v>
      </c>
      <c r="D115" s="147" t="s">
        <v>85</v>
      </c>
      <c r="E115" s="147" t="s">
        <v>442</v>
      </c>
      <c r="F115" s="207"/>
      <c r="G115" s="208"/>
      <c r="H115" s="10">
        <f>H116+H118</f>
        <v>10682.8</v>
      </c>
      <c r="I115" s="114">
        <f>I116+I118</f>
        <v>10607.099999999999</v>
      </c>
      <c r="J115" s="148">
        <f t="shared" si="7"/>
        <v>99.29138428127456</v>
      </c>
    </row>
    <row r="116" spans="1:10" ht="78.75">
      <c r="A116" s="146" t="s">
        <v>104</v>
      </c>
      <c r="B116" s="147" t="s">
        <v>90</v>
      </c>
      <c r="C116" s="147" t="s">
        <v>140</v>
      </c>
      <c r="D116" s="147" t="s">
        <v>85</v>
      </c>
      <c r="E116" s="147" t="s">
        <v>442</v>
      </c>
      <c r="F116" s="207" t="s">
        <v>105</v>
      </c>
      <c r="G116" s="208"/>
      <c r="H116" s="10">
        <f>H117</f>
        <v>9990.8</v>
      </c>
      <c r="I116" s="114">
        <f>I117</f>
        <v>9918.8</v>
      </c>
      <c r="J116" s="148">
        <f t="shared" si="7"/>
        <v>99.27933699003083</v>
      </c>
    </row>
    <row r="117" spans="1:10" ht="29.25" customHeight="1">
      <c r="A117" s="146" t="s">
        <v>106</v>
      </c>
      <c r="B117" s="147" t="s">
        <v>90</v>
      </c>
      <c r="C117" s="147" t="s">
        <v>140</v>
      </c>
      <c r="D117" s="147" t="s">
        <v>85</v>
      </c>
      <c r="E117" s="147" t="s">
        <v>442</v>
      </c>
      <c r="F117" s="207" t="s">
        <v>107</v>
      </c>
      <c r="G117" s="208"/>
      <c r="H117" s="10">
        <v>9990.8</v>
      </c>
      <c r="I117" s="114">
        <v>9918.8</v>
      </c>
      <c r="J117" s="148">
        <f t="shared" si="7"/>
        <v>99.27933699003083</v>
      </c>
    </row>
    <row r="118" spans="1:10" ht="39">
      <c r="A118" s="146" t="s">
        <v>19</v>
      </c>
      <c r="B118" s="147" t="s">
        <v>90</v>
      </c>
      <c r="C118" s="147" t="s">
        <v>140</v>
      </c>
      <c r="D118" s="147" t="s">
        <v>85</v>
      </c>
      <c r="E118" s="147" t="s">
        <v>442</v>
      </c>
      <c r="F118" s="207" t="s">
        <v>20</v>
      </c>
      <c r="G118" s="208"/>
      <c r="H118" s="10">
        <f>H119</f>
        <v>692</v>
      </c>
      <c r="I118" s="114">
        <f>I119</f>
        <v>688.3</v>
      </c>
      <c r="J118" s="148">
        <f t="shared" si="7"/>
        <v>99.46531791907513</v>
      </c>
    </row>
    <row r="119" spans="1:10" ht="39">
      <c r="A119" s="146" t="s">
        <v>21</v>
      </c>
      <c r="B119" s="147" t="s">
        <v>90</v>
      </c>
      <c r="C119" s="147" t="s">
        <v>140</v>
      </c>
      <c r="D119" s="147" t="s">
        <v>85</v>
      </c>
      <c r="E119" s="147" t="s">
        <v>442</v>
      </c>
      <c r="F119" s="207" t="s">
        <v>22</v>
      </c>
      <c r="G119" s="208"/>
      <c r="H119" s="10">
        <v>692</v>
      </c>
      <c r="I119" s="114">
        <v>688.3</v>
      </c>
      <c r="J119" s="148">
        <f t="shared" si="7"/>
        <v>99.46531791907513</v>
      </c>
    </row>
    <row r="120" spans="1:10" ht="52.5">
      <c r="A120" s="146" t="s">
        <v>443</v>
      </c>
      <c r="B120" s="147" t="s">
        <v>90</v>
      </c>
      <c r="C120" s="147" t="s">
        <v>140</v>
      </c>
      <c r="D120" s="147" t="s">
        <v>85</v>
      </c>
      <c r="E120" s="147" t="s">
        <v>444</v>
      </c>
      <c r="F120" s="207"/>
      <c r="G120" s="208"/>
      <c r="H120" s="10">
        <f>H121</f>
        <v>150</v>
      </c>
      <c r="I120" s="114">
        <f>I121</f>
        <v>150</v>
      </c>
      <c r="J120" s="148">
        <f t="shared" si="7"/>
        <v>100</v>
      </c>
    </row>
    <row r="121" spans="1:10" ht="39">
      <c r="A121" s="146" t="s">
        <v>19</v>
      </c>
      <c r="B121" s="147" t="s">
        <v>90</v>
      </c>
      <c r="C121" s="147" t="s">
        <v>140</v>
      </c>
      <c r="D121" s="147" t="s">
        <v>85</v>
      </c>
      <c r="E121" s="147" t="s">
        <v>444</v>
      </c>
      <c r="F121" s="207" t="s">
        <v>20</v>
      </c>
      <c r="G121" s="208"/>
      <c r="H121" s="10">
        <f>H122</f>
        <v>150</v>
      </c>
      <c r="I121" s="114">
        <f>I122</f>
        <v>150</v>
      </c>
      <c r="J121" s="148">
        <f t="shared" si="7"/>
        <v>100</v>
      </c>
    </row>
    <row r="122" spans="1:10" ht="39">
      <c r="A122" s="146" t="s">
        <v>21</v>
      </c>
      <c r="B122" s="147" t="s">
        <v>90</v>
      </c>
      <c r="C122" s="147" t="s">
        <v>140</v>
      </c>
      <c r="D122" s="147" t="s">
        <v>85</v>
      </c>
      <c r="E122" s="147" t="s">
        <v>444</v>
      </c>
      <c r="F122" s="207" t="s">
        <v>22</v>
      </c>
      <c r="G122" s="208"/>
      <c r="H122" s="10">
        <v>150</v>
      </c>
      <c r="I122" s="114">
        <v>150</v>
      </c>
      <c r="J122" s="148">
        <f t="shared" si="7"/>
        <v>100</v>
      </c>
    </row>
    <row r="123" spans="1:16" s="145" customFormat="1" ht="13.5">
      <c r="A123" s="140" t="s">
        <v>15</v>
      </c>
      <c r="B123" s="141" t="s">
        <v>90</v>
      </c>
      <c r="C123" s="141" t="s">
        <v>16</v>
      </c>
      <c r="D123" s="143" t="s">
        <v>593</v>
      </c>
      <c r="E123" s="141"/>
      <c r="F123" s="205"/>
      <c r="G123" s="206"/>
      <c r="H123" s="7">
        <f>H124</f>
        <v>1031.1</v>
      </c>
      <c r="I123" s="113">
        <f>I124</f>
        <v>1016.5</v>
      </c>
      <c r="J123" s="148">
        <f t="shared" si="7"/>
        <v>98.5840364659102</v>
      </c>
      <c r="K123" s="144"/>
      <c r="L123" s="144"/>
      <c r="M123" s="144"/>
      <c r="N123" s="144"/>
      <c r="O123" s="144"/>
      <c r="P123" s="144"/>
    </row>
    <row r="124" spans="1:10" ht="26.25">
      <c r="A124" s="146" t="s">
        <v>231</v>
      </c>
      <c r="B124" s="147" t="s">
        <v>90</v>
      </c>
      <c r="C124" s="147" t="s">
        <v>16</v>
      </c>
      <c r="D124" s="147" t="s">
        <v>232</v>
      </c>
      <c r="E124" s="147"/>
      <c r="F124" s="207"/>
      <c r="G124" s="208"/>
      <c r="H124" s="10">
        <f>H125+H130</f>
        <v>1031.1</v>
      </c>
      <c r="I124" s="114">
        <f>I125+I130</f>
        <v>1016.5</v>
      </c>
      <c r="J124" s="148">
        <f t="shared" si="7"/>
        <v>98.5840364659102</v>
      </c>
    </row>
    <row r="125" spans="1:10" ht="52.5">
      <c r="A125" s="146" t="s">
        <v>225</v>
      </c>
      <c r="B125" s="147" t="s">
        <v>90</v>
      </c>
      <c r="C125" s="147" t="s">
        <v>16</v>
      </c>
      <c r="D125" s="147" t="s">
        <v>232</v>
      </c>
      <c r="E125" s="147" t="s">
        <v>226</v>
      </c>
      <c r="F125" s="207"/>
      <c r="G125" s="208"/>
      <c r="H125" s="10">
        <f aca="true" t="shared" si="11" ref="H125:I128">H126</f>
        <v>100</v>
      </c>
      <c r="I125" s="114">
        <f t="shared" si="11"/>
        <v>100</v>
      </c>
      <c r="J125" s="148">
        <f t="shared" si="7"/>
        <v>100</v>
      </c>
    </row>
    <row r="126" spans="1:10" ht="52.5">
      <c r="A126" s="146" t="s">
        <v>227</v>
      </c>
      <c r="B126" s="147" t="s">
        <v>90</v>
      </c>
      <c r="C126" s="147" t="s">
        <v>16</v>
      </c>
      <c r="D126" s="147" t="s">
        <v>232</v>
      </c>
      <c r="E126" s="147" t="s">
        <v>228</v>
      </c>
      <c r="F126" s="207"/>
      <c r="G126" s="208"/>
      <c r="H126" s="10">
        <f t="shared" si="11"/>
        <v>100</v>
      </c>
      <c r="I126" s="114">
        <f t="shared" si="11"/>
        <v>100</v>
      </c>
      <c r="J126" s="148">
        <f t="shared" si="7"/>
        <v>100</v>
      </c>
    </row>
    <row r="127" spans="1:10" ht="26.25">
      <c r="A127" s="146" t="s">
        <v>229</v>
      </c>
      <c r="B127" s="147" t="s">
        <v>90</v>
      </c>
      <c r="C127" s="147" t="s">
        <v>16</v>
      </c>
      <c r="D127" s="147" t="s">
        <v>232</v>
      </c>
      <c r="E127" s="147" t="s">
        <v>230</v>
      </c>
      <c r="F127" s="207"/>
      <c r="G127" s="208"/>
      <c r="H127" s="10">
        <f t="shared" si="11"/>
        <v>100</v>
      </c>
      <c r="I127" s="114">
        <f t="shared" si="11"/>
        <v>100</v>
      </c>
      <c r="J127" s="148">
        <f t="shared" si="7"/>
        <v>100</v>
      </c>
    </row>
    <row r="128" spans="1:10" ht="13.5">
      <c r="A128" s="146" t="s">
        <v>118</v>
      </c>
      <c r="B128" s="147" t="s">
        <v>90</v>
      </c>
      <c r="C128" s="147" t="s">
        <v>16</v>
      </c>
      <c r="D128" s="147" t="s">
        <v>232</v>
      </c>
      <c r="E128" s="147" t="s">
        <v>230</v>
      </c>
      <c r="F128" s="207" t="s">
        <v>119</v>
      </c>
      <c r="G128" s="208"/>
      <c r="H128" s="10">
        <f t="shared" si="11"/>
        <v>100</v>
      </c>
      <c r="I128" s="114">
        <f t="shared" si="11"/>
        <v>100</v>
      </c>
      <c r="J128" s="148">
        <f t="shared" si="7"/>
        <v>100</v>
      </c>
    </row>
    <row r="129" spans="1:10" ht="66">
      <c r="A129" s="146" t="s">
        <v>120</v>
      </c>
      <c r="B129" s="147" t="s">
        <v>90</v>
      </c>
      <c r="C129" s="147" t="s">
        <v>16</v>
      </c>
      <c r="D129" s="147" t="s">
        <v>232</v>
      </c>
      <c r="E129" s="147" t="s">
        <v>230</v>
      </c>
      <c r="F129" s="207" t="s">
        <v>121</v>
      </c>
      <c r="G129" s="208"/>
      <c r="H129" s="10">
        <f>'пр.5'!H339</f>
        <v>100</v>
      </c>
      <c r="I129" s="114">
        <f>'пр.5'!I339</f>
        <v>100</v>
      </c>
      <c r="J129" s="148">
        <f t="shared" si="7"/>
        <v>100</v>
      </c>
    </row>
    <row r="130" spans="1:10" ht="39">
      <c r="A130" s="146" t="s">
        <v>279</v>
      </c>
      <c r="B130" s="147" t="s">
        <v>90</v>
      </c>
      <c r="C130" s="147" t="s">
        <v>16</v>
      </c>
      <c r="D130" s="147" t="s">
        <v>232</v>
      </c>
      <c r="E130" s="147" t="s">
        <v>280</v>
      </c>
      <c r="F130" s="207"/>
      <c r="G130" s="208"/>
      <c r="H130" s="10">
        <f>H131+H135</f>
        <v>931.1</v>
      </c>
      <c r="I130" s="114">
        <f>I131+I135</f>
        <v>916.5</v>
      </c>
      <c r="J130" s="148">
        <f t="shared" si="7"/>
        <v>98.43196219525292</v>
      </c>
    </row>
    <row r="131" spans="1:10" ht="39">
      <c r="A131" s="146" t="s">
        <v>281</v>
      </c>
      <c r="B131" s="147" t="s">
        <v>90</v>
      </c>
      <c r="C131" s="147" t="s">
        <v>16</v>
      </c>
      <c r="D131" s="147" t="s">
        <v>232</v>
      </c>
      <c r="E131" s="147" t="s">
        <v>282</v>
      </c>
      <c r="F131" s="207"/>
      <c r="G131" s="208"/>
      <c r="H131" s="10">
        <f aca="true" t="shared" si="12" ref="H131:I133">H132</f>
        <v>231.1</v>
      </c>
      <c r="I131" s="114">
        <f t="shared" si="12"/>
        <v>216.5</v>
      </c>
      <c r="J131" s="148">
        <f t="shared" si="7"/>
        <v>93.68238857637387</v>
      </c>
    </row>
    <row r="132" spans="1:10" ht="42.75" customHeight="1">
      <c r="A132" s="146" t="s">
        <v>283</v>
      </c>
      <c r="B132" s="147" t="s">
        <v>90</v>
      </c>
      <c r="C132" s="147" t="s">
        <v>16</v>
      </c>
      <c r="D132" s="147" t="s">
        <v>232</v>
      </c>
      <c r="E132" s="147" t="s">
        <v>284</v>
      </c>
      <c r="F132" s="207"/>
      <c r="G132" s="208"/>
      <c r="H132" s="10">
        <f t="shared" si="12"/>
        <v>231.1</v>
      </c>
      <c r="I132" s="114">
        <f t="shared" si="12"/>
        <v>216.5</v>
      </c>
      <c r="J132" s="148">
        <f t="shared" si="7"/>
        <v>93.68238857637387</v>
      </c>
    </row>
    <row r="133" spans="1:10" ht="39">
      <c r="A133" s="146" t="s">
        <v>19</v>
      </c>
      <c r="B133" s="147" t="s">
        <v>90</v>
      </c>
      <c r="C133" s="147" t="s">
        <v>16</v>
      </c>
      <c r="D133" s="147" t="s">
        <v>232</v>
      </c>
      <c r="E133" s="147" t="s">
        <v>284</v>
      </c>
      <c r="F133" s="207" t="s">
        <v>20</v>
      </c>
      <c r="G133" s="208"/>
      <c r="H133" s="10">
        <f t="shared" si="12"/>
        <v>231.1</v>
      </c>
      <c r="I133" s="114">
        <f t="shared" si="12"/>
        <v>216.5</v>
      </c>
      <c r="J133" s="148">
        <f t="shared" si="7"/>
        <v>93.68238857637387</v>
      </c>
    </row>
    <row r="134" spans="1:10" ht="39">
      <c r="A134" s="146" t="s">
        <v>21</v>
      </c>
      <c r="B134" s="147" t="s">
        <v>90</v>
      </c>
      <c r="C134" s="147" t="s">
        <v>16</v>
      </c>
      <c r="D134" s="147" t="s">
        <v>232</v>
      </c>
      <c r="E134" s="147" t="s">
        <v>284</v>
      </c>
      <c r="F134" s="207" t="s">
        <v>22</v>
      </c>
      <c r="G134" s="208"/>
      <c r="H134" s="10">
        <f>'пр.5'!H439</f>
        <v>231.1</v>
      </c>
      <c r="I134" s="114">
        <f>'пр.5'!I439</f>
        <v>216.5</v>
      </c>
      <c r="J134" s="148">
        <f t="shared" si="7"/>
        <v>93.68238857637387</v>
      </c>
    </row>
    <row r="135" spans="1:10" ht="66">
      <c r="A135" s="146" t="s">
        <v>285</v>
      </c>
      <c r="B135" s="147" t="s">
        <v>90</v>
      </c>
      <c r="C135" s="147" t="s">
        <v>16</v>
      </c>
      <c r="D135" s="147" t="s">
        <v>232</v>
      </c>
      <c r="E135" s="147" t="s">
        <v>286</v>
      </c>
      <c r="F135" s="207"/>
      <c r="G135" s="208"/>
      <c r="H135" s="10">
        <f>H136+H139</f>
        <v>700</v>
      </c>
      <c r="I135" s="114">
        <f>I136+I139</f>
        <v>700</v>
      </c>
      <c r="J135" s="148">
        <f t="shared" si="7"/>
        <v>100</v>
      </c>
    </row>
    <row r="136" spans="1:10" ht="52.5">
      <c r="A136" s="146" t="s">
        <v>287</v>
      </c>
      <c r="B136" s="147" t="s">
        <v>90</v>
      </c>
      <c r="C136" s="147" t="s">
        <v>16</v>
      </c>
      <c r="D136" s="147" t="s">
        <v>232</v>
      </c>
      <c r="E136" s="147" t="s">
        <v>288</v>
      </c>
      <c r="F136" s="207"/>
      <c r="G136" s="208"/>
      <c r="H136" s="10">
        <f>H137</f>
        <v>651</v>
      </c>
      <c r="I136" s="114">
        <f>I137</f>
        <v>651</v>
      </c>
      <c r="J136" s="148">
        <f t="shared" si="7"/>
        <v>100</v>
      </c>
    </row>
    <row r="137" spans="1:10" ht="13.5">
      <c r="A137" s="146" t="s">
        <v>118</v>
      </c>
      <c r="B137" s="147" t="s">
        <v>90</v>
      </c>
      <c r="C137" s="147" t="s">
        <v>16</v>
      </c>
      <c r="D137" s="147" t="s">
        <v>232</v>
      </c>
      <c r="E137" s="147" t="s">
        <v>288</v>
      </c>
      <c r="F137" s="207" t="s">
        <v>119</v>
      </c>
      <c r="G137" s="208"/>
      <c r="H137" s="10">
        <f>H138</f>
        <v>651</v>
      </c>
      <c r="I137" s="114">
        <f>I138</f>
        <v>651</v>
      </c>
      <c r="J137" s="148">
        <f t="shared" si="7"/>
        <v>100</v>
      </c>
    </row>
    <row r="138" spans="1:10" ht="66">
      <c r="A138" s="146" t="s">
        <v>120</v>
      </c>
      <c r="B138" s="147" t="s">
        <v>90</v>
      </c>
      <c r="C138" s="147" t="s">
        <v>16</v>
      </c>
      <c r="D138" s="147" t="s">
        <v>232</v>
      </c>
      <c r="E138" s="147" t="s">
        <v>288</v>
      </c>
      <c r="F138" s="207" t="s">
        <v>121</v>
      </c>
      <c r="G138" s="208"/>
      <c r="H138" s="10">
        <f>'пр.5'!H446</f>
        <v>651</v>
      </c>
      <c r="I138" s="114">
        <f>'пр.5'!I446</f>
        <v>651</v>
      </c>
      <c r="J138" s="148">
        <f t="shared" si="7"/>
        <v>100</v>
      </c>
    </row>
    <row r="139" spans="1:10" ht="66">
      <c r="A139" s="146" t="s">
        <v>289</v>
      </c>
      <c r="B139" s="147" t="s">
        <v>90</v>
      </c>
      <c r="C139" s="147" t="s">
        <v>16</v>
      </c>
      <c r="D139" s="147" t="s">
        <v>232</v>
      </c>
      <c r="E139" s="147" t="s">
        <v>290</v>
      </c>
      <c r="F139" s="207"/>
      <c r="G139" s="208"/>
      <c r="H139" s="10">
        <f>H140</f>
        <v>49</v>
      </c>
      <c r="I139" s="114">
        <f>I140</f>
        <v>49</v>
      </c>
      <c r="J139" s="148">
        <f t="shared" si="7"/>
        <v>100</v>
      </c>
    </row>
    <row r="140" spans="1:10" ht="13.5">
      <c r="A140" s="146" t="s">
        <v>118</v>
      </c>
      <c r="B140" s="147" t="s">
        <v>90</v>
      </c>
      <c r="C140" s="147" t="s">
        <v>16</v>
      </c>
      <c r="D140" s="147" t="s">
        <v>232</v>
      </c>
      <c r="E140" s="147" t="s">
        <v>290</v>
      </c>
      <c r="F140" s="207" t="s">
        <v>119</v>
      </c>
      <c r="G140" s="208"/>
      <c r="H140" s="10">
        <f>H141</f>
        <v>49</v>
      </c>
      <c r="I140" s="114">
        <f>I141</f>
        <v>49</v>
      </c>
      <c r="J140" s="148">
        <f t="shared" si="7"/>
        <v>100</v>
      </c>
    </row>
    <row r="141" spans="1:10" ht="66">
      <c r="A141" s="146" t="s">
        <v>120</v>
      </c>
      <c r="B141" s="147" t="s">
        <v>90</v>
      </c>
      <c r="C141" s="147" t="s">
        <v>16</v>
      </c>
      <c r="D141" s="147" t="s">
        <v>232</v>
      </c>
      <c r="E141" s="147" t="s">
        <v>290</v>
      </c>
      <c r="F141" s="207" t="s">
        <v>121</v>
      </c>
      <c r="G141" s="208"/>
      <c r="H141" s="10">
        <f>'пр.5'!H452</f>
        <v>49</v>
      </c>
      <c r="I141" s="114">
        <f>'пр.5'!I452</f>
        <v>49</v>
      </c>
      <c r="J141" s="148">
        <f t="shared" si="7"/>
        <v>100</v>
      </c>
    </row>
    <row r="142" spans="1:16" s="145" customFormat="1" ht="26.25">
      <c r="A142" s="140" t="s">
        <v>72</v>
      </c>
      <c r="B142" s="141" t="s">
        <v>90</v>
      </c>
      <c r="C142" s="141" t="s">
        <v>65</v>
      </c>
      <c r="D142" s="143" t="s">
        <v>593</v>
      </c>
      <c r="E142" s="141"/>
      <c r="F142" s="205"/>
      <c r="G142" s="206"/>
      <c r="H142" s="7">
        <f>H143+H148</f>
        <v>21727.5</v>
      </c>
      <c r="I142" s="113">
        <f>I143+I148</f>
        <v>21726.100000000002</v>
      </c>
      <c r="J142" s="148">
        <f t="shared" si="7"/>
        <v>99.99355655275573</v>
      </c>
      <c r="K142" s="144"/>
      <c r="L142" s="144"/>
      <c r="M142" s="144"/>
      <c r="N142" s="144"/>
      <c r="O142" s="144"/>
      <c r="P142" s="144"/>
    </row>
    <row r="143" spans="1:10" ht="13.5">
      <c r="A143" s="146" t="s">
        <v>73</v>
      </c>
      <c r="B143" s="147" t="s">
        <v>90</v>
      </c>
      <c r="C143" s="147" t="s">
        <v>65</v>
      </c>
      <c r="D143" s="147" t="s">
        <v>34</v>
      </c>
      <c r="E143" s="147"/>
      <c r="F143" s="207"/>
      <c r="G143" s="208"/>
      <c r="H143" s="10">
        <f aca="true" t="shared" si="13" ref="H143:I146">H144</f>
        <v>18.5</v>
      </c>
      <c r="I143" s="114">
        <f t="shared" si="13"/>
        <v>18.3</v>
      </c>
      <c r="J143" s="148">
        <f aca="true" t="shared" si="14" ref="J143:J206">I143/H143*100</f>
        <v>98.91891891891892</v>
      </c>
    </row>
    <row r="144" spans="1:10" ht="13.5">
      <c r="A144" s="146" t="s">
        <v>445</v>
      </c>
      <c r="B144" s="147" t="s">
        <v>90</v>
      </c>
      <c r="C144" s="147" t="s">
        <v>65</v>
      </c>
      <c r="D144" s="147" t="s">
        <v>34</v>
      </c>
      <c r="E144" s="147" t="s">
        <v>446</v>
      </c>
      <c r="F144" s="207"/>
      <c r="G144" s="208"/>
      <c r="H144" s="10">
        <f t="shared" si="13"/>
        <v>18.5</v>
      </c>
      <c r="I144" s="114">
        <f t="shared" si="13"/>
        <v>18.3</v>
      </c>
      <c r="J144" s="148">
        <f t="shared" si="14"/>
        <v>98.91891891891892</v>
      </c>
    </row>
    <row r="145" spans="1:10" ht="26.25">
      <c r="A145" s="146" t="s">
        <v>447</v>
      </c>
      <c r="B145" s="147" t="s">
        <v>90</v>
      </c>
      <c r="C145" s="147" t="s">
        <v>65</v>
      </c>
      <c r="D145" s="147" t="s">
        <v>34</v>
      </c>
      <c r="E145" s="147" t="s">
        <v>448</v>
      </c>
      <c r="F145" s="207"/>
      <c r="G145" s="208"/>
      <c r="H145" s="10">
        <f t="shared" si="13"/>
        <v>18.5</v>
      </c>
      <c r="I145" s="114">
        <f t="shared" si="13"/>
        <v>18.3</v>
      </c>
      <c r="J145" s="148">
        <f t="shared" si="14"/>
        <v>98.91891891891892</v>
      </c>
    </row>
    <row r="146" spans="1:10" ht="39">
      <c r="A146" s="146" t="s">
        <v>19</v>
      </c>
      <c r="B146" s="147" t="s">
        <v>90</v>
      </c>
      <c r="C146" s="147" t="s">
        <v>65</v>
      </c>
      <c r="D146" s="147" t="s">
        <v>34</v>
      </c>
      <c r="E146" s="147" t="s">
        <v>448</v>
      </c>
      <c r="F146" s="207" t="s">
        <v>20</v>
      </c>
      <c r="G146" s="208"/>
      <c r="H146" s="10">
        <f t="shared" si="13"/>
        <v>18.5</v>
      </c>
      <c r="I146" s="114">
        <f t="shared" si="13"/>
        <v>18.3</v>
      </c>
      <c r="J146" s="148">
        <f t="shared" si="14"/>
        <v>98.91891891891892</v>
      </c>
    </row>
    <row r="147" spans="1:10" ht="39">
      <c r="A147" s="146" t="s">
        <v>21</v>
      </c>
      <c r="B147" s="147" t="s">
        <v>90</v>
      </c>
      <c r="C147" s="147" t="s">
        <v>65</v>
      </c>
      <c r="D147" s="147" t="s">
        <v>34</v>
      </c>
      <c r="E147" s="147" t="s">
        <v>448</v>
      </c>
      <c r="F147" s="207" t="s">
        <v>22</v>
      </c>
      <c r="G147" s="208"/>
      <c r="H147" s="10">
        <v>18.5</v>
      </c>
      <c r="I147" s="114">
        <v>18.3</v>
      </c>
      <c r="J147" s="148">
        <f t="shared" si="14"/>
        <v>98.91891891891892</v>
      </c>
    </row>
    <row r="148" spans="1:10" ht="26.25">
      <c r="A148" s="146" t="s">
        <v>449</v>
      </c>
      <c r="B148" s="147" t="s">
        <v>90</v>
      </c>
      <c r="C148" s="147" t="s">
        <v>65</v>
      </c>
      <c r="D148" s="147" t="s">
        <v>65</v>
      </c>
      <c r="E148" s="147"/>
      <c r="F148" s="207"/>
      <c r="G148" s="208"/>
      <c r="H148" s="10">
        <f>H149</f>
        <v>21709</v>
      </c>
      <c r="I148" s="114">
        <f>I149</f>
        <v>21707.800000000003</v>
      </c>
      <c r="J148" s="148">
        <f t="shared" si="14"/>
        <v>99.9944723386614</v>
      </c>
    </row>
    <row r="149" spans="1:10" ht="13.5">
      <c r="A149" s="146" t="s">
        <v>450</v>
      </c>
      <c r="B149" s="147" t="s">
        <v>90</v>
      </c>
      <c r="C149" s="147" t="s">
        <v>65</v>
      </c>
      <c r="D149" s="147" t="s">
        <v>65</v>
      </c>
      <c r="E149" s="147" t="s">
        <v>451</v>
      </c>
      <c r="F149" s="207"/>
      <c r="G149" s="208"/>
      <c r="H149" s="10">
        <f>H150</f>
        <v>21709</v>
      </c>
      <c r="I149" s="114">
        <f>I150</f>
        <v>21707.800000000003</v>
      </c>
      <c r="J149" s="148">
        <f t="shared" si="14"/>
        <v>99.9944723386614</v>
      </c>
    </row>
    <row r="150" spans="1:10" ht="39">
      <c r="A150" s="146" t="s">
        <v>452</v>
      </c>
      <c r="B150" s="147" t="s">
        <v>90</v>
      </c>
      <c r="C150" s="147" t="s">
        <v>65</v>
      </c>
      <c r="D150" s="147" t="s">
        <v>65</v>
      </c>
      <c r="E150" s="147" t="s">
        <v>453</v>
      </c>
      <c r="F150" s="207"/>
      <c r="G150" s="208"/>
      <c r="H150" s="10">
        <f>H151+H153</f>
        <v>21709</v>
      </c>
      <c r="I150" s="114">
        <f>I151+I153</f>
        <v>21707.800000000003</v>
      </c>
      <c r="J150" s="148">
        <f t="shared" si="14"/>
        <v>99.9944723386614</v>
      </c>
    </row>
    <row r="151" spans="1:10" ht="39">
      <c r="A151" s="146" t="s">
        <v>19</v>
      </c>
      <c r="B151" s="147" t="s">
        <v>90</v>
      </c>
      <c r="C151" s="147" t="s">
        <v>65</v>
      </c>
      <c r="D151" s="147" t="s">
        <v>65</v>
      </c>
      <c r="E151" s="147" t="s">
        <v>453</v>
      </c>
      <c r="F151" s="207" t="s">
        <v>20</v>
      </c>
      <c r="G151" s="208"/>
      <c r="H151" s="10">
        <f>H152</f>
        <v>213</v>
      </c>
      <c r="I151" s="114">
        <f>I152</f>
        <v>212.4</v>
      </c>
      <c r="J151" s="148">
        <f t="shared" si="14"/>
        <v>99.71830985915493</v>
      </c>
    </row>
    <row r="152" spans="1:10" ht="39">
      <c r="A152" s="146" t="s">
        <v>21</v>
      </c>
      <c r="B152" s="147" t="s">
        <v>90</v>
      </c>
      <c r="C152" s="147" t="s">
        <v>65</v>
      </c>
      <c r="D152" s="147" t="s">
        <v>65</v>
      </c>
      <c r="E152" s="147" t="s">
        <v>453</v>
      </c>
      <c r="F152" s="207" t="s">
        <v>22</v>
      </c>
      <c r="G152" s="208"/>
      <c r="H152" s="10">
        <v>213</v>
      </c>
      <c r="I152" s="114">
        <v>212.4</v>
      </c>
      <c r="J152" s="148">
        <f t="shared" si="14"/>
        <v>99.71830985915493</v>
      </c>
    </row>
    <row r="153" spans="1:10" ht="13.5">
      <c r="A153" s="146" t="s">
        <v>118</v>
      </c>
      <c r="B153" s="147" t="s">
        <v>90</v>
      </c>
      <c r="C153" s="147" t="s">
        <v>65</v>
      </c>
      <c r="D153" s="147" t="s">
        <v>65</v>
      </c>
      <c r="E153" s="147" t="s">
        <v>453</v>
      </c>
      <c r="F153" s="207" t="s">
        <v>119</v>
      </c>
      <c r="G153" s="208"/>
      <c r="H153" s="10">
        <f>H154</f>
        <v>21496</v>
      </c>
      <c r="I153" s="114">
        <f>I154</f>
        <v>21495.4</v>
      </c>
      <c r="J153" s="148">
        <f t="shared" si="14"/>
        <v>99.99720878302941</v>
      </c>
    </row>
    <row r="154" spans="1:10" ht="13.5">
      <c r="A154" s="146" t="s">
        <v>413</v>
      </c>
      <c r="B154" s="147" t="s">
        <v>90</v>
      </c>
      <c r="C154" s="147" t="s">
        <v>65</v>
      </c>
      <c r="D154" s="147" t="s">
        <v>65</v>
      </c>
      <c r="E154" s="147" t="s">
        <v>453</v>
      </c>
      <c r="F154" s="207" t="s">
        <v>414</v>
      </c>
      <c r="G154" s="208"/>
      <c r="H154" s="10">
        <v>21496</v>
      </c>
      <c r="I154" s="114">
        <v>21495.4</v>
      </c>
      <c r="J154" s="148">
        <f t="shared" si="14"/>
        <v>99.99720878302941</v>
      </c>
    </row>
    <row r="155" spans="1:16" s="145" customFormat="1" ht="13.5">
      <c r="A155" s="140" t="s">
        <v>132</v>
      </c>
      <c r="B155" s="141" t="s">
        <v>90</v>
      </c>
      <c r="C155" s="141" t="s">
        <v>133</v>
      </c>
      <c r="D155" s="143" t="s">
        <v>593</v>
      </c>
      <c r="E155" s="141"/>
      <c r="F155" s="205"/>
      <c r="G155" s="206"/>
      <c r="H155" s="7">
        <f aca="true" t="shared" si="15" ref="H155:I158">H156</f>
        <v>1578.4</v>
      </c>
      <c r="I155" s="113">
        <f t="shared" si="15"/>
        <v>1540.8999999999999</v>
      </c>
      <c r="J155" s="148">
        <f t="shared" si="14"/>
        <v>97.62417638114545</v>
      </c>
      <c r="K155" s="144"/>
      <c r="L155" s="144"/>
      <c r="M155" s="144"/>
      <c r="N155" s="144"/>
      <c r="O155" s="144"/>
      <c r="P155" s="144"/>
    </row>
    <row r="156" spans="1:10" ht="13.5">
      <c r="A156" s="146" t="s">
        <v>157</v>
      </c>
      <c r="B156" s="147" t="s">
        <v>90</v>
      </c>
      <c r="C156" s="147" t="s">
        <v>133</v>
      </c>
      <c r="D156" s="147" t="s">
        <v>18</v>
      </c>
      <c r="E156" s="147"/>
      <c r="F156" s="207"/>
      <c r="G156" s="208"/>
      <c r="H156" s="10">
        <f t="shared" si="15"/>
        <v>1578.4</v>
      </c>
      <c r="I156" s="114">
        <f t="shared" si="15"/>
        <v>1540.8999999999999</v>
      </c>
      <c r="J156" s="148">
        <f t="shared" si="14"/>
        <v>97.62417638114545</v>
      </c>
    </row>
    <row r="157" spans="1:10" ht="39">
      <c r="A157" s="146" t="s">
        <v>126</v>
      </c>
      <c r="B157" s="147" t="s">
        <v>90</v>
      </c>
      <c r="C157" s="147" t="s">
        <v>133</v>
      </c>
      <c r="D157" s="147" t="s">
        <v>18</v>
      </c>
      <c r="E157" s="147" t="s">
        <v>127</v>
      </c>
      <c r="F157" s="207"/>
      <c r="G157" s="208"/>
      <c r="H157" s="10">
        <f t="shared" si="15"/>
        <v>1578.4</v>
      </c>
      <c r="I157" s="114">
        <f t="shared" si="15"/>
        <v>1540.8999999999999</v>
      </c>
      <c r="J157" s="148">
        <f t="shared" si="14"/>
        <v>97.62417638114545</v>
      </c>
    </row>
    <row r="158" spans="1:10" ht="52.5">
      <c r="A158" s="146" t="s">
        <v>160</v>
      </c>
      <c r="B158" s="147" t="s">
        <v>90</v>
      </c>
      <c r="C158" s="147" t="s">
        <v>133</v>
      </c>
      <c r="D158" s="147" t="s">
        <v>18</v>
      </c>
      <c r="E158" s="147" t="s">
        <v>161</v>
      </c>
      <c r="F158" s="207"/>
      <c r="G158" s="208"/>
      <c r="H158" s="10">
        <f t="shared" si="15"/>
        <v>1578.4</v>
      </c>
      <c r="I158" s="114">
        <f t="shared" si="15"/>
        <v>1540.8999999999999</v>
      </c>
      <c r="J158" s="148">
        <f t="shared" si="14"/>
        <v>97.62417638114545</v>
      </c>
    </row>
    <row r="159" spans="1:10" ht="13.5">
      <c r="A159" s="146" t="s">
        <v>162</v>
      </c>
      <c r="B159" s="147" t="s">
        <v>90</v>
      </c>
      <c r="C159" s="147" t="s">
        <v>133</v>
      </c>
      <c r="D159" s="147" t="s">
        <v>18</v>
      </c>
      <c r="E159" s="147" t="s">
        <v>163</v>
      </c>
      <c r="F159" s="207"/>
      <c r="G159" s="208"/>
      <c r="H159" s="10">
        <f>H160+H162</f>
        <v>1578.4</v>
      </c>
      <c r="I159" s="114">
        <f>I160+I162</f>
        <v>1540.8999999999999</v>
      </c>
      <c r="J159" s="148">
        <f t="shared" si="14"/>
        <v>97.62417638114545</v>
      </c>
    </row>
    <row r="160" spans="1:10" ht="78.75">
      <c r="A160" s="146" t="s">
        <v>104</v>
      </c>
      <c r="B160" s="147" t="s">
        <v>90</v>
      </c>
      <c r="C160" s="147" t="s">
        <v>133</v>
      </c>
      <c r="D160" s="147" t="s">
        <v>18</v>
      </c>
      <c r="E160" s="147" t="s">
        <v>163</v>
      </c>
      <c r="F160" s="207" t="s">
        <v>105</v>
      </c>
      <c r="G160" s="208"/>
      <c r="H160" s="10">
        <f>H161</f>
        <v>1434.9</v>
      </c>
      <c r="I160" s="114">
        <f>I161</f>
        <v>1400.8</v>
      </c>
      <c r="J160" s="148">
        <f t="shared" si="14"/>
        <v>97.62352777197016</v>
      </c>
    </row>
    <row r="161" spans="1:10" ht="27.75" customHeight="1">
      <c r="A161" s="146" t="s">
        <v>106</v>
      </c>
      <c r="B161" s="147" t="s">
        <v>90</v>
      </c>
      <c r="C161" s="147" t="s">
        <v>133</v>
      </c>
      <c r="D161" s="147" t="s">
        <v>18</v>
      </c>
      <c r="E161" s="147" t="s">
        <v>163</v>
      </c>
      <c r="F161" s="207" t="s">
        <v>107</v>
      </c>
      <c r="G161" s="208"/>
      <c r="H161" s="10">
        <f>'пр.5'!H216</f>
        <v>1434.9</v>
      </c>
      <c r="I161" s="114">
        <f>'пр.5'!I216</f>
        <v>1400.8</v>
      </c>
      <c r="J161" s="148">
        <f t="shared" si="14"/>
        <v>97.62352777197016</v>
      </c>
    </row>
    <row r="162" spans="1:10" ht="39">
      <c r="A162" s="146" t="s">
        <v>19</v>
      </c>
      <c r="B162" s="147" t="s">
        <v>90</v>
      </c>
      <c r="C162" s="147" t="s">
        <v>133</v>
      </c>
      <c r="D162" s="147" t="s">
        <v>18</v>
      </c>
      <c r="E162" s="147" t="s">
        <v>163</v>
      </c>
      <c r="F162" s="207" t="s">
        <v>20</v>
      </c>
      <c r="G162" s="208"/>
      <c r="H162" s="10">
        <f>H163</f>
        <v>143.5</v>
      </c>
      <c r="I162" s="114">
        <f>I163</f>
        <v>140.1</v>
      </c>
      <c r="J162" s="148">
        <f t="shared" si="14"/>
        <v>97.63066202090592</v>
      </c>
    </row>
    <row r="163" spans="1:10" ht="39">
      <c r="A163" s="146" t="s">
        <v>21</v>
      </c>
      <c r="B163" s="147" t="s">
        <v>90</v>
      </c>
      <c r="C163" s="147" t="s">
        <v>133</v>
      </c>
      <c r="D163" s="147" t="s">
        <v>18</v>
      </c>
      <c r="E163" s="147" t="s">
        <v>163</v>
      </c>
      <c r="F163" s="207" t="s">
        <v>22</v>
      </c>
      <c r="G163" s="208"/>
      <c r="H163" s="10">
        <f>'пр.5'!H219</f>
        <v>143.5</v>
      </c>
      <c r="I163" s="114">
        <f>'пр.5'!I219</f>
        <v>140.1</v>
      </c>
      <c r="J163" s="148">
        <f t="shared" si="14"/>
        <v>97.63066202090592</v>
      </c>
    </row>
    <row r="164" spans="1:16" s="145" customFormat="1" ht="13.5">
      <c r="A164" s="140" t="s">
        <v>84</v>
      </c>
      <c r="B164" s="141" t="s">
        <v>90</v>
      </c>
      <c r="C164" s="141" t="s">
        <v>85</v>
      </c>
      <c r="D164" s="143" t="s">
        <v>593</v>
      </c>
      <c r="E164" s="141"/>
      <c r="F164" s="205"/>
      <c r="G164" s="206"/>
      <c r="H164" s="7">
        <f>H165+H170</f>
        <v>14758</v>
      </c>
      <c r="I164" s="113">
        <f>I165+I170</f>
        <v>14192.3</v>
      </c>
      <c r="J164" s="148">
        <f t="shared" si="14"/>
        <v>96.16682477300446</v>
      </c>
      <c r="K164" s="144"/>
      <c r="L164" s="144"/>
      <c r="M164" s="144"/>
      <c r="N164" s="144"/>
      <c r="O164" s="144"/>
      <c r="P164" s="144"/>
    </row>
    <row r="165" spans="1:10" ht="13.5">
      <c r="A165" s="146" t="s">
        <v>454</v>
      </c>
      <c r="B165" s="147" t="s">
        <v>90</v>
      </c>
      <c r="C165" s="147" t="s">
        <v>85</v>
      </c>
      <c r="D165" s="147" t="s">
        <v>34</v>
      </c>
      <c r="E165" s="147"/>
      <c r="F165" s="207"/>
      <c r="G165" s="208"/>
      <c r="H165" s="10">
        <f aca="true" t="shared" si="16" ref="H165:I168">H166</f>
        <v>10482.3</v>
      </c>
      <c r="I165" s="114">
        <f t="shared" si="16"/>
        <v>10482.1</v>
      </c>
      <c r="J165" s="148">
        <f t="shared" si="14"/>
        <v>99.99809202178912</v>
      </c>
    </row>
    <row r="166" spans="1:10" ht="26.25">
      <c r="A166" s="146" t="s">
        <v>455</v>
      </c>
      <c r="B166" s="147" t="s">
        <v>90</v>
      </c>
      <c r="C166" s="147" t="s">
        <v>85</v>
      </c>
      <c r="D166" s="147" t="s">
        <v>34</v>
      </c>
      <c r="E166" s="147" t="s">
        <v>456</v>
      </c>
      <c r="F166" s="207"/>
      <c r="G166" s="208"/>
      <c r="H166" s="10">
        <f t="shared" si="16"/>
        <v>10482.3</v>
      </c>
      <c r="I166" s="114">
        <f t="shared" si="16"/>
        <v>10482.1</v>
      </c>
      <c r="J166" s="148">
        <f t="shared" si="14"/>
        <v>99.99809202178912</v>
      </c>
    </row>
    <row r="167" spans="1:10" ht="13.5">
      <c r="A167" s="146" t="s">
        <v>457</v>
      </c>
      <c r="B167" s="147" t="s">
        <v>90</v>
      </c>
      <c r="C167" s="147" t="s">
        <v>85</v>
      </c>
      <c r="D167" s="147" t="s">
        <v>34</v>
      </c>
      <c r="E167" s="147" t="s">
        <v>458</v>
      </c>
      <c r="F167" s="207"/>
      <c r="G167" s="208"/>
      <c r="H167" s="10">
        <f t="shared" si="16"/>
        <v>10482.3</v>
      </c>
      <c r="I167" s="114">
        <f t="shared" si="16"/>
        <v>10482.1</v>
      </c>
      <c r="J167" s="148">
        <f t="shared" si="14"/>
        <v>99.99809202178912</v>
      </c>
    </row>
    <row r="168" spans="1:10" ht="26.25">
      <c r="A168" s="146" t="s">
        <v>149</v>
      </c>
      <c r="B168" s="147" t="s">
        <v>90</v>
      </c>
      <c r="C168" s="147" t="s">
        <v>85</v>
      </c>
      <c r="D168" s="147" t="s">
        <v>34</v>
      </c>
      <c r="E168" s="147" t="s">
        <v>458</v>
      </c>
      <c r="F168" s="207" t="s">
        <v>150</v>
      </c>
      <c r="G168" s="208"/>
      <c r="H168" s="10">
        <f t="shared" si="16"/>
        <v>10482.3</v>
      </c>
      <c r="I168" s="114">
        <f t="shared" si="16"/>
        <v>10482.1</v>
      </c>
      <c r="J168" s="148">
        <f t="shared" si="14"/>
        <v>99.99809202178912</v>
      </c>
    </row>
    <row r="169" spans="1:10" ht="15" customHeight="1">
      <c r="A169" s="146" t="s">
        <v>459</v>
      </c>
      <c r="B169" s="147" t="s">
        <v>90</v>
      </c>
      <c r="C169" s="147" t="s">
        <v>85</v>
      </c>
      <c r="D169" s="147" t="s">
        <v>34</v>
      </c>
      <c r="E169" s="147" t="s">
        <v>458</v>
      </c>
      <c r="F169" s="207" t="s">
        <v>460</v>
      </c>
      <c r="G169" s="208"/>
      <c r="H169" s="10">
        <v>10482.3</v>
      </c>
      <c r="I169" s="114">
        <v>10482.1</v>
      </c>
      <c r="J169" s="148">
        <f t="shared" si="14"/>
        <v>99.99809202178912</v>
      </c>
    </row>
    <row r="170" spans="1:10" ht="26.25">
      <c r="A170" s="146" t="s">
        <v>86</v>
      </c>
      <c r="B170" s="147" t="s">
        <v>90</v>
      </c>
      <c r="C170" s="147" t="s">
        <v>85</v>
      </c>
      <c r="D170" s="147" t="s">
        <v>63</v>
      </c>
      <c r="E170" s="147"/>
      <c r="F170" s="207"/>
      <c r="G170" s="208"/>
      <c r="H170" s="10">
        <f>H171+H179+H189+H197+H204</f>
        <v>4275.7</v>
      </c>
      <c r="I170" s="114">
        <f>I171+I179+I189+I197+I204</f>
        <v>3710.1999999999994</v>
      </c>
      <c r="J170" s="148">
        <f t="shared" si="14"/>
        <v>86.77409546974764</v>
      </c>
    </row>
    <row r="171" spans="1:10" ht="92.25">
      <c r="A171" s="146" t="s">
        <v>78</v>
      </c>
      <c r="B171" s="147" t="s">
        <v>90</v>
      </c>
      <c r="C171" s="147" t="s">
        <v>85</v>
      </c>
      <c r="D171" s="147" t="s">
        <v>63</v>
      </c>
      <c r="E171" s="147" t="s">
        <v>79</v>
      </c>
      <c r="F171" s="207"/>
      <c r="G171" s="208"/>
      <c r="H171" s="10">
        <f>H172</f>
        <v>89.7</v>
      </c>
      <c r="I171" s="114">
        <f>I172</f>
        <v>89.7</v>
      </c>
      <c r="J171" s="148">
        <f t="shared" si="14"/>
        <v>100</v>
      </c>
    </row>
    <row r="172" spans="1:10" ht="52.5">
      <c r="A172" s="146" t="s">
        <v>80</v>
      </c>
      <c r="B172" s="147" t="s">
        <v>90</v>
      </c>
      <c r="C172" s="147" t="s">
        <v>85</v>
      </c>
      <c r="D172" s="147" t="s">
        <v>63</v>
      </c>
      <c r="E172" s="147" t="s">
        <v>81</v>
      </c>
      <c r="F172" s="207"/>
      <c r="G172" s="208"/>
      <c r="H172" s="10">
        <f>H173+H176</f>
        <v>89.7</v>
      </c>
      <c r="I172" s="114">
        <f>I173+I176</f>
        <v>89.7</v>
      </c>
      <c r="J172" s="148">
        <f t="shared" si="14"/>
        <v>100</v>
      </c>
    </row>
    <row r="173" spans="1:10" ht="52.5">
      <c r="A173" s="146" t="s">
        <v>82</v>
      </c>
      <c r="B173" s="147" t="s">
        <v>90</v>
      </c>
      <c r="C173" s="147" t="s">
        <v>85</v>
      </c>
      <c r="D173" s="147" t="s">
        <v>63</v>
      </c>
      <c r="E173" s="147" t="s">
        <v>83</v>
      </c>
      <c r="F173" s="207"/>
      <c r="G173" s="208"/>
      <c r="H173" s="10">
        <f>H174</f>
        <v>59.7</v>
      </c>
      <c r="I173" s="114">
        <f>I174</f>
        <v>59.7</v>
      </c>
      <c r="J173" s="148">
        <f t="shared" si="14"/>
        <v>100</v>
      </c>
    </row>
    <row r="174" spans="1:10" ht="39">
      <c r="A174" s="146" t="s">
        <v>35</v>
      </c>
      <c r="B174" s="147" t="s">
        <v>90</v>
      </c>
      <c r="C174" s="147" t="s">
        <v>85</v>
      </c>
      <c r="D174" s="147" t="s">
        <v>63</v>
      </c>
      <c r="E174" s="147" t="s">
        <v>83</v>
      </c>
      <c r="F174" s="207" t="s">
        <v>36</v>
      </c>
      <c r="G174" s="208"/>
      <c r="H174" s="10">
        <f>H175</f>
        <v>59.7</v>
      </c>
      <c r="I174" s="114">
        <f>I175</f>
        <v>59.7</v>
      </c>
      <c r="J174" s="148">
        <f t="shared" si="14"/>
        <v>100</v>
      </c>
    </row>
    <row r="175" spans="1:10" ht="66">
      <c r="A175" s="146" t="s">
        <v>87</v>
      </c>
      <c r="B175" s="147" t="s">
        <v>90</v>
      </c>
      <c r="C175" s="147" t="s">
        <v>85</v>
      </c>
      <c r="D175" s="147" t="s">
        <v>63</v>
      </c>
      <c r="E175" s="147" t="s">
        <v>83</v>
      </c>
      <c r="F175" s="207" t="s">
        <v>88</v>
      </c>
      <c r="G175" s="208"/>
      <c r="H175" s="10">
        <f>'пр.5'!H86</f>
        <v>59.7</v>
      </c>
      <c r="I175" s="114">
        <f>'пр.5'!I86</f>
        <v>59.7</v>
      </c>
      <c r="J175" s="148">
        <f t="shared" si="14"/>
        <v>100</v>
      </c>
    </row>
    <row r="176" spans="1:10" ht="42" customHeight="1">
      <c r="A176" s="146" t="s">
        <v>91</v>
      </c>
      <c r="B176" s="147" t="s">
        <v>90</v>
      </c>
      <c r="C176" s="147" t="s">
        <v>85</v>
      </c>
      <c r="D176" s="147" t="s">
        <v>63</v>
      </c>
      <c r="E176" s="147" t="s">
        <v>92</v>
      </c>
      <c r="F176" s="207"/>
      <c r="G176" s="208"/>
      <c r="H176" s="10">
        <f>H177</f>
        <v>30</v>
      </c>
      <c r="I176" s="114">
        <f>I177</f>
        <v>30</v>
      </c>
      <c r="J176" s="148">
        <f t="shared" si="14"/>
        <v>100</v>
      </c>
    </row>
    <row r="177" spans="1:10" ht="39">
      <c r="A177" s="146" t="s">
        <v>35</v>
      </c>
      <c r="B177" s="147" t="s">
        <v>90</v>
      </c>
      <c r="C177" s="147" t="s">
        <v>85</v>
      </c>
      <c r="D177" s="147" t="s">
        <v>63</v>
      </c>
      <c r="E177" s="147" t="s">
        <v>92</v>
      </c>
      <c r="F177" s="207" t="s">
        <v>36</v>
      </c>
      <c r="G177" s="208"/>
      <c r="H177" s="10">
        <f>H178</f>
        <v>30</v>
      </c>
      <c r="I177" s="114">
        <f>I178</f>
        <v>30</v>
      </c>
      <c r="J177" s="148">
        <f t="shared" si="14"/>
        <v>100</v>
      </c>
    </row>
    <row r="178" spans="1:10" ht="66">
      <c r="A178" s="146" t="s">
        <v>87</v>
      </c>
      <c r="B178" s="147" t="s">
        <v>90</v>
      </c>
      <c r="C178" s="147" t="s">
        <v>85</v>
      </c>
      <c r="D178" s="147" t="s">
        <v>63</v>
      </c>
      <c r="E178" s="147" t="s">
        <v>92</v>
      </c>
      <c r="F178" s="207" t="s">
        <v>88</v>
      </c>
      <c r="G178" s="208"/>
      <c r="H178" s="10">
        <f>'пр.5'!H92</f>
        <v>30</v>
      </c>
      <c r="I178" s="114">
        <f>'пр.5'!I92</f>
        <v>30</v>
      </c>
      <c r="J178" s="148">
        <f t="shared" si="14"/>
        <v>100</v>
      </c>
    </row>
    <row r="179" spans="1:10" ht="39">
      <c r="A179" s="146" t="s">
        <v>126</v>
      </c>
      <c r="B179" s="147" t="s">
        <v>90</v>
      </c>
      <c r="C179" s="147" t="s">
        <v>85</v>
      </c>
      <c r="D179" s="147" t="s">
        <v>63</v>
      </c>
      <c r="E179" s="147" t="s">
        <v>127</v>
      </c>
      <c r="F179" s="207"/>
      <c r="G179" s="208"/>
      <c r="H179" s="10">
        <f>H180</f>
        <v>3181.4</v>
      </c>
      <c r="I179" s="114">
        <f>I180</f>
        <v>3013.4999999999995</v>
      </c>
      <c r="J179" s="148">
        <f t="shared" si="14"/>
        <v>94.72244923618531</v>
      </c>
    </row>
    <row r="180" spans="1:10" ht="66">
      <c r="A180" s="146" t="s">
        <v>143</v>
      </c>
      <c r="B180" s="147" t="s">
        <v>90</v>
      </c>
      <c r="C180" s="147" t="s">
        <v>85</v>
      </c>
      <c r="D180" s="147" t="s">
        <v>63</v>
      </c>
      <c r="E180" s="147" t="s">
        <v>144</v>
      </c>
      <c r="F180" s="207"/>
      <c r="G180" s="208"/>
      <c r="H180" s="10">
        <f>H181+H186</f>
        <v>3181.4</v>
      </c>
      <c r="I180" s="114">
        <f>I181+I186</f>
        <v>3013.4999999999995</v>
      </c>
      <c r="J180" s="148">
        <f t="shared" si="14"/>
        <v>94.72244923618531</v>
      </c>
    </row>
    <row r="181" spans="1:10" ht="52.5">
      <c r="A181" s="146" t="s">
        <v>145</v>
      </c>
      <c r="B181" s="147" t="s">
        <v>90</v>
      </c>
      <c r="C181" s="147" t="s">
        <v>85</v>
      </c>
      <c r="D181" s="147" t="s">
        <v>63</v>
      </c>
      <c r="E181" s="147" t="s">
        <v>146</v>
      </c>
      <c r="F181" s="207"/>
      <c r="G181" s="208"/>
      <c r="H181" s="10">
        <f>H182+H184</f>
        <v>3156.9</v>
      </c>
      <c r="I181" s="114">
        <f>I182+I184</f>
        <v>3013.4999999999995</v>
      </c>
      <c r="J181" s="148">
        <f t="shared" si="14"/>
        <v>95.45756913427728</v>
      </c>
    </row>
    <row r="182" spans="1:10" ht="78.75">
      <c r="A182" s="146" t="s">
        <v>104</v>
      </c>
      <c r="B182" s="147" t="s">
        <v>90</v>
      </c>
      <c r="C182" s="147" t="s">
        <v>85</v>
      </c>
      <c r="D182" s="147" t="s">
        <v>63</v>
      </c>
      <c r="E182" s="147" t="s">
        <v>146</v>
      </c>
      <c r="F182" s="207" t="s">
        <v>105</v>
      </c>
      <c r="G182" s="208"/>
      <c r="H182" s="10">
        <f>H183</f>
        <v>2869.9</v>
      </c>
      <c r="I182" s="114">
        <f>I183</f>
        <v>2869.8999999999996</v>
      </c>
      <c r="J182" s="148">
        <f t="shared" si="14"/>
        <v>99.99999999999999</v>
      </c>
    </row>
    <row r="183" spans="1:10" ht="39">
      <c r="A183" s="146" t="s">
        <v>106</v>
      </c>
      <c r="B183" s="147" t="s">
        <v>90</v>
      </c>
      <c r="C183" s="147" t="s">
        <v>85</v>
      </c>
      <c r="D183" s="147" t="s">
        <v>63</v>
      </c>
      <c r="E183" s="147" t="s">
        <v>146</v>
      </c>
      <c r="F183" s="207" t="s">
        <v>107</v>
      </c>
      <c r="G183" s="208"/>
      <c r="H183" s="10">
        <f>'пр.5'!H178</f>
        <v>2869.9</v>
      </c>
      <c r="I183" s="114">
        <f>'пр.5'!I178</f>
        <v>2869.8999999999996</v>
      </c>
      <c r="J183" s="148">
        <f t="shared" si="14"/>
        <v>99.99999999999999</v>
      </c>
    </row>
    <row r="184" spans="1:10" ht="39">
      <c r="A184" s="146" t="s">
        <v>19</v>
      </c>
      <c r="B184" s="147" t="s">
        <v>90</v>
      </c>
      <c r="C184" s="147" t="s">
        <v>85</v>
      </c>
      <c r="D184" s="147" t="s">
        <v>63</v>
      </c>
      <c r="E184" s="147" t="s">
        <v>146</v>
      </c>
      <c r="F184" s="207" t="s">
        <v>20</v>
      </c>
      <c r="G184" s="208"/>
      <c r="H184" s="10">
        <f>H185</f>
        <v>287</v>
      </c>
      <c r="I184" s="114">
        <f>I185</f>
        <v>143.6</v>
      </c>
      <c r="J184" s="148">
        <f t="shared" si="14"/>
        <v>50.03484320557491</v>
      </c>
    </row>
    <row r="185" spans="1:10" ht="39">
      <c r="A185" s="146" t="s">
        <v>21</v>
      </c>
      <c r="B185" s="147" t="s">
        <v>90</v>
      </c>
      <c r="C185" s="147" t="s">
        <v>85</v>
      </c>
      <c r="D185" s="147" t="s">
        <v>63</v>
      </c>
      <c r="E185" s="147" t="s">
        <v>146</v>
      </c>
      <c r="F185" s="207" t="s">
        <v>22</v>
      </c>
      <c r="G185" s="208"/>
      <c r="H185" s="10">
        <f>'пр.5'!H181</f>
        <v>287</v>
      </c>
      <c r="I185" s="114">
        <f>'пр.5'!I181</f>
        <v>143.6</v>
      </c>
      <c r="J185" s="148">
        <f t="shared" si="14"/>
        <v>50.03484320557491</v>
      </c>
    </row>
    <row r="186" spans="1:10" ht="118.5">
      <c r="A186" s="146" t="s">
        <v>147</v>
      </c>
      <c r="B186" s="147" t="s">
        <v>90</v>
      </c>
      <c r="C186" s="147" t="s">
        <v>85</v>
      </c>
      <c r="D186" s="147" t="s">
        <v>63</v>
      </c>
      <c r="E186" s="147" t="s">
        <v>148</v>
      </c>
      <c r="F186" s="207"/>
      <c r="G186" s="208"/>
      <c r="H186" s="10">
        <f>H187</f>
        <v>24.5</v>
      </c>
      <c r="I186" s="114">
        <f>I187</f>
        <v>0</v>
      </c>
      <c r="J186" s="148">
        <f t="shared" si="14"/>
        <v>0</v>
      </c>
    </row>
    <row r="187" spans="1:10" ht="26.25">
      <c r="A187" s="146" t="s">
        <v>149</v>
      </c>
      <c r="B187" s="147" t="s">
        <v>90</v>
      </c>
      <c r="C187" s="147" t="s">
        <v>85</v>
      </c>
      <c r="D187" s="147" t="s">
        <v>63</v>
      </c>
      <c r="E187" s="147" t="s">
        <v>148</v>
      </c>
      <c r="F187" s="207" t="s">
        <v>150</v>
      </c>
      <c r="G187" s="208"/>
      <c r="H187" s="10">
        <f>H188</f>
        <v>24.5</v>
      </c>
      <c r="I187" s="114">
        <f>I188</f>
        <v>0</v>
      </c>
      <c r="J187" s="148">
        <f t="shared" si="14"/>
        <v>0</v>
      </c>
    </row>
    <row r="188" spans="1:10" ht="39">
      <c r="A188" s="146" t="s">
        <v>151</v>
      </c>
      <c r="B188" s="147" t="s">
        <v>90</v>
      </c>
      <c r="C188" s="147" t="s">
        <v>85</v>
      </c>
      <c r="D188" s="147" t="s">
        <v>63</v>
      </c>
      <c r="E188" s="147" t="s">
        <v>148</v>
      </c>
      <c r="F188" s="207" t="s">
        <v>152</v>
      </c>
      <c r="G188" s="208"/>
      <c r="H188" s="10">
        <f>'пр.5'!H187</f>
        <v>24.5</v>
      </c>
      <c r="I188" s="114">
        <f>'пр.5'!I187</f>
        <v>0</v>
      </c>
      <c r="J188" s="148">
        <f t="shared" si="14"/>
        <v>0</v>
      </c>
    </row>
    <row r="189" spans="1:10" ht="39">
      <c r="A189" s="146" t="s">
        <v>291</v>
      </c>
      <c r="B189" s="147" t="s">
        <v>90</v>
      </c>
      <c r="C189" s="147" t="s">
        <v>85</v>
      </c>
      <c r="D189" s="147" t="s">
        <v>63</v>
      </c>
      <c r="E189" s="147" t="s">
        <v>292</v>
      </c>
      <c r="F189" s="207"/>
      <c r="G189" s="208"/>
      <c r="H189" s="10">
        <f>H190</f>
        <v>180</v>
      </c>
      <c r="I189" s="114">
        <f>I190</f>
        <v>0</v>
      </c>
      <c r="J189" s="148">
        <f t="shared" si="14"/>
        <v>0</v>
      </c>
    </row>
    <row r="190" spans="1:10" ht="54" customHeight="1">
      <c r="A190" s="146" t="s">
        <v>293</v>
      </c>
      <c r="B190" s="147" t="s">
        <v>90</v>
      </c>
      <c r="C190" s="147" t="s">
        <v>85</v>
      </c>
      <c r="D190" s="147" t="s">
        <v>63</v>
      </c>
      <c r="E190" s="147" t="s">
        <v>294</v>
      </c>
      <c r="F190" s="207"/>
      <c r="G190" s="208"/>
      <c r="H190" s="10">
        <f>H191+H194</f>
        <v>180</v>
      </c>
      <c r="I190" s="114">
        <f>I191+I194</f>
        <v>0</v>
      </c>
      <c r="J190" s="148">
        <f t="shared" si="14"/>
        <v>0</v>
      </c>
    </row>
    <row r="191" spans="1:10" ht="54" customHeight="1">
      <c r="A191" s="146" t="s">
        <v>295</v>
      </c>
      <c r="B191" s="147" t="s">
        <v>90</v>
      </c>
      <c r="C191" s="147" t="s">
        <v>85</v>
      </c>
      <c r="D191" s="147" t="s">
        <v>63</v>
      </c>
      <c r="E191" s="147" t="s">
        <v>296</v>
      </c>
      <c r="F191" s="207"/>
      <c r="G191" s="208"/>
      <c r="H191" s="10">
        <f>H192</f>
        <v>167.4</v>
      </c>
      <c r="I191" s="114">
        <f>I192</f>
        <v>0</v>
      </c>
      <c r="J191" s="148">
        <f t="shared" si="14"/>
        <v>0</v>
      </c>
    </row>
    <row r="192" spans="1:10" ht="26.25">
      <c r="A192" s="146" t="s">
        <v>149</v>
      </c>
      <c r="B192" s="147" t="s">
        <v>90</v>
      </c>
      <c r="C192" s="147" t="s">
        <v>85</v>
      </c>
      <c r="D192" s="147" t="s">
        <v>63</v>
      </c>
      <c r="E192" s="147" t="s">
        <v>296</v>
      </c>
      <c r="F192" s="207" t="s">
        <v>150</v>
      </c>
      <c r="G192" s="208"/>
      <c r="H192" s="10">
        <f>H193</f>
        <v>167.4</v>
      </c>
      <c r="I192" s="114">
        <f>I193</f>
        <v>0</v>
      </c>
      <c r="J192" s="148">
        <f t="shared" si="14"/>
        <v>0</v>
      </c>
    </row>
    <row r="193" spans="1:10" ht="39">
      <c r="A193" s="146" t="s">
        <v>151</v>
      </c>
      <c r="B193" s="147" t="s">
        <v>90</v>
      </c>
      <c r="C193" s="147" t="s">
        <v>85</v>
      </c>
      <c r="D193" s="147" t="s">
        <v>63</v>
      </c>
      <c r="E193" s="147" t="s">
        <v>296</v>
      </c>
      <c r="F193" s="207" t="s">
        <v>152</v>
      </c>
      <c r="G193" s="208"/>
      <c r="H193" s="10">
        <f>'пр.5'!H460</f>
        <v>167.4</v>
      </c>
      <c r="I193" s="114">
        <f>'пр.5'!I460</f>
        <v>0</v>
      </c>
      <c r="J193" s="148">
        <f t="shared" si="14"/>
        <v>0</v>
      </c>
    </row>
    <row r="194" spans="1:10" ht="65.25" customHeight="1">
      <c r="A194" s="146" t="s">
        <v>314</v>
      </c>
      <c r="B194" s="147" t="s">
        <v>90</v>
      </c>
      <c r="C194" s="147" t="s">
        <v>85</v>
      </c>
      <c r="D194" s="147" t="s">
        <v>63</v>
      </c>
      <c r="E194" s="147" t="s">
        <v>315</v>
      </c>
      <c r="F194" s="207"/>
      <c r="G194" s="208"/>
      <c r="H194" s="10">
        <f>H195</f>
        <v>12.6</v>
      </c>
      <c r="I194" s="114">
        <f>I195</f>
        <v>0</v>
      </c>
      <c r="J194" s="148">
        <f t="shared" si="14"/>
        <v>0</v>
      </c>
    </row>
    <row r="195" spans="1:10" ht="26.25">
      <c r="A195" s="146" t="s">
        <v>149</v>
      </c>
      <c r="B195" s="147" t="s">
        <v>90</v>
      </c>
      <c r="C195" s="147" t="s">
        <v>85</v>
      </c>
      <c r="D195" s="147" t="s">
        <v>63</v>
      </c>
      <c r="E195" s="147" t="s">
        <v>315</v>
      </c>
      <c r="F195" s="207" t="s">
        <v>150</v>
      </c>
      <c r="G195" s="208"/>
      <c r="H195" s="10">
        <f>H196</f>
        <v>12.6</v>
      </c>
      <c r="I195" s="114">
        <f>I196</f>
        <v>0</v>
      </c>
      <c r="J195" s="148">
        <f t="shared" si="14"/>
        <v>0</v>
      </c>
    </row>
    <row r="196" spans="1:10" ht="39">
      <c r="A196" s="146" t="s">
        <v>151</v>
      </c>
      <c r="B196" s="147" t="s">
        <v>90</v>
      </c>
      <c r="C196" s="147" t="s">
        <v>85</v>
      </c>
      <c r="D196" s="147" t="s">
        <v>63</v>
      </c>
      <c r="E196" s="147" t="s">
        <v>315</v>
      </c>
      <c r="F196" s="207" t="s">
        <v>152</v>
      </c>
      <c r="G196" s="208"/>
      <c r="H196" s="10">
        <f>'пр.5'!H567</f>
        <v>12.6</v>
      </c>
      <c r="I196" s="114">
        <f>'пр.5'!I567</f>
        <v>0</v>
      </c>
      <c r="J196" s="148">
        <f t="shared" si="14"/>
        <v>0</v>
      </c>
    </row>
    <row r="197" spans="1:10" ht="57" customHeight="1">
      <c r="A197" s="146" t="s">
        <v>399</v>
      </c>
      <c r="B197" s="147" t="s">
        <v>90</v>
      </c>
      <c r="C197" s="147" t="s">
        <v>85</v>
      </c>
      <c r="D197" s="147" t="s">
        <v>63</v>
      </c>
      <c r="E197" s="147" t="s">
        <v>400</v>
      </c>
      <c r="F197" s="207"/>
      <c r="G197" s="208"/>
      <c r="H197" s="10">
        <f>H198</f>
        <v>394.59999999999997</v>
      </c>
      <c r="I197" s="114">
        <f>I198</f>
        <v>182.4</v>
      </c>
      <c r="J197" s="148">
        <f t="shared" si="14"/>
        <v>46.22402432843386</v>
      </c>
    </row>
    <row r="198" spans="1:10" ht="52.5">
      <c r="A198" s="146" t="s">
        <v>461</v>
      </c>
      <c r="B198" s="147" t="s">
        <v>90</v>
      </c>
      <c r="C198" s="147" t="s">
        <v>85</v>
      </c>
      <c r="D198" s="147" t="s">
        <v>63</v>
      </c>
      <c r="E198" s="147" t="s">
        <v>462</v>
      </c>
      <c r="F198" s="207"/>
      <c r="G198" s="208"/>
      <c r="H198" s="10">
        <f>H199</f>
        <v>394.59999999999997</v>
      </c>
      <c r="I198" s="114">
        <f>I199</f>
        <v>182.4</v>
      </c>
      <c r="J198" s="148">
        <f t="shared" si="14"/>
        <v>46.22402432843386</v>
      </c>
    </row>
    <row r="199" spans="1:10" ht="52.5">
      <c r="A199" s="146" t="s">
        <v>145</v>
      </c>
      <c r="B199" s="147" t="s">
        <v>90</v>
      </c>
      <c r="C199" s="147" t="s">
        <v>85</v>
      </c>
      <c r="D199" s="147" t="s">
        <v>63</v>
      </c>
      <c r="E199" s="147" t="s">
        <v>463</v>
      </c>
      <c r="F199" s="207"/>
      <c r="G199" s="208"/>
      <c r="H199" s="10">
        <f>H200+H202</f>
        <v>394.59999999999997</v>
      </c>
      <c r="I199" s="114">
        <f>I200+I202</f>
        <v>182.4</v>
      </c>
      <c r="J199" s="148">
        <f t="shared" si="14"/>
        <v>46.22402432843386</v>
      </c>
    </row>
    <row r="200" spans="1:10" ht="78.75">
      <c r="A200" s="146" t="s">
        <v>104</v>
      </c>
      <c r="B200" s="147" t="s">
        <v>90</v>
      </c>
      <c r="C200" s="147" t="s">
        <v>85</v>
      </c>
      <c r="D200" s="147" t="s">
        <v>63</v>
      </c>
      <c r="E200" s="147" t="s">
        <v>463</v>
      </c>
      <c r="F200" s="207" t="s">
        <v>105</v>
      </c>
      <c r="G200" s="208"/>
      <c r="H200" s="10">
        <f>H201</f>
        <v>358.7</v>
      </c>
      <c r="I200" s="114">
        <f>I201</f>
        <v>152.5</v>
      </c>
      <c r="J200" s="148">
        <f t="shared" si="14"/>
        <v>42.51463618622805</v>
      </c>
    </row>
    <row r="201" spans="1:10" ht="27.75" customHeight="1">
      <c r="A201" s="146" t="s">
        <v>106</v>
      </c>
      <c r="B201" s="147" t="s">
        <v>90</v>
      </c>
      <c r="C201" s="147" t="s">
        <v>85</v>
      </c>
      <c r="D201" s="147" t="s">
        <v>63</v>
      </c>
      <c r="E201" s="147" t="s">
        <v>463</v>
      </c>
      <c r="F201" s="207" t="s">
        <v>107</v>
      </c>
      <c r="G201" s="208"/>
      <c r="H201" s="10">
        <v>358.7</v>
      </c>
      <c r="I201" s="114">
        <v>152.5</v>
      </c>
      <c r="J201" s="148">
        <f t="shared" si="14"/>
        <v>42.51463618622805</v>
      </c>
    </row>
    <row r="202" spans="1:10" ht="39">
      <c r="A202" s="146" t="s">
        <v>19</v>
      </c>
      <c r="B202" s="147" t="s">
        <v>90</v>
      </c>
      <c r="C202" s="147" t="s">
        <v>85</v>
      </c>
      <c r="D202" s="147" t="s">
        <v>63</v>
      </c>
      <c r="E202" s="147" t="s">
        <v>463</v>
      </c>
      <c r="F202" s="207" t="s">
        <v>20</v>
      </c>
      <c r="G202" s="208"/>
      <c r="H202" s="10">
        <f>H203</f>
        <v>35.9</v>
      </c>
      <c r="I202" s="114">
        <f>I203</f>
        <v>29.9</v>
      </c>
      <c r="J202" s="148">
        <f t="shared" si="14"/>
        <v>83.28690807799443</v>
      </c>
    </row>
    <row r="203" spans="1:10" ht="39">
      <c r="A203" s="146" t="s">
        <v>21</v>
      </c>
      <c r="B203" s="147" t="s">
        <v>90</v>
      </c>
      <c r="C203" s="147" t="s">
        <v>85</v>
      </c>
      <c r="D203" s="147" t="s">
        <v>63</v>
      </c>
      <c r="E203" s="147" t="s">
        <v>463</v>
      </c>
      <c r="F203" s="207" t="s">
        <v>22</v>
      </c>
      <c r="G203" s="208"/>
      <c r="H203" s="10">
        <v>35.9</v>
      </c>
      <c r="I203" s="114">
        <v>29.9</v>
      </c>
      <c r="J203" s="148">
        <f t="shared" si="14"/>
        <v>83.28690807799443</v>
      </c>
    </row>
    <row r="204" spans="1:10" ht="39">
      <c r="A204" s="146" t="s">
        <v>464</v>
      </c>
      <c r="B204" s="147" t="s">
        <v>90</v>
      </c>
      <c r="C204" s="147" t="s">
        <v>85</v>
      </c>
      <c r="D204" s="147" t="s">
        <v>63</v>
      </c>
      <c r="E204" s="147" t="s">
        <v>465</v>
      </c>
      <c r="F204" s="207"/>
      <c r="G204" s="208"/>
      <c r="H204" s="10">
        <f aca="true" t="shared" si="17" ref="H204:I206">H205</f>
        <v>430</v>
      </c>
      <c r="I204" s="114">
        <f t="shared" si="17"/>
        <v>424.6</v>
      </c>
      <c r="J204" s="148">
        <f t="shared" si="14"/>
        <v>98.74418604651163</v>
      </c>
    </row>
    <row r="205" spans="1:10" ht="39">
      <c r="A205" s="146" t="s">
        <v>466</v>
      </c>
      <c r="B205" s="147" t="s">
        <v>90</v>
      </c>
      <c r="C205" s="147" t="s">
        <v>85</v>
      </c>
      <c r="D205" s="147" t="s">
        <v>63</v>
      </c>
      <c r="E205" s="147" t="s">
        <v>467</v>
      </c>
      <c r="F205" s="207"/>
      <c r="G205" s="208"/>
      <c r="H205" s="10">
        <f t="shared" si="17"/>
        <v>430</v>
      </c>
      <c r="I205" s="114">
        <f t="shared" si="17"/>
        <v>424.6</v>
      </c>
      <c r="J205" s="148">
        <f t="shared" si="14"/>
        <v>98.74418604651163</v>
      </c>
    </row>
    <row r="206" spans="1:10" ht="26.25">
      <c r="A206" s="146" t="s">
        <v>149</v>
      </c>
      <c r="B206" s="147" t="s">
        <v>90</v>
      </c>
      <c r="C206" s="147" t="s">
        <v>85</v>
      </c>
      <c r="D206" s="147" t="s">
        <v>63</v>
      </c>
      <c r="E206" s="147" t="s">
        <v>467</v>
      </c>
      <c r="F206" s="207" t="s">
        <v>150</v>
      </c>
      <c r="G206" s="208"/>
      <c r="H206" s="10">
        <f t="shared" si="17"/>
        <v>430</v>
      </c>
      <c r="I206" s="114">
        <f t="shared" si="17"/>
        <v>424.6</v>
      </c>
      <c r="J206" s="148">
        <f t="shared" si="14"/>
        <v>98.74418604651163</v>
      </c>
    </row>
    <row r="207" spans="1:10" ht="13.5">
      <c r="A207" s="146" t="s">
        <v>468</v>
      </c>
      <c r="B207" s="147" t="s">
        <v>90</v>
      </c>
      <c r="C207" s="147" t="s">
        <v>85</v>
      </c>
      <c r="D207" s="147" t="s">
        <v>63</v>
      </c>
      <c r="E207" s="147" t="s">
        <v>467</v>
      </c>
      <c r="F207" s="207" t="s">
        <v>469</v>
      </c>
      <c r="G207" s="208"/>
      <c r="H207" s="10">
        <v>430</v>
      </c>
      <c r="I207" s="114">
        <v>424.6</v>
      </c>
      <c r="J207" s="148">
        <f aca="true" t="shared" si="18" ref="J207:J270">I207/H207*100</f>
        <v>98.74418604651163</v>
      </c>
    </row>
    <row r="208" spans="1:10" ht="52.5">
      <c r="A208" s="140" t="s">
        <v>470</v>
      </c>
      <c r="B208" s="141" t="s">
        <v>471</v>
      </c>
      <c r="C208" s="141"/>
      <c r="D208" s="141"/>
      <c r="E208" s="141"/>
      <c r="F208" s="205"/>
      <c r="G208" s="206"/>
      <c r="H208" s="7">
        <f>H209</f>
        <v>46469.2</v>
      </c>
      <c r="I208" s="113">
        <f>I209</f>
        <v>45325.2</v>
      </c>
      <c r="J208" s="148">
        <f t="shared" si="18"/>
        <v>97.53815430435644</v>
      </c>
    </row>
    <row r="209" spans="1:16" s="145" customFormat="1" ht="26.25">
      <c r="A209" s="140" t="s">
        <v>97</v>
      </c>
      <c r="B209" s="141" t="s">
        <v>471</v>
      </c>
      <c r="C209" s="141" t="s">
        <v>34</v>
      </c>
      <c r="D209" s="143" t="s">
        <v>593</v>
      </c>
      <c r="E209" s="141"/>
      <c r="F209" s="205"/>
      <c r="G209" s="206"/>
      <c r="H209" s="7">
        <f>H210+H225+H230</f>
        <v>46469.2</v>
      </c>
      <c r="I209" s="113">
        <f>I210+I225+I230</f>
        <v>45325.2</v>
      </c>
      <c r="J209" s="148">
        <f t="shared" si="18"/>
        <v>97.53815430435644</v>
      </c>
      <c r="K209" s="144"/>
      <c r="L209" s="144"/>
      <c r="M209" s="144"/>
      <c r="N209" s="144"/>
      <c r="O209" s="144"/>
      <c r="P209" s="144"/>
    </row>
    <row r="210" spans="1:10" ht="39" customHeight="1">
      <c r="A210" s="146" t="s">
        <v>472</v>
      </c>
      <c r="B210" s="147" t="s">
        <v>471</v>
      </c>
      <c r="C210" s="147" t="s">
        <v>34</v>
      </c>
      <c r="D210" s="147" t="s">
        <v>63</v>
      </c>
      <c r="E210" s="147"/>
      <c r="F210" s="207"/>
      <c r="G210" s="208"/>
      <c r="H210" s="10">
        <f>H211</f>
        <v>21215.6</v>
      </c>
      <c r="I210" s="114">
        <f>I211</f>
        <v>20855.5</v>
      </c>
      <c r="J210" s="148">
        <f t="shared" si="18"/>
        <v>98.30266407737703</v>
      </c>
    </row>
    <row r="211" spans="1:10" ht="52.5">
      <c r="A211" s="146" t="s">
        <v>392</v>
      </c>
      <c r="B211" s="147" t="s">
        <v>471</v>
      </c>
      <c r="C211" s="147" t="s">
        <v>34</v>
      </c>
      <c r="D211" s="147" t="s">
        <v>63</v>
      </c>
      <c r="E211" s="147" t="s">
        <v>393</v>
      </c>
      <c r="F211" s="207"/>
      <c r="G211" s="208"/>
      <c r="H211" s="10">
        <f>H212</f>
        <v>21215.6</v>
      </c>
      <c r="I211" s="114">
        <f>I212</f>
        <v>20855.5</v>
      </c>
      <c r="J211" s="148">
        <f t="shared" si="18"/>
        <v>98.30266407737703</v>
      </c>
    </row>
    <row r="212" spans="1:10" ht="13.5">
      <c r="A212" s="146" t="s">
        <v>409</v>
      </c>
      <c r="B212" s="147" t="s">
        <v>471</v>
      </c>
      <c r="C212" s="147" t="s">
        <v>34</v>
      </c>
      <c r="D212" s="147" t="s">
        <v>63</v>
      </c>
      <c r="E212" s="147" t="s">
        <v>410</v>
      </c>
      <c r="F212" s="207"/>
      <c r="G212" s="208"/>
      <c r="H212" s="10">
        <f>H213+H216+H222</f>
        <v>21215.6</v>
      </c>
      <c r="I212" s="114">
        <f>I213+I216+I222</f>
        <v>20855.5</v>
      </c>
      <c r="J212" s="148">
        <f t="shared" si="18"/>
        <v>98.30266407737703</v>
      </c>
    </row>
    <row r="213" spans="1:10" ht="26.25">
      <c r="A213" s="146" t="s">
        <v>396</v>
      </c>
      <c r="B213" s="147" t="s">
        <v>471</v>
      </c>
      <c r="C213" s="147" t="s">
        <v>34</v>
      </c>
      <c r="D213" s="147" t="s">
        <v>63</v>
      </c>
      <c r="E213" s="147" t="s">
        <v>411</v>
      </c>
      <c r="F213" s="207"/>
      <c r="G213" s="208"/>
      <c r="H213" s="10">
        <f>H214</f>
        <v>20114.6</v>
      </c>
      <c r="I213" s="114">
        <f>I214</f>
        <v>20073.2</v>
      </c>
      <c r="J213" s="148">
        <f t="shared" si="18"/>
        <v>99.79417935231126</v>
      </c>
    </row>
    <row r="214" spans="1:10" ht="78.75">
      <c r="A214" s="146" t="s">
        <v>104</v>
      </c>
      <c r="B214" s="147" t="s">
        <v>471</v>
      </c>
      <c r="C214" s="147" t="s">
        <v>34</v>
      </c>
      <c r="D214" s="147" t="s">
        <v>63</v>
      </c>
      <c r="E214" s="147" t="s">
        <v>411</v>
      </c>
      <c r="F214" s="207" t="s">
        <v>105</v>
      </c>
      <c r="G214" s="208"/>
      <c r="H214" s="10">
        <f>H215</f>
        <v>20114.6</v>
      </c>
      <c r="I214" s="114">
        <f>I215</f>
        <v>20073.2</v>
      </c>
      <c r="J214" s="148">
        <f t="shared" si="18"/>
        <v>99.79417935231126</v>
      </c>
    </row>
    <row r="215" spans="1:10" ht="27.75" customHeight="1">
      <c r="A215" s="146" t="s">
        <v>106</v>
      </c>
      <c r="B215" s="147" t="s">
        <v>471</v>
      </c>
      <c r="C215" s="147" t="s">
        <v>34</v>
      </c>
      <c r="D215" s="147" t="s">
        <v>63</v>
      </c>
      <c r="E215" s="147" t="s">
        <v>411</v>
      </c>
      <c r="F215" s="207" t="s">
        <v>107</v>
      </c>
      <c r="G215" s="208"/>
      <c r="H215" s="10">
        <v>20114.6</v>
      </c>
      <c r="I215" s="114">
        <v>20073.2</v>
      </c>
      <c r="J215" s="148">
        <f t="shared" si="18"/>
        <v>99.79417935231126</v>
      </c>
    </row>
    <row r="216" spans="1:10" ht="12" customHeight="1">
      <c r="A216" s="146" t="s">
        <v>404</v>
      </c>
      <c r="B216" s="147" t="s">
        <v>471</v>
      </c>
      <c r="C216" s="147" t="s">
        <v>34</v>
      </c>
      <c r="D216" s="147" t="s">
        <v>63</v>
      </c>
      <c r="E216" s="147" t="s">
        <v>412</v>
      </c>
      <c r="F216" s="207"/>
      <c r="G216" s="208"/>
      <c r="H216" s="10">
        <f>H217+H219</f>
        <v>887</v>
      </c>
      <c r="I216" s="114">
        <f>I217+I219</f>
        <v>571.1</v>
      </c>
      <c r="J216" s="148">
        <f t="shared" si="18"/>
        <v>64.38556933483653</v>
      </c>
    </row>
    <row r="217" spans="1:10" ht="39">
      <c r="A217" s="146" t="s">
        <v>19</v>
      </c>
      <c r="B217" s="147" t="s">
        <v>471</v>
      </c>
      <c r="C217" s="147" t="s">
        <v>34</v>
      </c>
      <c r="D217" s="147" t="s">
        <v>63</v>
      </c>
      <c r="E217" s="147" t="s">
        <v>412</v>
      </c>
      <c r="F217" s="207" t="s">
        <v>20</v>
      </c>
      <c r="G217" s="208"/>
      <c r="H217" s="10">
        <f>H218</f>
        <v>748</v>
      </c>
      <c r="I217" s="114">
        <f>I218</f>
        <v>541.1</v>
      </c>
      <c r="J217" s="148">
        <f t="shared" si="18"/>
        <v>72.33957219251337</v>
      </c>
    </row>
    <row r="218" spans="1:10" ht="39">
      <c r="A218" s="146" t="s">
        <v>21</v>
      </c>
      <c r="B218" s="147" t="s">
        <v>471</v>
      </c>
      <c r="C218" s="147" t="s">
        <v>34</v>
      </c>
      <c r="D218" s="147" t="s">
        <v>63</v>
      </c>
      <c r="E218" s="147" t="s">
        <v>412</v>
      </c>
      <c r="F218" s="207" t="s">
        <v>22</v>
      </c>
      <c r="G218" s="208"/>
      <c r="H218" s="10">
        <v>748</v>
      </c>
      <c r="I218" s="114">
        <v>541.1</v>
      </c>
      <c r="J218" s="148">
        <f t="shared" si="18"/>
        <v>72.33957219251337</v>
      </c>
    </row>
    <row r="219" spans="1:10" ht="13.5">
      <c r="A219" s="146" t="s">
        <v>118</v>
      </c>
      <c r="B219" s="147" t="s">
        <v>471</v>
      </c>
      <c r="C219" s="147" t="s">
        <v>34</v>
      </c>
      <c r="D219" s="147" t="s">
        <v>63</v>
      </c>
      <c r="E219" s="147" t="s">
        <v>412</v>
      </c>
      <c r="F219" s="207" t="s">
        <v>119</v>
      </c>
      <c r="G219" s="208"/>
      <c r="H219" s="10">
        <f>H220+H221</f>
        <v>139</v>
      </c>
      <c r="I219" s="114">
        <f>I220+I221</f>
        <v>30</v>
      </c>
      <c r="J219" s="148">
        <f t="shared" si="18"/>
        <v>21.58273381294964</v>
      </c>
    </row>
    <row r="220" spans="1:10" ht="13.5">
      <c r="A220" s="146" t="s">
        <v>413</v>
      </c>
      <c r="B220" s="147" t="s">
        <v>471</v>
      </c>
      <c r="C220" s="147" t="s">
        <v>34</v>
      </c>
      <c r="D220" s="147" t="s">
        <v>63</v>
      </c>
      <c r="E220" s="147" t="s">
        <v>412</v>
      </c>
      <c r="F220" s="207" t="s">
        <v>414</v>
      </c>
      <c r="G220" s="208"/>
      <c r="H220" s="10">
        <v>30</v>
      </c>
      <c r="I220" s="114">
        <v>30</v>
      </c>
      <c r="J220" s="148">
        <f t="shared" si="18"/>
        <v>100</v>
      </c>
    </row>
    <row r="221" spans="1:10" ht="13.5">
      <c r="A221" s="146" t="s">
        <v>415</v>
      </c>
      <c r="B221" s="147" t="s">
        <v>471</v>
      </c>
      <c r="C221" s="147" t="s">
        <v>34</v>
      </c>
      <c r="D221" s="147" t="s">
        <v>63</v>
      </c>
      <c r="E221" s="147" t="s">
        <v>412</v>
      </c>
      <c r="F221" s="207" t="s">
        <v>416</v>
      </c>
      <c r="G221" s="208"/>
      <c r="H221" s="10">
        <v>109</v>
      </c>
      <c r="I221" s="114">
        <v>0</v>
      </c>
      <c r="J221" s="148">
        <f t="shared" si="18"/>
        <v>0</v>
      </c>
    </row>
    <row r="222" spans="1:10" ht="92.25">
      <c r="A222" s="146" t="s">
        <v>406</v>
      </c>
      <c r="B222" s="147" t="s">
        <v>471</v>
      </c>
      <c r="C222" s="147" t="s">
        <v>34</v>
      </c>
      <c r="D222" s="147" t="s">
        <v>63</v>
      </c>
      <c r="E222" s="147" t="s">
        <v>417</v>
      </c>
      <c r="F222" s="207"/>
      <c r="G222" s="208"/>
      <c r="H222" s="10">
        <f>H223</f>
        <v>214</v>
      </c>
      <c r="I222" s="114">
        <f>I223</f>
        <v>211.2</v>
      </c>
      <c r="J222" s="148">
        <f t="shared" si="18"/>
        <v>98.69158878504672</v>
      </c>
    </row>
    <row r="223" spans="1:10" ht="78.75">
      <c r="A223" s="146" t="s">
        <v>104</v>
      </c>
      <c r="B223" s="147" t="s">
        <v>471</v>
      </c>
      <c r="C223" s="147" t="s">
        <v>34</v>
      </c>
      <c r="D223" s="147" t="s">
        <v>63</v>
      </c>
      <c r="E223" s="147" t="s">
        <v>417</v>
      </c>
      <c r="F223" s="207" t="s">
        <v>105</v>
      </c>
      <c r="G223" s="208"/>
      <c r="H223" s="10">
        <f>H224</f>
        <v>214</v>
      </c>
      <c r="I223" s="114">
        <f>I224</f>
        <v>211.2</v>
      </c>
      <c r="J223" s="148">
        <f t="shared" si="18"/>
        <v>98.69158878504672</v>
      </c>
    </row>
    <row r="224" spans="1:10" ht="27.75" customHeight="1">
      <c r="A224" s="146" t="s">
        <v>106</v>
      </c>
      <c r="B224" s="147" t="s">
        <v>471</v>
      </c>
      <c r="C224" s="147" t="s">
        <v>34</v>
      </c>
      <c r="D224" s="147" t="s">
        <v>63</v>
      </c>
      <c r="E224" s="147" t="s">
        <v>417</v>
      </c>
      <c r="F224" s="207" t="s">
        <v>107</v>
      </c>
      <c r="G224" s="208"/>
      <c r="H224" s="10">
        <v>214</v>
      </c>
      <c r="I224" s="114">
        <v>211.2</v>
      </c>
      <c r="J224" s="148">
        <f t="shared" si="18"/>
        <v>98.69158878504672</v>
      </c>
    </row>
    <row r="225" spans="1:10" ht="13.5">
      <c r="A225" s="146" t="s">
        <v>473</v>
      </c>
      <c r="B225" s="147" t="s">
        <v>471</v>
      </c>
      <c r="C225" s="147" t="s">
        <v>34</v>
      </c>
      <c r="D225" s="147" t="s">
        <v>300</v>
      </c>
      <c r="E225" s="147"/>
      <c r="F225" s="207"/>
      <c r="G225" s="208"/>
      <c r="H225" s="10">
        <f aca="true" t="shared" si="19" ref="H225:I228">H226</f>
        <v>500</v>
      </c>
      <c r="I225" s="114">
        <f t="shared" si="19"/>
        <v>0</v>
      </c>
      <c r="J225" s="148">
        <f t="shared" si="18"/>
        <v>0</v>
      </c>
    </row>
    <row r="226" spans="1:10" ht="13.5">
      <c r="A226" s="146" t="s">
        <v>473</v>
      </c>
      <c r="B226" s="147" t="s">
        <v>471</v>
      </c>
      <c r="C226" s="147" t="s">
        <v>34</v>
      </c>
      <c r="D226" s="147" t="s">
        <v>300</v>
      </c>
      <c r="E226" s="147" t="s">
        <v>474</v>
      </c>
      <c r="F226" s="207"/>
      <c r="G226" s="208"/>
      <c r="H226" s="10">
        <f t="shared" si="19"/>
        <v>500</v>
      </c>
      <c r="I226" s="114">
        <f t="shared" si="19"/>
        <v>0</v>
      </c>
      <c r="J226" s="148">
        <f t="shared" si="18"/>
        <v>0</v>
      </c>
    </row>
    <row r="227" spans="1:10" ht="13.5">
      <c r="A227" s="146" t="s">
        <v>475</v>
      </c>
      <c r="B227" s="147" t="s">
        <v>471</v>
      </c>
      <c r="C227" s="147" t="s">
        <v>34</v>
      </c>
      <c r="D227" s="147" t="s">
        <v>300</v>
      </c>
      <c r="E227" s="147" t="s">
        <v>476</v>
      </c>
      <c r="F227" s="207"/>
      <c r="G227" s="208"/>
      <c r="H227" s="10">
        <f t="shared" si="19"/>
        <v>500</v>
      </c>
      <c r="I227" s="114">
        <f t="shared" si="19"/>
        <v>0</v>
      </c>
      <c r="J227" s="148">
        <f t="shared" si="18"/>
        <v>0</v>
      </c>
    </row>
    <row r="228" spans="1:10" ht="13.5">
      <c r="A228" s="146" t="s">
        <v>118</v>
      </c>
      <c r="B228" s="147" t="s">
        <v>471</v>
      </c>
      <c r="C228" s="147" t="s">
        <v>34</v>
      </c>
      <c r="D228" s="147" t="s">
        <v>300</v>
      </c>
      <c r="E228" s="147" t="s">
        <v>476</v>
      </c>
      <c r="F228" s="207" t="s">
        <v>119</v>
      </c>
      <c r="G228" s="208"/>
      <c r="H228" s="10">
        <f t="shared" si="19"/>
        <v>500</v>
      </c>
      <c r="I228" s="114">
        <f t="shared" si="19"/>
        <v>0</v>
      </c>
      <c r="J228" s="148">
        <f t="shared" si="18"/>
        <v>0</v>
      </c>
    </row>
    <row r="229" spans="1:10" ht="13.5">
      <c r="A229" s="146" t="s">
        <v>477</v>
      </c>
      <c r="B229" s="147" t="s">
        <v>471</v>
      </c>
      <c r="C229" s="147" t="s">
        <v>34</v>
      </c>
      <c r="D229" s="147" t="s">
        <v>300</v>
      </c>
      <c r="E229" s="147" t="s">
        <v>476</v>
      </c>
      <c r="F229" s="207" t="s">
        <v>478</v>
      </c>
      <c r="G229" s="208"/>
      <c r="H229" s="10">
        <v>500</v>
      </c>
      <c r="I229" s="114">
        <v>0</v>
      </c>
      <c r="J229" s="148">
        <f t="shared" si="18"/>
        <v>0</v>
      </c>
    </row>
    <row r="230" spans="1:10" ht="13.5">
      <c r="A230" s="146" t="s">
        <v>98</v>
      </c>
      <c r="B230" s="147" t="s">
        <v>471</v>
      </c>
      <c r="C230" s="147" t="s">
        <v>34</v>
      </c>
      <c r="D230" s="147" t="s">
        <v>99</v>
      </c>
      <c r="E230" s="147"/>
      <c r="F230" s="207"/>
      <c r="G230" s="208"/>
      <c r="H230" s="10">
        <f>H231</f>
        <v>24753.6</v>
      </c>
      <c r="I230" s="114">
        <f>I231</f>
        <v>24469.7</v>
      </c>
      <c r="J230" s="148">
        <f t="shared" si="18"/>
        <v>98.85309611531254</v>
      </c>
    </row>
    <row r="231" spans="1:10" ht="13.5">
      <c r="A231" s="146" t="s">
        <v>479</v>
      </c>
      <c r="B231" s="147" t="s">
        <v>471</v>
      </c>
      <c r="C231" s="147" t="s">
        <v>34</v>
      </c>
      <c r="D231" s="147" t="s">
        <v>99</v>
      </c>
      <c r="E231" s="147" t="s">
        <v>480</v>
      </c>
      <c r="F231" s="207"/>
      <c r="G231" s="208"/>
      <c r="H231" s="10">
        <f>H232+H235+H238</f>
        <v>24753.6</v>
      </c>
      <c r="I231" s="114">
        <f>I232+I235+I238</f>
        <v>24469.7</v>
      </c>
      <c r="J231" s="148">
        <f t="shared" si="18"/>
        <v>98.85309611531254</v>
      </c>
    </row>
    <row r="232" spans="1:10" ht="92.25">
      <c r="A232" s="146" t="s">
        <v>406</v>
      </c>
      <c r="B232" s="147" t="s">
        <v>471</v>
      </c>
      <c r="C232" s="147" t="s">
        <v>34</v>
      </c>
      <c r="D232" s="147" t="s">
        <v>99</v>
      </c>
      <c r="E232" s="147" t="s">
        <v>481</v>
      </c>
      <c r="F232" s="207"/>
      <c r="G232" s="208"/>
      <c r="H232" s="10">
        <f>H233</f>
        <v>657.4</v>
      </c>
      <c r="I232" s="114">
        <f>I233</f>
        <v>639.3</v>
      </c>
      <c r="J232" s="148">
        <f t="shared" si="18"/>
        <v>97.24672954061454</v>
      </c>
    </row>
    <row r="233" spans="1:10" ht="78.75">
      <c r="A233" s="146" t="s">
        <v>104</v>
      </c>
      <c r="B233" s="147" t="s">
        <v>471</v>
      </c>
      <c r="C233" s="147" t="s">
        <v>34</v>
      </c>
      <c r="D233" s="147" t="s">
        <v>99</v>
      </c>
      <c r="E233" s="147" t="s">
        <v>481</v>
      </c>
      <c r="F233" s="207" t="s">
        <v>105</v>
      </c>
      <c r="G233" s="208"/>
      <c r="H233" s="10">
        <f>H234</f>
        <v>657.4</v>
      </c>
      <c r="I233" s="114">
        <f>I234</f>
        <v>639.3</v>
      </c>
      <c r="J233" s="148">
        <f t="shared" si="18"/>
        <v>97.24672954061454</v>
      </c>
    </row>
    <row r="234" spans="1:10" ht="26.25">
      <c r="A234" s="146" t="s">
        <v>271</v>
      </c>
      <c r="B234" s="147" t="s">
        <v>471</v>
      </c>
      <c r="C234" s="147" t="s">
        <v>34</v>
      </c>
      <c r="D234" s="147" t="s">
        <v>99</v>
      </c>
      <c r="E234" s="147" t="s">
        <v>481</v>
      </c>
      <c r="F234" s="207" t="s">
        <v>272</v>
      </c>
      <c r="G234" s="208"/>
      <c r="H234" s="10">
        <v>657.4</v>
      </c>
      <c r="I234" s="114">
        <v>639.3</v>
      </c>
      <c r="J234" s="148">
        <f t="shared" si="18"/>
        <v>97.24672954061454</v>
      </c>
    </row>
    <row r="235" spans="1:10" ht="13.5">
      <c r="A235" s="146" t="s">
        <v>418</v>
      </c>
      <c r="B235" s="147" t="s">
        <v>471</v>
      </c>
      <c r="C235" s="147" t="s">
        <v>34</v>
      </c>
      <c r="D235" s="147" t="s">
        <v>99</v>
      </c>
      <c r="E235" s="147" t="s">
        <v>482</v>
      </c>
      <c r="F235" s="207"/>
      <c r="G235" s="208"/>
      <c r="H235" s="10">
        <f>H236</f>
        <v>27.1</v>
      </c>
      <c r="I235" s="114">
        <f>I236</f>
        <v>27.1</v>
      </c>
      <c r="J235" s="148">
        <f t="shared" si="18"/>
        <v>100</v>
      </c>
    </row>
    <row r="236" spans="1:10" ht="78.75">
      <c r="A236" s="146" t="s">
        <v>104</v>
      </c>
      <c r="B236" s="147" t="s">
        <v>471</v>
      </c>
      <c r="C236" s="147" t="s">
        <v>34</v>
      </c>
      <c r="D236" s="147" t="s">
        <v>99</v>
      </c>
      <c r="E236" s="147" t="s">
        <v>482</v>
      </c>
      <c r="F236" s="207" t="s">
        <v>105</v>
      </c>
      <c r="G236" s="208"/>
      <c r="H236" s="10">
        <f>H237</f>
        <v>27.1</v>
      </c>
      <c r="I236" s="114">
        <f>I237</f>
        <v>27.1</v>
      </c>
      <c r="J236" s="148">
        <f t="shared" si="18"/>
        <v>100</v>
      </c>
    </row>
    <row r="237" spans="1:10" ht="26.25">
      <c r="A237" s="146" t="s">
        <v>271</v>
      </c>
      <c r="B237" s="147" t="s">
        <v>471</v>
      </c>
      <c r="C237" s="147" t="s">
        <v>34</v>
      </c>
      <c r="D237" s="147" t="s">
        <v>99</v>
      </c>
      <c r="E237" s="147" t="s">
        <v>482</v>
      </c>
      <c r="F237" s="207" t="s">
        <v>272</v>
      </c>
      <c r="G237" s="208"/>
      <c r="H237" s="10">
        <v>27.1</v>
      </c>
      <c r="I237" s="114">
        <v>27.1</v>
      </c>
      <c r="J237" s="148">
        <f t="shared" si="18"/>
        <v>100</v>
      </c>
    </row>
    <row r="238" spans="1:10" ht="39">
      <c r="A238" s="146" t="s">
        <v>483</v>
      </c>
      <c r="B238" s="147" t="s">
        <v>471</v>
      </c>
      <c r="C238" s="147" t="s">
        <v>34</v>
      </c>
      <c r="D238" s="147" t="s">
        <v>99</v>
      </c>
      <c r="E238" s="147" t="s">
        <v>484</v>
      </c>
      <c r="F238" s="207"/>
      <c r="G238" s="208"/>
      <c r="H238" s="10">
        <f>H239+H241+H243</f>
        <v>24069.1</v>
      </c>
      <c r="I238" s="114">
        <f>I239+I241+I243</f>
        <v>23803.3</v>
      </c>
      <c r="J238" s="148">
        <f t="shared" si="18"/>
        <v>98.89567952270754</v>
      </c>
    </row>
    <row r="239" spans="1:10" ht="78.75">
      <c r="A239" s="146" t="s">
        <v>104</v>
      </c>
      <c r="B239" s="147" t="s">
        <v>471</v>
      </c>
      <c r="C239" s="147" t="s">
        <v>34</v>
      </c>
      <c r="D239" s="147" t="s">
        <v>99</v>
      </c>
      <c r="E239" s="147" t="s">
        <v>484</v>
      </c>
      <c r="F239" s="207" t="s">
        <v>105</v>
      </c>
      <c r="G239" s="208"/>
      <c r="H239" s="10">
        <f>H240</f>
        <v>22438</v>
      </c>
      <c r="I239" s="114">
        <f>I240</f>
        <v>22225.1</v>
      </c>
      <c r="J239" s="148">
        <f t="shared" si="18"/>
        <v>99.05116320527677</v>
      </c>
    </row>
    <row r="240" spans="1:10" ht="26.25">
      <c r="A240" s="146" t="s">
        <v>271</v>
      </c>
      <c r="B240" s="147" t="s">
        <v>471</v>
      </c>
      <c r="C240" s="147" t="s">
        <v>34</v>
      </c>
      <c r="D240" s="147" t="s">
        <v>99</v>
      </c>
      <c r="E240" s="147" t="s">
        <v>484</v>
      </c>
      <c r="F240" s="207" t="s">
        <v>272</v>
      </c>
      <c r="G240" s="208"/>
      <c r="H240" s="10">
        <v>22438</v>
      </c>
      <c r="I240" s="114">
        <v>22225.1</v>
      </c>
      <c r="J240" s="148">
        <f t="shared" si="18"/>
        <v>99.05116320527677</v>
      </c>
    </row>
    <row r="241" spans="1:10" ht="39">
      <c r="A241" s="146" t="s">
        <v>19</v>
      </c>
      <c r="B241" s="147" t="s">
        <v>471</v>
      </c>
      <c r="C241" s="147" t="s">
        <v>34</v>
      </c>
      <c r="D241" s="147" t="s">
        <v>99</v>
      </c>
      <c r="E241" s="147" t="s">
        <v>484</v>
      </c>
      <c r="F241" s="207" t="s">
        <v>20</v>
      </c>
      <c r="G241" s="208"/>
      <c r="H241" s="10">
        <f>H242</f>
        <v>1629.6</v>
      </c>
      <c r="I241" s="114">
        <f>I242</f>
        <v>1576.9</v>
      </c>
      <c r="J241" s="148">
        <f t="shared" si="18"/>
        <v>96.76607756504664</v>
      </c>
    </row>
    <row r="242" spans="1:10" ht="39">
      <c r="A242" s="146" t="s">
        <v>21</v>
      </c>
      <c r="B242" s="147" t="s">
        <v>471</v>
      </c>
      <c r="C242" s="147" t="s">
        <v>34</v>
      </c>
      <c r="D242" s="147" t="s">
        <v>99</v>
      </c>
      <c r="E242" s="147" t="s">
        <v>484</v>
      </c>
      <c r="F242" s="207" t="s">
        <v>22</v>
      </c>
      <c r="G242" s="208"/>
      <c r="H242" s="10">
        <v>1629.6</v>
      </c>
      <c r="I242" s="114">
        <v>1576.9</v>
      </c>
      <c r="J242" s="148">
        <f t="shared" si="18"/>
        <v>96.76607756504664</v>
      </c>
    </row>
    <row r="243" spans="1:10" ht="13.5">
      <c r="A243" s="146" t="s">
        <v>118</v>
      </c>
      <c r="B243" s="147" t="s">
        <v>471</v>
      </c>
      <c r="C243" s="147" t="s">
        <v>34</v>
      </c>
      <c r="D243" s="147" t="s">
        <v>99</v>
      </c>
      <c r="E243" s="147" t="s">
        <v>484</v>
      </c>
      <c r="F243" s="207" t="s">
        <v>119</v>
      </c>
      <c r="G243" s="208"/>
      <c r="H243" s="10">
        <f>H244</f>
        <v>1.5</v>
      </c>
      <c r="I243" s="114">
        <f>I244</f>
        <v>1.3</v>
      </c>
      <c r="J243" s="148">
        <f t="shared" si="18"/>
        <v>86.66666666666667</v>
      </c>
    </row>
    <row r="244" spans="1:10" ht="13.5">
      <c r="A244" s="146" t="s">
        <v>415</v>
      </c>
      <c r="B244" s="147" t="s">
        <v>471</v>
      </c>
      <c r="C244" s="147" t="s">
        <v>34</v>
      </c>
      <c r="D244" s="147" t="s">
        <v>99</v>
      </c>
      <c r="E244" s="147" t="s">
        <v>484</v>
      </c>
      <c r="F244" s="207" t="s">
        <v>416</v>
      </c>
      <c r="G244" s="208"/>
      <c r="H244" s="10">
        <v>1.5</v>
      </c>
      <c r="I244" s="114">
        <v>1.3</v>
      </c>
      <c r="J244" s="148">
        <f t="shared" si="18"/>
        <v>86.66666666666667</v>
      </c>
    </row>
    <row r="245" spans="1:10" ht="26.25">
      <c r="A245" s="140" t="s">
        <v>485</v>
      </c>
      <c r="B245" s="141" t="s">
        <v>486</v>
      </c>
      <c r="C245" s="141"/>
      <c r="D245" s="141"/>
      <c r="E245" s="141"/>
      <c r="F245" s="205"/>
      <c r="G245" s="206"/>
      <c r="H245" s="7">
        <f aca="true" t="shared" si="20" ref="H245:I248">H246</f>
        <v>5639.1</v>
      </c>
      <c r="I245" s="113">
        <f t="shared" si="20"/>
        <v>5617.4</v>
      </c>
      <c r="J245" s="142">
        <f t="shared" si="18"/>
        <v>99.61518682059193</v>
      </c>
    </row>
    <row r="246" spans="1:16" s="145" customFormat="1" ht="26.25">
      <c r="A246" s="140" t="s">
        <v>97</v>
      </c>
      <c r="B246" s="141" t="s">
        <v>486</v>
      </c>
      <c r="C246" s="141" t="s">
        <v>34</v>
      </c>
      <c r="D246" s="143" t="s">
        <v>593</v>
      </c>
      <c r="E246" s="141"/>
      <c r="F246" s="205"/>
      <c r="G246" s="206"/>
      <c r="H246" s="7">
        <f t="shared" si="20"/>
        <v>5639.1</v>
      </c>
      <c r="I246" s="113">
        <f t="shared" si="20"/>
        <v>5617.4</v>
      </c>
      <c r="J246" s="142">
        <f t="shared" si="18"/>
        <v>99.61518682059193</v>
      </c>
      <c r="K246" s="144"/>
      <c r="L246" s="144"/>
      <c r="M246" s="144"/>
      <c r="N246" s="144"/>
      <c r="O246" s="144"/>
      <c r="P246" s="144"/>
    </row>
    <row r="247" spans="1:10" ht="66">
      <c r="A247" s="146" t="s">
        <v>487</v>
      </c>
      <c r="B247" s="147" t="s">
        <v>486</v>
      </c>
      <c r="C247" s="147" t="s">
        <v>34</v>
      </c>
      <c r="D247" s="147" t="s">
        <v>140</v>
      </c>
      <c r="E247" s="147"/>
      <c r="F247" s="207"/>
      <c r="G247" s="208"/>
      <c r="H247" s="10">
        <f t="shared" si="20"/>
        <v>5639.1</v>
      </c>
      <c r="I247" s="114">
        <f t="shared" si="20"/>
        <v>5617.4</v>
      </c>
      <c r="J247" s="148">
        <f t="shared" si="18"/>
        <v>99.61518682059193</v>
      </c>
    </row>
    <row r="248" spans="1:10" ht="52.5">
      <c r="A248" s="146" t="s">
        <v>392</v>
      </c>
      <c r="B248" s="147" t="s">
        <v>486</v>
      </c>
      <c r="C248" s="147" t="s">
        <v>34</v>
      </c>
      <c r="D248" s="147" t="s">
        <v>140</v>
      </c>
      <c r="E248" s="147" t="s">
        <v>393</v>
      </c>
      <c r="F248" s="207"/>
      <c r="G248" s="208"/>
      <c r="H248" s="10">
        <f t="shared" si="20"/>
        <v>5639.1</v>
      </c>
      <c r="I248" s="114">
        <f t="shared" si="20"/>
        <v>5617.4</v>
      </c>
      <c r="J248" s="148">
        <f t="shared" si="18"/>
        <v>99.61518682059193</v>
      </c>
    </row>
    <row r="249" spans="1:10" ht="13.5">
      <c r="A249" s="146" t="s">
        <v>409</v>
      </c>
      <c r="B249" s="147" t="s">
        <v>486</v>
      </c>
      <c r="C249" s="147" t="s">
        <v>34</v>
      </c>
      <c r="D249" s="147" t="s">
        <v>140</v>
      </c>
      <c r="E249" s="147" t="s">
        <v>410</v>
      </c>
      <c r="F249" s="207"/>
      <c r="G249" s="208"/>
      <c r="H249" s="10">
        <f>H250+H253+H257+H259</f>
        <v>5639.1</v>
      </c>
      <c r="I249" s="114">
        <f>I250+I253+I257+I259</f>
        <v>5617.4</v>
      </c>
      <c r="J249" s="148">
        <f t="shared" si="18"/>
        <v>99.61518682059193</v>
      </c>
    </row>
    <row r="250" spans="1:10" ht="26.25">
      <c r="A250" s="146" t="s">
        <v>396</v>
      </c>
      <c r="B250" s="147" t="s">
        <v>486</v>
      </c>
      <c r="C250" s="147" t="s">
        <v>34</v>
      </c>
      <c r="D250" s="147" t="s">
        <v>140</v>
      </c>
      <c r="E250" s="147" t="s">
        <v>411</v>
      </c>
      <c r="F250" s="207"/>
      <c r="G250" s="208"/>
      <c r="H250" s="10">
        <f>H251</f>
        <v>4478.8</v>
      </c>
      <c r="I250" s="114">
        <f>I251</f>
        <v>4478.8</v>
      </c>
      <c r="J250" s="148">
        <f t="shared" si="18"/>
        <v>100</v>
      </c>
    </row>
    <row r="251" spans="1:10" ht="78.75">
      <c r="A251" s="146" t="s">
        <v>104</v>
      </c>
      <c r="B251" s="147" t="s">
        <v>486</v>
      </c>
      <c r="C251" s="147" t="s">
        <v>34</v>
      </c>
      <c r="D251" s="147" t="s">
        <v>140</v>
      </c>
      <c r="E251" s="147" t="s">
        <v>411</v>
      </c>
      <c r="F251" s="207" t="s">
        <v>105</v>
      </c>
      <c r="G251" s="208"/>
      <c r="H251" s="10">
        <f>H252</f>
        <v>4478.8</v>
      </c>
      <c r="I251" s="114">
        <f>I252</f>
        <v>4478.8</v>
      </c>
      <c r="J251" s="148">
        <f t="shared" si="18"/>
        <v>100</v>
      </c>
    </row>
    <row r="252" spans="1:10" ht="30" customHeight="1">
      <c r="A252" s="146" t="s">
        <v>106</v>
      </c>
      <c r="B252" s="147" t="s">
        <v>486</v>
      </c>
      <c r="C252" s="147" t="s">
        <v>34</v>
      </c>
      <c r="D252" s="147" t="s">
        <v>140</v>
      </c>
      <c r="E252" s="147" t="s">
        <v>411</v>
      </c>
      <c r="F252" s="207" t="s">
        <v>107</v>
      </c>
      <c r="G252" s="208"/>
      <c r="H252" s="10">
        <v>4478.8</v>
      </c>
      <c r="I252" s="114">
        <v>4478.8</v>
      </c>
      <c r="J252" s="148">
        <f t="shared" si="18"/>
        <v>100</v>
      </c>
    </row>
    <row r="253" spans="1:10" ht="14.25" customHeight="1">
      <c r="A253" s="146" t="s">
        <v>404</v>
      </c>
      <c r="B253" s="147" t="s">
        <v>486</v>
      </c>
      <c r="C253" s="147" t="s">
        <v>34</v>
      </c>
      <c r="D253" s="147" t="s">
        <v>140</v>
      </c>
      <c r="E253" s="147" t="s">
        <v>412</v>
      </c>
      <c r="F253" s="207"/>
      <c r="G253" s="208"/>
      <c r="H253" s="10">
        <f>H254</f>
        <v>209.8</v>
      </c>
      <c r="I253" s="114">
        <f>I254</f>
        <v>189.9</v>
      </c>
      <c r="J253" s="148">
        <f t="shared" si="18"/>
        <v>90.51477597712106</v>
      </c>
    </row>
    <row r="254" spans="1:10" ht="39">
      <c r="A254" s="146" t="s">
        <v>19</v>
      </c>
      <c r="B254" s="147" t="s">
        <v>486</v>
      </c>
      <c r="C254" s="147" t="s">
        <v>34</v>
      </c>
      <c r="D254" s="147" t="s">
        <v>140</v>
      </c>
      <c r="E254" s="147" t="s">
        <v>412</v>
      </c>
      <c r="F254" s="207" t="s">
        <v>20</v>
      </c>
      <c r="G254" s="208"/>
      <c r="H254" s="10">
        <f>H255</f>
        <v>209.8</v>
      </c>
      <c r="I254" s="114">
        <f>I255</f>
        <v>189.9</v>
      </c>
      <c r="J254" s="148">
        <f t="shared" si="18"/>
        <v>90.51477597712106</v>
      </c>
    </row>
    <row r="255" spans="1:10" ht="39">
      <c r="A255" s="146" t="s">
        <v>21</v>
      </c>
      <c r="B255" s="147" t="s">
        <v>486</v>
      </c>
      <c r="C255" s="147" t="s">
        <v>34</v>
      </c>
      <c r="D255" s="147" t="s">
        <v>140</v>
      </c>
      <c r="E255" s="147" t="s">
        <v>412</v>
      </c>
      <c r="F255" s="207" t="s">
        <v>22</v>
      </c>
      <c r="G255" s="208"/>
      <c r="H255" s="10">
        <v>209.8</v>
      </c>
      <c r="I255" s="114">
        <v>189.9</v>
      </c>
      <c r="J255" s="148">
        <f t="shared" si="18"/>
        <v>90.51477597712106</v>
      </c>
    </row>
    <row r="256" spans="1:10" ht="92.25">
      <c r="A256" s="146" t="s">
        <v>406</v>
      </c>
      <c r="B256" s="147" t="s">
        <v>486</v>
      </c>
      <c r="C256" s="147" t="s">
        <v>34</v>
      </c>
      <c r="D256" s="147" t="s">
        <v>140</v>
      </c>
      <c r="E256" s="147" t="s">
        <v>417</v>
      </c>
      <c r="F256" s="207"/>
      <c r="G256" s="208"/>
      <c r="H256" s="10">
        <f>H257</f>
        <v>44.7</v>
      </c>
      <c r="I256" s="114">
        <f>I257</f>
        <v>44.7</v>
      </c>
      <c r="J256" s="148">
        <f t="shared" si="18"/>
        <v>100</v>
      </c>
    </row>
    <row r="257" spans="1:10" ht="78.75">
      <c r="A257" s="146" t="s">
        <v>104</v>
      </c>
      <c r="B257" s="147" t="s">
        <v>486</v>
      </c>
      <c r="C257" s="147" t="s">
        <v>34</v>
      </c>
      <c r="D257" s="147" t="s">
        <v>140</v>
      </c>
      <c r="E257" s="147" t="s">
        <v>417</v>
      </c>
      <c r="F257" s="207" t="s">
        <v>105</v>
      </c>
      <c r="G257" s="208"/>
      <c r="H257" s="10">
        <f>H258</f>
        <v>44.7</v>
      </c>
      <c r="I257" s="114">
        <f>I258</f>
        <v>44.7</v>
      </c>
      <c r="J257" s="148">
        <f t="shared" si="18"/>
        <v>100</v>
      </c>
    </row>
    <row r="258" spans="1:10" ht="29.25" customHeight="1">
      <c r="A258" s="146" t="s">
        <v>106</v>
      </c>
      <c r="B258" s="147" t="s">
        <v>486</v>
      </c>
      <c r="C258" s="147" t="s">
        <v>34</v>
      </c>
      <c r="D258" s="147" t="s">
        <v>140</v>
      </c>
      <c r="E258" s="147" t="s">
        <v>417</v>
      </c>
      <c r="F258" s="207" t="s">
        <v>107</v>
      </c>
      <c r="G258" s="208"/>
      <c r="H258" s="10">
        <v>44.7</v>
      </c>
      <c r="I258" s="114">
        <v>44.7</v>
      </c>
      <c r="J258" s="148">
        <f t="shared" si="18"/>
        <v>100</v>
      </c>
    </row>
    <row r="259" spans="1:10" ht="13.5">
      <c r="A259" s="146" t="s">
        <v>418</v>
      </c>
      <c r="B259" s="147" t="s">
        <v>486</v>
      </c>
      <c r="C259" s="147" t="s">
        <v>34</v>
      </c>
      <c r="D259" s="147" t="s">
        <v>140</v>
      </c>
      <c r="E259" s="147" t="s">
        <v>419</v>
      </c>
      <c r="F259" s="207"/>
      <c r="G259" s="208"/>
      <c r="H259" s="10">
        <f>H260+H262</f>
        <v>905.8</v>
      </c>
      <c r="I259" s="114">
        <f>I260+I262</f>
        <v>904</v>
      </c>
      <c r="J259" s="148">
        <f t="shared" si="18"/>
        <v>99.80128063590197</v>
      </c>
    </row>
    <row r="260" spans="1:10" ht="78.75">
      <c r="A260" s="146" t="s">
        <v>104</v>
      </c>
      <c r="B260" s="147" t="s">
        <v>486</v>
      </c>
      <c r="C260" s="147" t="s">
        <v>34</v>
      </c>
      <c r="D260" s="147" t="s">
        <v>140</v>
      </c>
      <c r="E260" s="147" t="s">
        <v>419</v>
      </c>
      <c r="F260" s="207" t="s">
        <v>105</v>
      </c>
      <c r="G260" s="208"/>
      <c r="H260" s="10">
        <f>H261</f>
        <v>25.8</v>
      </c>
      <c r="I260" s="114">
        <f>I261</f>
        <v>25.8</v>
      </c>
      <c r="J260" s="148">
        <f t="shared" si="18"/>
        <v>100</v>
      </c>
    </row>
    <row r="261" spans="1:10" ht="28.5" customHeight="1">
      <c r="A261" s="146" t="s">
        <v>106</v>
      </c>
      <c r="B261" s="147" t="s">
        <v>486</v>
      </c>
      <c r="C261" s="147" t="s">
        <v>34</v>
      </c>
      <c r="D261" s="147" t="s">
        <v>140</v>
      </c>
      <c r="E261" s="147" t="s">
        <v>419</v>
      </c>
      <c r="F261" s="207" t="s">
        <v>107</v>
      </c>
      <c r="G261" s="208"/>
      <c r="H261" s="10">
        <v>25.8</v>
      </c>
      <c r="I261" s="114">
        <v>25.8</v>
      </c>
      <c r="J261" s="148">
        <f t="shared" si="18"/>
        <v>100</v>
      </c>
    </row>
    <row r="262" spans="1:10" ht="26.25">
      <c r="A262" s="146" t="s">
        <v>149</v>
      </c>
      <c r="B262" s="147" t="s">
        <v>486</v>
      </c>
      <c r="C262" s="147" t="s">
        <v>34</v>
      </c>
      <c r="D262" s="147" t="s">
        <v>140</v>
      </c>
      <c r="E262" s="147" t="s">
        <v>419</v>
      </c>
      <c r="F262" s="207" t="s">
        <v>150</v>
      </c>
      <c r="G262" s="208"/>
      <c r="H262" s="10">
        <f>H263</f>
        <v>880</v>
      </c>
      <c r="I262" s="114">
        <f>I263</f>
        <v>878.2</v>
      </c>
      <c r="J262" s="148">
        <f t="shared" si="18"/>
        <v>99.79545454545456</v>
      </c>
    </row>
    <row r="263" spans="1:10" ht="39">
      <c r="A263" s="146" t="s">
        <v>151</v>
      </c>
      <c r="B263" s="147" t="s">
        <v>486</v>
      </c>
      <c r="C263" s="147" t="s">
        <v>34</v>
      </c>
      <c r="D263" s="147" t="s">
        <v>140</v>
      </c>
      <c r="E263" s="147" t="s">
        <v>419</v>
      </c>
      <c r="F263" s="207" t="s">
        <v>152</v>
      </c>
      <c r="G263" s="208"/>
      <c r="H263" s="10">
        <v>880</v>
      </c>
      <c r="I263" s="114">
        <v>878.2</v>
      </c>
      <c r="J263" s="148">
        <f t="shared" si="18"/>
        <v>99.79545454545456</v>
      </c>
    </row>
    <row r="264" spans="1:10" ht="52.5">
      <c r="A264" s="140" t="s">
        <v>370</v>
      </c>
      <c r="B264" s="141" t="s">
        <v>371</v>
      </c>
      <c r="C264" s="141"/>
      <c r="D264" s="141"/>
      <c r="E264" s="141"/>
      <c r="F264" s="205"/>
      <c r="G264" s="206"/>
      <c r="H264" s="7">
        <f>H265+H299+H305+H311</f>
        <v>101181.6</v>
      </c>
      <c r="I264" s="113">
        <f>I265+I299+I305+I311</f>
        <v>96820.6</v>
      </c>
      <c r="J264" s="142">
        <f t="shared" si="18"/>
        <v>95.68992781296204</v>
      </c>
    </row>
    <row r="265" spans="1:16" s="145" customFormat="1" ht="26.25">
      <c r="A265" s="140" t="s">
        <v>97</v>
      </c>
      <c r="B265" s="141" t="s">
        <v>371</v>
      </c>
      <c r="C265" s="141" t="s">
        <v>34</v>
      </c>
      <c r="D265" s="143" t="s">
        <v>593</v>
      </c>
      <c r="E265" s="141"/>
      <c r="F265" s="205"/>
      <c r="G265" s="206"/>
      <c r="H265" s="7">
        <f>H266</f>
        <v>91502.9</v>
      </c>
      <c r="I265" s="113">
        <f>I266</f>
        <v>87171.1</v>
      </c>
      <c r="J265" s="142">
        <f t="shared" si="18"/>
        <v>95.26594239089692</v>
      </c>
      <c r="K265" s="144"/>
      <c r="L265" s="144"/>
      <c r="M265" s="144"/>
      <c r="N265" s="144"/>
      <c r="O265" s="144"/>
      <c r="P265" s="144"/>
    </row>
    <row r="266" spans="1:10" ht="13.5">
      <c r="A266" s="146" t="s">
        <v>98</v>
      </c>
      <c r="B266" s="147" t="s">
        <v>371</v>
      </c>
      <c r="C266" s="147" t="s">
        <v>34</v>
      </c>
      <c r="D266" s="147" t="s">
        <v>99</v>
      </c>
      <c r="E266" s="147"/>
      <c r="F266" s="207"/>
      <c r="G266" s="208"/>
      <c r="H266" s="10">
        <f>H267+H272+H286</f>
        <v>91502.9</v>
      </c>
      <c r="I266" s="114">
        <f>I267+I272+I286</f>
        <v>87171.1</v>
      </c>
      <c r="J266" s="148">
        <f t="shared" si="18"/>
        <v>95.26594239089692</v>
      </c>
    </row>
    <row r="267" spans="1:10" ht="52.5">
      <c r="A267" s="146" t="s">
        <v>364</v>
      </c>
      <c r="B267" s="147" t="s">
        <v>371</v>
      </c>
      <c r="C267" s="147" t="s">
        <v>34</v>
      </c>
      <c r="D267" s="147" t="s">
        <v>99</v>
      </c>
      <c r="E267" s="147" t="s">
        <v>365</v>
      </c>
      <c r="F267" s="207"/>
      <c r="G267" s="208"/>
      <c r="H267" s="10">
        <f aca="true" t="shared" si="21" ref="H267:I270">H268</f>
        <v>1464.5</v>
      </c>
      <c r="I267" s="114">
        <f t="shared" si="21"/>
        <v>1464.5</v>
      </c>
      <c r="J267" s="148">
        <f t="shared" si="18"/>
        <v>100</v>
      </c>
    </row>
    <row r="268" spans="1:10" ht="39">
      <c r="A268" s="146" t="s">
        <v>366</v>
      </c>
      <c r="B268" s="147" t="s">
        <v>371</v>
      </c>
      <c r="C268" s="147" t="s">
        <v>34</v>
      </c>
      <c r="D268" s="147" t="s">
        <v>99</v>
      </c>
      <c r="E268" s="147" t="s">
        <v>367</v>
      </c>
      <c r="F268" s="207"/>
      <c r="G268" s="208"/>
      <c r="H268" s="10">
        <f t="shared" si="21"/>
        <v>1464.5</v>
      </c>
      <c r="I268" s="114">
        <f t="shared" si="21"/>
        <v>1464.5</v>
      </c>
      <c r="J268" s="148">
        <f t="shared" si="18"/>
        <v>100</v>
      </c>
    </row>
    <row r="269" spans="1:10" ht="26.25">
      <c r="A269" s="146" t="s">
        <v>368</v>
      </c>
      <c r="B269" s="147" t="s">
        <v>371</v>
      </c>
      <c r="C269" s="147" t="s">
        <v>34</v>
      </c>
      <c r="D269" s="147" t="s">
        <v>99</v>
      </c>
      <c r="E269" s="147" t="s">
        <v>369</v>
      </c>
      <c r="F269" s="207"/>
      <c r="G269" s="208"/>
      <c r="H269" s="10">
        <f t="shared" si="21"/>
        <v>1464.5</v>
      </c>
      <c r="I269" s="114">
        <f t="shared" si="21"/>
        <v>1464.5</v>
      </c>
      <c r="J269" s="148">
        <f t="shared" si="18"/>
        <v>100</v>
      </c>
    </row>
    <row r="270" spans="1:10" ht="39">
      <c r="A270" s="146" t="s">
        <v>19</v>
      </c>
      <c r="B270" s="147" t="s">
        <v>371</v>
      </c>
      <c r="C270" s="147" t="s">
        <v>34</v>
      </c>
      <c r="D270" s="147" t="s">
        <v>99</v>
      </c>
      <c r="E270" s="147" t="s">
        <v>369</v>
      </c>
      <c r="F270" s="207" t="s">
        <v>20</v>
      </c>
      <c r="G270" s="208"/>
      <c r="H270" s="10">
        <f t="shared" si="21"/>
        <v>1464.5</v>
      </c>
      <c r="I270" s="114">
        <f t="shared" si="21"/>
        <v>1464.5</v>
      </c>
      <c r="J270" s="148">
        <f t="shared" si="18"/>
        <v>100</v>
      </c>
    </row>
    <row r="271" spans="1:10" ht="39">
      <c r="A271" s="146" t="s">
        <v>21</v>
      </c>
      <c r="B271" s="147" t="s">
        <v>371</v>
      </c>
      <c r="C271" s="147" t="s">
        <v>34</v>
      </c>
      <c r="D271" s="147" t="s">
        <v>99</v>
      </c>
      <c r="E271" s="147" t="s">
        <v>369</v>
      </c>
      <c r="F271" s="207" t="s">
        <v>22</v>
      </c>
      <c r="G271" s="208"/>
      <c r="H271" s="10">
        <f>'пр.5'!H674</f>
        <v>1464.5</v>
      </c>
      <c r="I271" s="114">
        <f>'пр.5'!I674</f>
        <v>1464.5</v>
      </c>
      <c r="J271" s="148">
        <f aca="true" t="shared" si="22" ref="J271:J334">I271/H271*100</f>
        <v>100</v>
      </c>
    </row>
    <row r="272" spans="1:10" ht="26.25">
      <c r="A272" s="146" t="s">
        <v>488</v>
      </c>
      <c r="B272" s="147" t="s">
        <v>371</v>
      </c>
      <c r="C272" s="147" t="s">
        <v>34</v>
      </c>
      <c r="D272" s="147" t="s">
        <v>99</v>
      </c>
      <c r="E272" s="147" t="s">
        <v>489</v>
      </c>
      <c r="F272" s="207"/>
      <c r="G272" s="208"/>
      <c r="H272" s="10">
        <f>H273+H276+H279</f>
        <v>85883.09999999999</v>
      </c>
      <c r="I272" s="114">
        <f>I273+I276+I279</f>
        <v>82302.90000000001</v>
      </c>
      <c r="J272" s="148">
        <f t="shared" si="22"/>
        <v>95.83131023449319</v>
      </c>
    </row>
    <row r="273" spans="1:10" ht="92.25">
      <c r="A273" s="146" t="s">
        <v>406</v>
      </c>
      <c r="B273" s="147" t="s">
        <v>371</v>
      </c>
      <c r="C273" s="147" t="s">
        <v>34</v>
      </c>
      <c r="D273" s="147" t="s">
        <v>99</v>
      </c>
      <c r="E273" s="147" t="s">
        <v>490</v>
      </c>
      <c r="F273" s="207"/>
      <c r="G273" s="208"/>
      <c r="H273" s="10">
        <f>H274</f>
        <v>725.4</v>
      </c>
      <c r="I273" s="114">
        <f>I274</f>
        <v>707.2</v>
      </c>
      <c r="J273" s="148">
        <f t="shared" si="22"/>
        <v>97.4910394265233</v>
      </c>
    </row>
    <row r="274" spans="1:10" ht="78.75">
      <c r="A274" s="146" t="s">
        <v>104</v>
      </c>
      <c r="B274" s="147" t="s">
        <v>371</v>
      </c>
      <c r="C274" s="147" t="s">
        <v>34</v>
      </c>
      <c r="D274" s="147" t="s">
        <v>99</v>
      </c>
      <c r="E274" s="147" t="s">
        <v>490</v>
      </c>
      <c r="F274" s="207" t="s">
        <v>105</v>
      </c>
      <c r="G274" s="208"/>
      <c r="H274" s="10">
        <f>H275</f>
        <v>725.4</v>
      </c>
      <c r="I274" s="114">
        <f>I275</f>
        <v>707.2</v>
      </c>
      <c r="J274" s="148">
        <f t="shared" si="22"/>
        <v>97.4910394265233</v>
      </c>
    </row>
    <row r="275" spans="1:10" ht="26.25">
      <c r="A275" s="146" t="s">
        <v>271</v>
      </c>
      <c r="B275" s="147" t="s">
        <v>371</v>
      </c>
      <c r="C275" s="147" t="s">
        <v>34</v>
      </c>
      <c r="D275" s="147" t="s">
        <v>99</v>
      </c>
      <c r="E275" s="147" t="s">
        <v>490</v>
      </c>
      <c r="F275" s="207" t="s">
        <v>272</v>
      </c>
      <c r="G275" s="208"/>
      <c r="H275" s="10">
        <v>725.4</v>
      </c>
      <c r="I275" s="114">
        <v>707.2</v>
      </c>
      <c r="J275" s="148">
        <f t="shared" si="22"/>
        <v>97.4910394265233</v>
      </c>
    </row>
    <row r="276" spans="1:10" ht="13.5">
      <c r="A276" s="146" t="s">
        <v>418</v>
      </c>
      <c r="B276" s="147" t="s">
        <v>371</v>
      </c>
      <c r="C276" s="147" t="s">
        <v>34</v>
      </c>
      <c r="D276" s="147" t="s">
        <v>99</v>
      </c>
      <c r="E276" s="147" t="s">
        <v>491</v>
      </c>
      <c r="F276" s="207"/>
      <c r="G276" s="208"/>
      <c r="H276" s="10">
        <f>H277</f>
        <v>9.8</v>
      </c>
      <c r="I276" s="114">
        <f>I277</f>
        <v>9.8</v>
      </c>
      <c r="J276" s="148">
        <f t="shared" si="22"/>
        <v>100</v>
      </c>
    </row>
    <row r="277" spans="1:10" ht="78.75">
      <c r="A277" s="146" t="s">
        <v>104</v>
      </c>
      <c r="B277" s="147" t="s">
        <v>371</v>
      </c>
      <c r="C277" s="147" t="s">
        <v>34</v>
      </c>
      <c r="D277" s="147" t="s">
        <v>99</v>
      </c>
      <c r="E277" s="147" t="s">
        <v>491</v>
      </c>
      <c r="F277" s="207" t="s">
        <v>105</v>
      </c>
      <c r="G277" s="208"/>
      <c r="H277" s="10">
        <f>H278</f>
        <v>9.8</v>
      </c>
      <c r="I277" s="114">
        <f>I278</f>
        <v>9.8</v>
      </c>
      <c r="J277" s="148">
        <f t="shared" si="22"/>
        <v>100</v>
      </c>
    </row>
    <row r="278" spans="1:10" ht="26.25">
      <c r="A278" s="146" t="s">
        <v>271</v>
      </c>
      <c r="B278" s="147" t="s">
        <v>371</v>
      </c>
      <c r="C278" s="147" t="s">
        <v>34</v>
      </c>
      <c r="D278" s="147" t="s">
        <v>99</v>
      </c>
      <c r="E278" s="147" t="s">
        <v>491</v>
      </c>
      <c r="F278" s="207" t="s">
        <v>272</v>
      </c>
      <c r="G278" s="208"/>
      <c r="H278" s="10">
        <v>9.8</v>
      </c>
      <c r="I278" s="114">
        <v>9.8</v>
      </c>
      <c r="J278" s="148">
        <f t="shared" si="22"/>
        <v>100</v>
      </c>
    </row>
    <row r="279" spans="1:10" ht="39">
      <c r="A279" s="146" t="s">
        <v>492</v>
      </c>
      <c r="B279" s="147" t="s">
        <v>371</v>
      </c>
      <c r="C279" s="147" t="s">
        <v>34</v>
      </c>
      <c r="D279" s="147" t="s">
        <v>99</v>
      </c>
      <c r="E279" s="147" t="s">
        <v>493</v>
      </c>
      <c r="F279" s="207"/>
      <c r="G279" s="208"/>
      <c r="H279" s="10">
        <f>H280+H282+H284</f>
        <v>85147.9</v>
      </c>
      <c r="I279" s="114">
        <f>I280+I282+I284</f>
        <v>81585.90000000001</v>
      </c>
      <c r="J279" s="148">
        <f t="shared" si="22"/>
        <v>95.81669072284814</v>
      </c>
    </row>
    <row r="280" spans="1:10" ht="78.75">
      <c r="A280" s="146" t="s">
        <v>104</v>
      </c>
      <c r="B280" s="147" t="s">
        <v>371</v>
      </c>
      <c r="C280" s="147" t="s">
        <v>34</v>
      </c>
      <c r="D280" s="147" t="s">
        <v>99</v>
      </c>
      <c r="E280" s="147" t="s">
        <v>493</v>
      </c>
      <c r="F280" s="207" t="s">
        <v>105</v>
      </c>
      <c r="G280" s="208"/>
      <c r="H280" s="10">
        <f>H281</f>
        <v>55764.5</v>
      </c>
      <c r="I280" s="114">
        <f>I281</f>
        <v>55274</v>
      </c>
      <c r="J280" s="148">
        <f t="shared" si="22"/>
        <v>99.12040814496677</v>
      </c>
    </row>
    <row r="281" spans="1:10" ht="26.25">
      <c r="A281" s="146" t="s">
        <v>271</v>
      </c>
      <c r="B281" s="147" t="s">
        <v>371</v>
      </c>
      <c r="C281" s="147" t="s">
        <v>34</v>
      </c>
      <c r="D281" s="147" t="s">
        <v>99</v>
      </c>
      <c r="E281" s="147" t="s">
        <v>493</v>
      </c>
      <c r="F281" s="207" t="s">
        <v>272</v>
      </c>
      <c r="G281" s="208"/>
      <c r="H281" s="10">
        <v>55764.5</v>
      </c>
      <c r="I281" s="114">
        <v>55274</v>
      </c>
      <c r="J281" s="148">
        <f t="shared" si="22"/>
        <v>99.12040814496677</v>
      </c>
    </row>
    <row r="282" spans="1:10" ht="39">
      <c r="A282" s="146" t="s">
        <v>19</v>
      </c>
      <c r="B282" s="147" t="s">
        <v>371</v>
      </c>
      <c r="C282" s="147" t="s">
        <v>34</v>
      </c>
      <c r="D282" s="147" t="s">
        <v>99</v>
      </c>
      <c r="E282" s="147" t="s">
        <v>493</v>
      </c>
      <c r="F282" s="207" t="s">
        <v>20</v>
      </c>
      <c r="G282" s="208"/>
      <c r="H282" s="10">
        <f>H283</f>
        <v>28789.4</v>
      </c>
      <c r="I282" s="114">
        <f>I283</f>
        <v>26049.6</v>
      </c>
      <c r="J282" s="148">
        <f t="shared" si="22"/>
        <v>90.48330288231085</v>
      </c>
    </row>
    <row r="283" spans="1:10" ht="39">
      <c r="A283" s="146" t="s">
        <v>21</v>
      </c>
      <c r="B283" s="147" t="s">
        <v>371</v>
      </c>
      <c r="C283" s="147" t="s">
        <v>34</v>
      </c>
      <c r="D283" s="147" t="s">
        <v>99</v>
      </c>
      <c r="E283" s="147" t="s">
        <v>493</v>
      </c>
      <c r="F283" s="207" t="s">
        <v>22</v>
      </c>
      <c r="G283" s="208"/>
      <c r="H283" s="10">
        <v>28789.4</v>
      </c>
      <c r="I283" s="114">
        <v>26049.6</v>
      </c>
      <c r="J283" s="148">
        <f t="shared" si="22"/>
        <v>90.48330288231085</v>
      </c>
    </row>
    <row r="284" spans="1:10" ht="13.5">
      <c r="A284" s="146" t="s">
        <v>118</v>
      </c>
      <c r="B284" s="147" t="s">
        <v>371</v>
      </c>
      <c r="C284" s="147" t="s">
        <v>34</v>
      </c>
      <c r="D284" s="147" t="s">
        <v>99</v>
      </c>
      <c r="E284" s="147" t="s">
        <v>493</v>
      </c>
      <c r="F284" s="207" t="s">
        <v>119</v>
      </c>
      <c r="G284" s="208"/>
      <c r="H284" s="10">
        <f>H285</f>
        <v>594</v>
      </c>
      <c r="I284" s="114">
        <f>I285</f>
        <v>262.3</v>
      </c>
      <c r="J284" s="148">
        <f t="shared" si="22"/>
        <v>44.158249158249156</v>
      </c>
    </row>
    <row r="285" spans="1:10" ht="13.5">
      <c r="A285" s="146" t="s">
        <v>415</v>
      </c>
      <c r="B285" s="147" t="s">
        <v>371</v>
      </c>
      <c r="C285" s="147" t="s">
        <v>34</v>
      </c>
      <c r="D285" s="147" t="s">
        <v>99</v>
      </c>
      <c r="E285" s="147" t="s">
        <v>493</v>
      </c>
      <c r="F285" s="207" t="s">
        <v>416</v>
      </c>
      <c r="G285" s="208"/>
      <c r="H285" s="10">
        <v>594</v>
      </c>
      <c r="I285" s="114">
        <v>262.3</v>
      </c>
      <c r="J285" s="148">
        <f t="shared" si="22"/>
        <v>44.158249158249156</v>
      </c>
    </row>
    <row r="286" spans="1:10" ht="39">
      <c r="A286" s="146" t="s">
        <v>494</v>
      </c>
      <c r="B286" s="147" t="s">
        <v>371</v>
      </c>
      <c r="C286" s="147" t="s">
        <v>34</v>
      </c>
      <c r="D286" s="147" t="s">
        <v>99</v>
      </c>
      <c r="E286" s="147" t="s">
        <v>495</v>
      </c>
      <c r="F286" s="207"/>
      <c r="G286" s="208"/>
      <c r="H286" s="10">
        <f>H287+H290+H293</f>
        <v>4155.3</v>
      </c>
      <c r="I286" s="114">
        <f>I287+I290+I293</f>
        <v>3403.7</v>
      </c>
      <c r="J286" s="148">
        <f t="shared" si="22"/>
        <v>81.91225663610328</v>
      </c>
    </row>
    <row r="287" spans="1:10" ht="26.25">
      <c r="A287" s="146" t="s">
        <v>496</v>
      </c>
      <c r="B287" s="147" t="s">
        <v>371</v>
      </c>
      <c r="C287" s="147" t="s">
        <v>34</v>
      </c>
      <c r="D287" s="147" t="s">
        <v>99</v>
      </c>
      <c r="E287" s="147" t="s">
        <v>497</v>
      </c>
      <c r="F287" s="207"/>
      <c r="G287" s="208"/>
      <c r="H287" s="10">
        <f>H288</f>
        <v>2210.4</v>
      </c>
      <c r="I287" s="114">
        <f>I288</f>
        <v>1639.7</v>
      </c>
      <c r="J287" s="148">
        <f t="shared" si="22"/>
        <v>74.18114368440101</v>
      </c>
    </row>
    <row r="288" spans="1:10" ht="39">
      <c r="A288" s="146" t="s">
        <v>19</v>
      </c>
      <c r="B288" s="147" t="s">
        <v>371</v>
      </c>
      <c r="C288" s="147" t="s">
        <v>34</v>
      </c>
      <c r="D288" s="147" t="s">
        <v>99</v>
      </c>
      <c r="E288" s="147" t="s">
        <v>497</v>
      </c>
      <c r="F288" s="207" t="s">
        <v>20</v>
      </c>
      <c r="G288" s="208"/>
      <c r="H288" s="10">
        <f>H289</f>
        <v>2210.4</v>
      </c>
      <c r="I288" s="114">
        <f>I289</f>
        <v>1639.7</v>
      </c>
      <c r="J288" s="148">
        <f t="shared" si="22"/>
        <v>74.18114368440101</v>
      </c>
    </row>
    <row r="289" spans="1:11" ht="39">
      <c r="A289" s="146" t="s">
        <v>21</v>
      </c>
      <c r="B289" s="147" t="s">
        <v>371</v>
      </c>
      <c r="C289" s="147" t="s">
        <v>34</v>
      </c>
      <c r="D289" s="147" t="s">
        <v>99</v>
      </c>
      <c r="E289" s="147" t="s">
        <v>497</v>
      </c>
      <c r="F289" s="207" t="s">
        <v>22</v>
      </c>
      <c r="G289" s="208"/>
      <c r="H289" s="10">
        <v>2210.4</v>
      </c>
      <c r="I289" s="114">
        <f>1519.7+120</f>
        <v>1639.7</v>
      </c>
      <c r="J289" s="148">
        <f t="shared" si="22"/>
        <v>74.18114368440101</v>
      </c>
      <c r="K289" s="149"/>
    </row>
    <row r="290" spans="1:10" ht="52.5">
      <c r="A290" s="146" t="s">
        <v>498</v>
      </c>
      <c r="B290" s="147" t="s">
        <v>371</v>
      </c>
      <c r="C290" s="147" t="s">
        <v>34</v>
      </c>
      <c r="D290" s="147" t="s">
        <v>99</v>
      </c>
      <c r="E290" s="147" t="s">
        <v>499</v>
      </c>
      <c r="F290" s="207"/>
      <c r="G290" s="208"/>
      <c r="H290" s="10">
        <f>H291</f>
        <v>366</v>
      </c>
      <c r="I290" s="114">
        <f>I291</f>
        <v>365.9</v>
      </c>
      <c r="J290" s="148">
        <f t="shared" si="22"/>
        <v>99.97267759562841</v>
      </c>
    </row>
    <row r="291" spans="1:10" ht="39">
      <c r="A291" s="146" t="s">
        <v>19</v>
      </c>
      <c r="B291" s="147" t="s">
        <v>371</v>
      </c>
      <c r="C291" s="147" t="s">
        <v>34</v>
      </c>
      <c r="D291" s="147" t="s">
        <v>99</v>
      </c>
      <c r="E291" s="147" t="s">
        <v>499</v>
      </c>
      <c r="F291" s="207" t="s">
        <v>20</v>
      </c>
      <c r="G291" s="208"/>
      <c r="H291" s="10">
        <f>H292</f>
        <v>366</v>
      </c>
      <c r="I291" s="114">
        <f>I292</f>
        <v>365.9</v>
      </c>
      <c r="J291" s="148">
        <f t="shared" si="22"/>
        <v>99.97267759562841</v>
      </c>
    </row>
    <row r="292" spans="1:10" ht="39">
      <c r="A292" s="146" t="s">
        <v>21</v>
      </c>
      <c r="B292" s="147" t="s">
        <v>371</v>
      </c>
      <c r="C292" s="147" t="s">
        <v>34</v>
      </c>
      <c r="D292" s="147" t="s">
        <v>99</v>
      </c>
      <c r="E292" s="147" t="s">
        <v>499</v>
      </c>
      <c r="F292" s="207" t="s">
        <v>22</v>
      </c>
      <c r="G292" s="208"/>
      <c r="H292" s="10">
        <v>366</v>
      </c>
      <c r="I292" s="114">
        <v>365.9</v>
      </c>
      <c r="J292" s="148">
        <f t="shared" si="22"/>
        <v>99.97267759562841</v>
      </c>
    </row>
    <row r="293" spans="1:10" ht="39">
      <c r="A293" s="146" t="s">
        <v>492</v>
      </c>
      <c r="B293" s="147" t="s">
        <v>371</v>
      </c>
      <c r="C293" s="147" t="s">
        <v>34</v>
      </c>
      <c r="D293" s="147" t="s">
        <v>99</v>
      </c>
      <c r="E293" s="147" t="s">
        <v>500</v>
      </c>
      <c r="F293" s="207"/>
      <c r="G293" s="208"/>
      <c r="H293" s="10">
        <f>H294+H296</f>
        <v>1578.9</v>
      </c>
      <c r="I293" s="114">
        <f>I294+I296</f>
        <v>1398.1</v>
      </c>
      <c r="J293" s="148">
        <f t="shared" si="22"/>
        <v>88.54898980302741</v>
      </c>
    </row>
    <row r="294" spans="1:10" ht="39">
      <c r="A294" s="146" t="s">
        <v>19</v>
      </c>
      <c r="B294" s="147" t="s">
        <v>371</v>
      </c>
      <c r="C294" s="147" t="s">
        <v>34</v>
      </c>
      <c r="D294" s="147" t="s">
        <v>99</v>
      </c>
      <c r="E294" s="147" t="s">
        <v>500</v>
      </c>
      <c r="F294" s="207" t="s">
        <v>20</v>
      </c>
      <c r="G294" s="208"/>
      <c r="H294" s="10">
        <f>H295</f>
        <v>1007.9</v>
      </c>
      <c r="I294" s="114">
        <f>I295</f>
        <v>1007.9</v>
      </c>
      <c r="J294" s="148">
        <f t="shared" si="22"/>
        <v>100</v>
      </c>
    </row>
    <row r="295" spans="1:10" ht="39">
      <c r="A295" s="146" t="s">
        <v>21</v>
      </c>
      <c r="B295" s="147" t="s">
        <v>371</v>
      </c>
      <c r="C295" s="147" t="s">
        <v>34</v>
      </c>
      <c r="D295" s="147" t="s">
        <v>99</v>
      </c>
      <c r="E295" s="147" t="s">
        <v>500</v>
      </c>
      <c r="F295" s="207" t="s">
        <v>22</v>
      </c>
      <c r="G295" s="208"/>
      <c r="H295" s="10">
        <v>1007.9</v>
      </c>
      <c r="I295" s="114">
        <v>1007.9</v>
      </c>
      <c r="J295" s="148">
        <f t="shared" si="22"/>
        <v>100</v>
      </c>
    </row>
    <row r="296" spans="1:10" ht="13.5">
      <c r="A296" s="146" t="s">
        <v>118</v>
      </c>
      <c r="B296" s="147" t="s">
        <v>371</v>
      </c>
      <c r="C296" s="147" t="s">
        <v>34</v>
      </c>
      <c r="D296" s="147" t="s">
        <v>99</v>
      </c>
      <c r="E296" s="147" t="s">
        <v>500</v>
      </c>
      <c r="F296" s="207" t="s">
        <v>119</v>
      </c>
      <c r="G296" s="208"/>
      <c r="H296" s="10">
        <f>H297+H298</f>
        <v>571</v>
      </c>
      <c r="I296" s="114">
        <f>I297+I298</f>
        <v>390.20000000000005</v>
      </c>
      <c r="J296" s="148">
        <f t="shared" si="22"/>
        <v>68.33625218914186</v>
      </c>
    </row>
    <row r="297" spans="1:10" ht="13.5">
      <c r="A297" s="146" t="s">
        <v>413</v>
      </c>
      <c r="B297" s="147" t="s">
        <v>371</v>
      </c>
      <c r="C297" s="147" t="s">
        <v>34</v>
      </c>
      <c r="D297" s="147" t="s">
        <v>99</v>
      </c>
      <c r="E297" s="147" t="s">
        <v>500</v>
      </c>
      <c r="F297" s="207" t="s">
        <v>414</v>
      </c>
      <c r="G297" s="208"/>
      <c r="H297" s="10">
        <v>474</v>
      </c>
      <c r="I297" s="114">
        <v>297.1</v>
      </c>
      <c r="J297" s="148">
        <f t="shared" si="22"/>
        <v>62.67932489451478</v>
      </c>
    </row>
    <row r="298" spans="1:10" ht="13.5">
      <c r="A298" s="146" t="s">
        <v>415</v>
      </c>
      <c r="B298" s="147" t="s">
        <v>371</v>
      </c>
      <c r="C298" s="147" t="s">
        <v>34</v>
      </c>
      <c r="D298" s="147" t="s">
        <v>99</v>
      </c>
      <c r="E298" s="147" t="s">
        <v>500</v>
      </c>
      <c r="F298" s="207" t="s">
        <v>416</v>
      </c>
      <c r="G298" s="208"/>
      <c r="H298" s="10">
        <v>97</v>
      </c>
      <c r="I298" s="114">
        <v>93.1</v>
      </c>
      <c r="J298" s="148">
        <f t="shared" si="22"/>
        <v>95.97938144329896</v>
      </c>
    </row>
    <row r="299" spans="1:16" s="145" customFormat="1" ht="13.5">
      <c r="A299" s="140" t="s">
        <v>15</v>
      </c>
      <c r="B299" s="141" t="s">
        <v>371</v>
      </c>
      <c r="C299" s="141" t="s">
        <v>16</v>
      </c>
      <c r="D299" s="143" t="s">
        <v>593</v>
      </c>
      <c r="E299" s="141"/>
      <c r="F299" s="205"/>
      <c r="G299" s="206"/>
      <c r="H299" s="7">
        <f aca="true" t="shared" si="23" ref="H299:I303">H300</f>
        <v>2822.1</v>
      </c>
      <c r="I299" s="113">
        <f t="shared" si="23"/>
        <v>2821.9</v>
      </c>
      <c r="J299" s="142">
        <f t="shared" si="22"/>
        <v>99.99291307891286</v>
      </c>
      <c r="K299" s="144"/>
      <c r="L299" s="144"/>
      <c r="M299" s="144"/>
      <c r="N299" s="144"/>
      <c r="O299" s="144"/>
      <c r="P299" s="144"/>
    </row>
    <row r="300" spans="1:10" ht="26.25">
      <c r="A300" s="146" t="s">
        <v>231</v>
      </c>
      <c r="B300" s="147" t="s">
        <v>371</v>
      </c>
      <c r="C300" s="147" t="s">
        <v>16</v>
      </c>
      <c r="D300" s="147" t="s">
        <v>232</v>
      </c>
      <c r="E300" s="147"/>
      <c r="F300" s="207"/>
      <c r="G300" s="208"/>
      <c r="H300" s="10">
        <f t="shared" si="23"/>
        <v>2822.1</v>
      </c>
      <c r="I300" s="114">
        <f t="shared" si="23"/>
        <v>2821.9</v>
      </c>
      <c r="J300" s="148">
        <f t="shared" si="22"/>
        <v>99.99291307891286</v>
      </c>
    </row>
    <row r="301" spans="1:10" ht="42.75" customHeight="1">
      <c r="A301" s="146" t="s">
        <v>501</v>
      </c>
      <c r="B301" s="147" t="s">
        <v>371</v>
      </c>
      <c r="C301" s="147" t="s">
        <v>16</v>
      </c>
      <c r="D301" s="147" t="s">
        <v>232</v>
      </c>
      <c r="E301" s="147" t="s">
        <v>502</v>
      </c>
      <c r="F301" s="207"/>
      <c r="G301" s="208"/>
      <c r="H301" s="10">
        <f t="shared" si="23"/>
        <v>2822.1</v>
      </c>
      <c r="I301" s="114">
        <f t="shared" si="23"/>
        <v>2821.9</v>
      </c>
      <c r="J301" s="148">
        <f t="shared" si="22"/>
        <v>99.99291307891286</v>
      </c>
    </row>
    <row r="302" spans="1:10" ht="80.25" customHeight="1">
      <c r="A302" s="146" t="s">
        <v>503</v>
      </c>
      <c r="B302" s="147" t="s">
        <v>371</v>
      </c>
      <c r="C302" s="147" t="s">
        <v>16</v>
      </c>
      <c r="D302" s="147" t="s">
        <v>232</v>
      </c>
      <c r="E302" s="147" t="s">
        <v>504</v>
      </c>
      <c r="F302" s="207"/>
      <c r="G302" s="208"/>
      <c r="H302" s="10">
        <f t="shared" si="23"/>
        <v>2822.1</v>
      </c>
      <c r="I302" s="114">
        <f t="shared" si="23"/>
        <v>2821.9</v>
      </c>
      <c r="J302" s="148">
        <f t="shared" si="22"/>
        <v>99.99291307891286</v>
      </c>
    </row>
    <row r="303" spans="1:10" ht="13.5">
      <c r="A303" s="146" t="s">
        <v>118</v>
      </c>
      <c r="B303" s="147" t="s">
        <v>371</v>
      </c>
      <c r="C303" s="147" t="s">
        <v>16</v>
      </c>
      <c r="D303" s="147" t="s">
        <v>232</v>
      </c>
      <c r="E303" s="147" t="s">
        <v>504</v>
      </c>
      <c r="F303" s="207" t="s">
        <v>119</v>
      </c>
      <c r="G303" s="208"/>
      <c r="H303" s="10">
        <f t="shared" si="23"/>
        <v>2822.1</v>
      </c>
      <c r="I303" s="114">
        <f t="shared" si="23"/>
        <v>2821.9</v>
      </c>
      <c r="J303" s="148">
        <f t="shared" si="22"/>
        <v>99.99291307891286</v>
      </c>
    </row>
    <row r="304" spans="1:10" ht="66">
      <c r="A304" s="146" t="s">
        <v>120</v>
      </c>
      <c r="B304" s="147" t="s">
        <v>371</v>
      </c>
      <c r="C304" s="147" t="s">
        <v>16</v>
      </c>
      <c r="D304" s="147" t="s">
        <v>232</v>
      </c>
      <c r="E304" s="147" t="s">
        <v>504</v>
      </c>
      <c r="F304" s="207" t="s">
        <v>121</v>
      </c>
      <c r="G304" s="208"/>
      <c r="H304" s="10">
        <v>2822.1</v>
      </c>
      <c r="I304" s="114">
        <v>2821.9</v>
      </c>
      <c r="J304" s="148">
        <f t="shared" si="22"/>
        <v>99.99291307891286</v>
      </c>
    </row>
    <row r="305" spans="1:16" s="145" customFormat="1" ht="26.25">
      <c r="A305" s="140" t="s">
        <v>72</v>
      </c>
      <c r="B305" s="141" t="s">
        <v>371</v>
      </c>
      <c r="C305" s="141" t="s">
        <v>65</v>
      </c>
      <c r="D305" s="143" t="s">
        <v>593</v>
      </c>
      <c r="E305" s="141"/>
      <c r="F305" s="205"/>
      <c r="G305" s="206"/>
      <c r="H305" s="7">
        <f aca="true" t="shared" si="24" ref="H305:I309">H306</f>
        <v>555</v>
      </c>
      <c r="I305" s="113">
        <f t="shared" si="24"/>
        <v>526.1</v>
      </c>
      <c r="J305" s="148">
        <f t="shared" si="22"/>
        <v>94.7927927927928</v>
      </c>
      <c r="K305" s="144"/>
      <c r="L305" s="144"/>
      <c r="M305" s="144"/>
      <c r="N305" s="144"/>
      <c r="O305" s="144"/>
      <c r="P305" s="144"/>
    </row>
    <row r="306" spans="1:10" ht="13.5">
      <c r="A306" s="146" t="s">
        <v>73</v>
      </c>
      <c r="B306" s="147" t="s">
        <v>371</v>
      </c>
      <c r="C306" s="147" t="s">
        <v>65</v>
      </c>
      <c r="D306" s="147" t="s">
        <v>34</v>
      </c>
      <c r="E306" s="147"/>
      <c r="F306" s="207"/>
      <c r="G306" s="208"/>
      <c r="H306" s="10">
        <f t="shared" si="24"/>
        <v>555</v>
      </c>
      <c r="I306" s="114">
        <f t="shared" si="24"/>
        <v>526.1</v>
      </c>
      <c r="J306" s="148">
        <f t="shared" si="22"/>
        <v>94.7927927927928</v>
      </c>
    </row>
    <row r="307" spans="1:10" ht="13.5">
      <c r="A307" s="146" t="s">
        <v>445</v>
      </c>
      <c r="B307" s="147" t="s">
        <v>371</v>
      </c>
      <c r="C307" s="147" t="s">
        <v>65</v>
      </c>
      <c r="D307" s="147" t="s">
        <v>34</v>
      </c>
      <c r="E307" s="147" t="s">
        <v>446</v>
      </c>
      <c r="F307" s="207"/>
      <c r="G307" s="208"/>
      <c r="H307" s="10">
        <f t="shared" si="24"/>
        <v>555</v>
      </c>
      <c r="I307" s="114">
        <f t="shared" si="24"/>
        <v>526.1</v>
      </c>
      <c r="J307" s="148">
        <f t="shared" si="22"/>
        <v>94.7927927927928</v>
      </c>
    </row>
    <row r="308" spans="1:10" ht="26.25">
      <c r="A308" s="146" t="s">
        <v>447</v>
      </c>
      <c r="B308" s="147" t="s">
        <v>371</v>
      </c>
      <c r="C308" s="147" t="s">
        <v>65</v>
      </c>
      <c r="D308" s="147" t="s">
        <v>34</v>
      </c>
      <c r="E308" s="147" t="s">
        <v>448</v>
      </c>
      <c r="F308" s="207"/>
      <c r="G308" s="208"/>
      <c r="H308" s="10">
        <f t="shared" si="24"/>
        <v>555</v>
      </c>
      <c r="I308" s="114">
        <f t="shared" si="24"/>
        <v>526.1</v>
      </c>
      <c r="J308" s="148">
        <f t="shared" si="22"/>
        <v>94.7927927927928</v>
      </c>
    </row>
    <row r="309" spans="1:10" ht="39">
      <c r="A309" s="146" t="s">
        <v>19</v>
      </c>
      <c r="B309" s="147" t="s">
        <v>371</v>
      </c>
      <c r="C309" s="147" t="s">
        <v>65</v>
      </c>
      <c r="D309" s="147" t="s">
        <v>34</v>
      </c>
      <c r="E309" s="147" t="s">
        <v>448</v>
      </c>
      <c r="F309" s="207" t="s">
        <v>20</v>
      </c>
      <c r="G309" s="208"/>
      <c r="H309" s="10">
        <f t="shared" si="24"/>
        <v>555</v>
      </c>
      <c r="I309" s="114">
        <f t="shared" si="24"/>
        <v>526.1</v>
      </c>
      <c r="J309" s="148">
        <f t="shared" si="22"/>
        <v>94.7927927927928</v>
      </c>
    </row>
    <row r="310" spans="1:10" ht="39">
      <c r="A310" s="146" t="s">
        <v>21</v>
      </c>
      <c r="B310" s="147" t="s">
        <v>371</v>
      </c>
      <c r="C310" s="147" t="s">
        <v>65</v>
      </c>
      <c r="D310" s="147" t="s">
        <v>34</v>
      </c>
      <c r="E310" s="147" t="s">
        <v>448</v>
      </c>
      <c r="F310" s="207" t="s">
        <v>22</v>
      </c>
      <c r="G310" s="208"/>
      <c r="H310" s="10">
        <v>555</v>
      </c>
      <c r="I310" s="114">
        <v>526.1</v>
      </c>
      <c r="J310" s="148">
        <f t="shared" si="22"/>
        <v>94.7927927927928</v>
      </c>
    </row>
    <row r="311" spans="1:16" s="145" customFormat="1" ht="26.25">
      <c r="A311" s="140" t="s">
        <v>505</v>
      </c>
      <c r="B311" s="141" t="s">
        <v>371</v>
      </c>
      <c r="C311" s="141" t="s">
        <v>232</v>
      </c>
      <c r="D311" s="143" t="s">
        <v>593</v>
      </c>
      <c r="E311" s="141"/>
      <c r="F311" s="205"/>
      <c r="G311" s="206"/>
      <c r="H311" s="7">
        <f aca="true" t="shared" si="25" ref="H311:I315">H312</f>
        <v>6301.6</v>
      </c>
      <c r="I311" s="113">
        <f t="shared" si="25"/>
        <v>6301.5</v>
      </c>
      <c r="J311" s="148">
        <f t="shared" si="22"/>
        <v>99.99841310143455</v>
      </c>
      <c r="K311" s="144"/>
      <c r="L311" s="144"/>
      <c r="M311" s="144"/>
      <c r="N311" s="144"/>
      <c r="O311" s="144"/>
      <c r="P311" s="144"/>
    </row>
    <row r="312" spans="1:10" ht="13.5">
      <c r="A312" s="146" t="s">
        <v>506</v>
      </c>
      <c r="B312" s="147" t="s">
        <v>371</v>
      </c>
      <c r="C312" s="147" t="s">
        <v>232</v>
      </c>
      <c r="D312" s="147" t="s">
        <v>117</v>
      </c>
      <c r="E312" s="147"/>
      <c r="F312" s="207"/>
      <c r="G312" s="208"/>
      <c r="H312" s="10">
        <f t="shared" si="25"/>
        <v>6301.6</v>
      </c>
      <c r="I312" s="114">
        <f t="shared" si="25"/>
        <v>6301.5</v>
      </c>
      <c r="J312" s="148">
        <f t="shared" si="22"/>
        <v>99.99841310143455</v>
      </c>
    </row>
    <row r="313" spans="1:10" ht="26.25">
      <c r="A313" s="146" t="s">
        <v>507</v>
      </c>
      <c r="B313" s="147" t="s">
        <v>371</v>
      </c>
      <c r="C313" s="147" t="s">
        <v>232</v>
      </c>
      <c r="D313" s="147" t="s">
        <v>117</v>
      </c>
      <c r="E313" s="147" t="s">
        <v>508</v>
      </c>
      <c r="F313" s="207"/>
      <c r="G313" s="208"/>
      <c r="H313" s="10">
        <f t="shared" si="25"/>
        <v>6301.6</v>
      </c>
      <c r="I313" s="114">
        <f t="shared" si="25"/>
        <v>6301.5</v>
      </c>
      <c r="J313" s="148">
        <f t="shared" si="22"/>
        <v>99.99841310143455</v>
      </c>
    </row>
    <row r="314" spans="1:10" ht="39">
      <c r="A314" s="146" t="s">
        <v>492</v>
      </c>
      <c r="B314" s="147" t="s">
        <v>371</v>
      </c>
      <c r="C314" s="147" t="s">
        <v>232</v>
      </c>
      <c r="D314" s="147" t="s">
        <v>117</v>
      </c>
      <c r="E314" s="147" t="s">
        <v>509</v>
      </c>
      <c r="F314" s="207"/>
      <c r="G314" s="208"/>
      <c r="H314" s="10">
        <f t="shared" si="25"/>
        <v>6301.6</v>
      </c>
      <c r="I314" s="114">
        <f t="shared" si="25"/>
        <v>6301.5</v>
      </c>
      <c r="J314" s="148">
        <f t="shared" si="22"/>
        <v>99.99841310143455</v>
      </c>
    </row>
    <row r="315" spans="1:10" ht="39">
      <c r="A315" s="146" t="s">
        <v>35</v>
      </c>
      <c r="B315" s="147" t="s">
        <v>371</v>
      </c>
      <c r="C315" s="147" t="s">
        <v>232</v>
      </c>
      <c r="D315" s="147" t="s">
        <v>117</v>
      </c>
      <c r="E315" s="147" t="s">
        <v>509</v>
      </c>
      <c r="F315" s="207" t="s">
        <v>36</v>
      </c>
      <c r="G315" s="208"/>
      <c r="H315" s="10">
        <f t="shared" si="25"/>
        <v>6301.6</v>
      </c>
      <c r="I315" s="114">
        <f t="shared" si="25"/>
        <v>6301.5</v>
      </c>
      <c r="J315" s="148">
        <f t="shared" si="22"/>
        <v>99.99841310143455</v>
      </c>
    </row>
    <row r="316" spans="1:10" ht="13.5">
      <c r="A316" s="146" t="s">
        <v>510</v>
      </c>
      <c r="B316" s="147" t="s">
        <v>371</v>
      </c>
      <c r="C316" s="147" t="s">
        <v>232</v>
      </c>
      <c r="D316" s="147" t="s">
        <v>117</v>
      </c>
      <c r="E316" s="147" t="s">
        <v>509</v>
      </c>
      <c r="F316" s="207" t="s">
        <v>511</v>
      </c>
      <c r="G316" s="208"/>
      <c r="H316" s="10">
        <v>6301.6</v>
      </c>
      <c r="I316" s="114">
        <v>6301.5</v>
      </c>
      <c r="J316" s="148">
        <f t="shared" si="22"/>
        <v>99.99841310143455</v>
      </c>
    </row>
    <row r="317" spans="1:10" ht="39">
      <c r="A317" s="140" t="s">
        <v>135</v>
      </c>
      <c r="B317" s="141" t="s">
        <v>136</v>
      </c>
      <c r="C317" s="141"/>
      <c r="D317" s="141"/>
      <c r="E317" s="141"/>
      <c r="F317" s="205"/>
      <c r="G317" s="206"/>
      <c r="H317" s="7">
        <f>H318</f>
        <v>381356.50000000006</v>
      </c>
      <c r="I317" s="113">
        <f>I318</f>
        <v>362757.1</v>
      </c>
      <c r="J317" s="148">
        <f t="shared" si="22"/>
        <v>95.12283126156233</v>
      </c>
    </row>
    <row r="318" spans="1:16" s="145" customFormat="1" ht="13.5">
      <c r="A318" s="140" t="s">
        <v>132</v>
      </c>
      <c r="B318" s="141" t="s">
        <v>136</v>
      </c>
      <c r="C318" s="141" t="s">
        <v>133</v>
      </c>
      <c r="D318" s="143" t="s">
        <v>593</v>
      </c>
      <c r="E318" s="141"/>
      <c r="F318" s="205"/>
      <c r="G318" s="206"/>
      <c r="H318" s="7">
        <f>H319+H369+H438+H477+H507</f>
        <v>381356.50000000006</v>
      </c>
      <c r="I318" s="113">
        <f>I319+I369+I438+I477+I507</f>
        <v>362757.1</v>
      </c>
      <c r="J318" s="148">
        <f t="shared" si="22"/>
        <v>95.12283126156233</v>
      </c>
      <c r="K318" s="144"/>
      <c r="L318" s="144"/>
      <c r="M318" s="144"/>
      <c r="N318" s="144"/>
      <c r="O318" s="144"/>
      <c r="P318" s="144"/>
    </row>
    <row r="319" spans="1:10" ht="13.5">
      <c r="A319" s="146" t="s">
        <v>138</v>
      </c>
      <c r="B319" s="147" t="s">
        <v>136</v>
      </c>
      <c r="C319" s="147" t="s">
        <v>133</v>
      </c>
      <c r="D319" s="147" t="s">
        <v>34</v>
      </c>
      <c r="E319" s="147"/>
      <c r="F319" s="207"/>
      <c r="G319" s="208"/>
      <c r="H319" s="10">
        <f>H320+H329+H340+H351+H359</f>
        <v>71557.40000000001</v>
      </c>
      <c r="I319" s="114">
        <f>I320+I329+I340+I351+I359</f>
        <v>69301.5</v>
      </c>
      <c r="J319" s="148">
        <f t="shared" si="22"/>
        <v>96.84742598249795</v>
      </c>
    </row>
    <row r="320" spans="1:10" ht="39">
      <c r="A320" s="146" t="s">
        <v>126</v>
      </c>
      <c r="B320" s="147" t="s">
        <v>136</v>
      </c>
      <c r="C320" s="147" t="s">
        <v>133</v>
      </c>
      <c r="D320" s="147" t="s">
        <v>34</v>
      </c>
      <c r="E320" s="147" t="s">
        <v>127</v>
      </c>
      <c r="F320" s="207"/>
      <c r="G320" s="208"/>
      <c r="H320" s="10">
        <f>H321+H325</f>
        <v>55190.5</v>
      </c>
      <c r="I320" s="114">
        <f>I321+I325</f>
        <v>53954</v>
      </c>
      <c r="J320" s="148">
        <f t="shared" si="22"/>
        <v>97.75957818827516</v>
      </c>
    </row>
    <row r="321" spans="1:10" ht="26.25">
      <c r="A321" s="146" t="s">
        <v>128</v>
      </c>
      <c r="B321" s="147" t="s">
        <v>136</v>
      </c>
      <c r="C321" s="147" t="s">
        <v>133</v>
      </c>
      <c r="D321" s="147" t="s">
        <v>34</v>
      </c>
      <c r="E321" s="147" t="s">
        <v>129</v>
      </c>
      <c r="F321" s="207"/>
      <c r="G321" s="208"/>
      <c r="H321" s="10">
        <f aca="true" t="shared" si="26" ref="H321:I323">H322</f>
        <v>1753.5</v>
      </c>
      <c r="I321" s="114">
        <f t="shared" si="26"/>
        <v>1685.3</v>
      </c>
      <c r="J321" s="148">
        <f t="shared" si="22"/>
        <v>96.11063587111491</v>
      </c>
    </row>
    <row r="322" spans="1:10" ht="78.75">
      <c r="A322" s="146" t="s">
        <v>50</v>
      </c>
      <c r="B322" s="147" t="s">
        <v>136</v>
      </c>
      <c r="C322" s="147" t="s">
        <v>133</v>
      </c>
      <c r="D322" s="147" t="s">
        <v>34</v>
      </c>
      <c r="E322" s="147" t="s">
        <v>137</v>
      </c>
      <c r="F322" s="207"/>
      <c r="G322" s="208"/>
      <c r="H322" s="10">
        <f t="shared" si="26"/>
        <v>1753.5</v>
      </c>
      <c r="I322" s="114">
        <f t="shared" si="26"/>
        <v>1685.3</v>
      </c>
      <c r="J322" s="148">
        <f t="shared" si="22"/>
        <v>96.11063587111491</v>
      </c>
    </row>
    <row r="323" spans="1:10" ht="39">
      <c r="A323" s="146" t="s">
        <v>35</v>
      </c>
      <c r="B323" s="147" t="s">
        <v>136</v>
      </c>
      <c r="C323" s="147" t="s">
        <v>133</v>
      </c>
      <c r="D323" s="147" t="s">
        <v>34</v>
      </c>
      <c r="E323" s="147" t="s">
        <v>137</v>
      </c>
      <c r="F323" s="207" t="s">
        <v>36</v>
      </c>
      <c r="G323" s="208"/>
      <c r="H323" s="10">
        <f t="shared" si="26"/>
        <v>1753.5</v>
      </c>
      <c r="I323" s="114">
        <f t="shared" si="26"/>
        <v>1685.3</v>
      </c>
      <c r="J323" s="148">
        <f t="shared" si="22"/>
        <v>96.11063587111491</v>
      </c>
    </row>
    <row r="324" spans="1:10" ht="13.5">
      <c r="A324" s="146" t="s">
        <v>37</v>
      </c>
      <c r="B324" s="147" t="s">
        <v>136</v>
      </c>
      <c r="C324" s="147" t="s">
        <v>133</v>
      </c>
      <c r="D324" s="147" t="s">
        <v>34</v>
      </c>
      <c r="E324" s="147" t="s">
        <v>137</v>
      </c>
      <c r="F324" s="207" t="s">
        <v>38</v>
      </c>
      <c r="G324" s="208"/>
      <c r="H324" s="10">
        <f>'пр.5'!H157</f>
        <v>1753.5</v>
      </c>
      <c r="I324" s="114">
        <f>'пр.5'!I157</f>
        <v>1685.3</v>
      </c>
      <c r="J324" s="148">
        <f t="shared" si="22"/>
        <v>96.11063587111491</v>
      </c>
    </row>
    <row r="325" spans="1:10" ht="52.5">
      <c r="A325" s="146" t="s">
        <v>160</v>
      </c>
      <c r="B325" s="147" t="s">
        <v>136</v>
      </c>
      <c r="C325" s="147" t="s">
        <v>133</v>
      </c>
      <c r="D325" s="147" t="s">
        <v>34</v>
      </c>
      <c r="E325" s="147" t="s">
        <v>161</v>
      </c>
      <c r="F325" s="207"/>
      <c r="G325" s="208"/>
      <c r="H325" s="10">
        <f aca="true" t="shared" si="27" ref="H325:I327">H326</f>
        <v>53437</v>
      </c>
      <c r="I325" s="114">
        <f t="shared" si="27"/>
        <v>52268.7</v>
      </c>
      <c r="J325" s="148">
        <f t="shared" si="22"/>
        <v>97.81368714561071</v>
      </c>
    </row>
    <row r="326" spans="1:10" ht="13.5">
      <c r="A326" s="146" t="s">
        <v>162</v>
      </c>
      <c r="B326" s="147" t="s">
        <v>136</v>
      </c>
      <c r="C326" s="147" t="s">
        <v>133</v>
      </c>
      <c r="D326" s="147" t="s">
        <v>34</v>
      </c>
      <c r="E326" s="147" t="s">
        <v>163</v>
      </c>
      <c r="F326" s="207"/>
      <c r="G326" s="208"/>
      <c r="H326" s="10">
        <f t="shared" si="27"/>
        <v>53437</v>
      </c>
      <c r="I326" s="114">
        <f t="shared" si="27"/>
        <v>52268.7</v>
      </c>
      <c r="J326" s="148">
        <f t="shared" si="22"/>
        <v>97.81368714561071</v>
      </c>
    </row>
    <row r="327" spans="1:10" ht="39">
      <c r="A327" s="146" t="s">
        <v>35</v>
      </c>
      <c r="B327" s="147" t="s">
        <v>136</v>
      </c>
      <c r="C327" s="147" t="s">
        <v>133</v>
      </c>
      <c r="D327" s="147" t="s">
        <v>34</v>
      </c>
      <c r="E327" s="147" t="s">
        <v>163</v>
      </c>
      <c r="F327" s="207" t="s">
        <v>36</v>
      </c>
      <c r="G327" s="208"/>
      <c r="H327" s="10">
        <f t="shared" si="27"/>
        <v>53437</v>
      </c>
      <c r="I327" s="114">
        <f t="shared" si="27"/>
        <v>52268.7</v>
      </c>
      <c r="J327" s="148">
        <f t="shared" si="22"/>
        <v>97.81368714561071</v>
      </c>
    </row>
    <row r="328" spans="1:10" ht="13.5">
      <c r="A328" s="146" t="s">
        <v>37</v>
      </c>
      <c r="B328" s="147" t="s">
        <v>136</v>
      </c>
      <c r="C328" s="147" t="s">
        <v>133</v>
      </c>
      <c r="D328" s="147" t="s">
        <v>34</v>
      </c>
      <c r="E328" s="147" t="s">
        <v>163</v>
      </c>
      <c r="F328" s="207" t="s">
        <v>38</v>
      </c>
      <c r="G328" s="208"/>
      <c r="H328" s="10">
        <f>'пр.5'!H204</f>
        <v>53437</v>
      </c>
      <c r="I328" s="114">
        <f>'пр.5'!I204</f>
        <v>52268.7</v>
      </c>
      <c r="J328" s="148">
        <f t="shared" si="22"/>
        <v>97.81368714561071</v>
      </c>
    </row>
    <row r="329" spans="1:10" ht="66">
      <c r="A329" s="146" t="s">
        <v>190</v>
      </c>
      <c r="B329" s="147" t="s">
        <v>136</v>
      </c>
      <c r="C329" s="147" t="s">
        <v>133</v>
      </c>
      <c r="D329" s="147" t="s">
        <v>34</v>
      </c>
      <c r="E329" s="147" t="s">
        <v>191</v>
      </c>
      <c r="F329" s="207"/>
      <c r="G329" s="208"/>
      <c r="H329" s="10">
        <f>H330</f>
        <v>1998.4</v>
      </c>
      <c r="I329" s="114">
        <f>I330</f>
        <v>1998.4</v>
      </c>
      <c r="J329" s="148">
        <f t="shared" si="22"/>
        <v>100</v>
      </c>
    </row>
    <row r="330" spans="1:10" ht="52.5">
      <c r="A330" s="146" t="s">
        <v>192</v>
      </c>
      <c r="B330" s="147" t="s">
        <v>136</v>
      </c>
      <c r="C330" s="147" t="s">
        <v>133</v>
      </c>
      <c r="D330" s="147" t="s">
        <v>34</v>
      </c>
      <c r="E330" s="147" t="s">
        <v>193</v>
      </c>
      <c r="F330" s="207"/>
      <c r="G330" s="208"/>
      <c r="H330" s="10">
        <f>H331+H334+H337</f>
        <v>1998.4</v>
      </c>
      <c r="I330" s="114">
        <f>I331+I334+I337</f>
        <v>1998.4</v>
      </c>
      <c r="J330" s="148">
        <f t="shared" si="22"/>
        <v>100</v>
      </c>
    </row>
    <row r="331" spans="1:10" ht="26.25">
      <c r="A331" s="146" t="s">
        <v>194</v>
      </c>
      <c r="B331" s="147" t="s">
        <v>136</v>
      </c>
      <c r="C331" s="147" t="s">
        <v>133</v>
      </c>
      <c r="D331" s="147" t="s">
        <v>34</v>
      </c>
      <c r="E331" s="147" t="s">
        <v>195</v>
      </c>
      <c r="F331" s="207"/>
      <c r="G331" s="208"/>
      <c r="H331" s="10">
        <f>H332</f>
        <v>166.4</v>
      </c>
      <c r="I331" s="114">
        <f>I332</f>
        <v>166.4</v>
      </c>
      <c r="J331" s="148">
        <f t="shared" si="22"/>
        <v>100</v>
      </c>
    </row>
    <row r="332" spans="1:10" ht="39">
      <c r="A332" s="146" t="s">
        <v>35</v>
      </c>
      <c r="B332" s="147" t="s">
        <v>136</v>
      </c>
      <c r="C332" s="147" t="s">
        <v>133</v>
      </c>
      <c r="D332" s="147" t="s">
        <v>34</v>
      </c>
      <c r="E332" s="147" t="s">
        <v>195</v>
      </c>
      <c r="F332" s="207" t="s">
        <v>36</v>
      </c>
      <c r="G332" s="208"/>
      <c r="H332" s="10">
        <f>H333</f>
        <v>166.4</v>
      </c>
      <c r="I332" s="114">
        <f>I333</f>
        <v>166.4</v>
      </c>
      <c r="J332" s="148">
        <f t="shared" si="22"/>
        <v>100</v>
      </c>
    </row>
    <row r="333" spans="1:10" ht="13.5">
      <c r="A333" s="146" t="s">
        <v>37</v>
      </c>
      <c r="B333" s="147" t="s">
        <v>136</v>
      </c>
      <c r="C333" s="147" t="s">
        <v>133</v>
      </c>
      <c r="D333" s="147" t="s">
        <v>34</v>
      </c>
      <c r="E333" s="147" t="s">
        <v>195</v>
      </c>
      <c r="F333" s="207" t="s">
        <v>38</v>
      </c>
      <c r="G333" s="208"/>
      <c r="H333" s="10">
        <f>'пр.5'!H265</f>
        <v>166.4</v>
      </c>
      <c r="I333" s="114">
        <f>'пр.5'!I265</f>
        <v>166.4</v>
      </c>
      <c r="J333" s="148">
        <f t="shared" si="22"/>
        <v>100</v>
      </c>
    </row>
    <row r="334" spans="1:10" ht="13.5">
      <c r="A334" s="146" t="s">
        <v>196</v>
      </c>
      <c r="B334" s="147" t="s">
        <v>136</v>
      </c>
      <c r="C334" s="147" t="s">
        <v>133</v>
      </c>
      <c r="D334" s="147" t="s">
        <v>34</v>
      </c>
      <c r="E334" s="147" t="s">
        <v>197</v>
      </c>
      <c r="F334" s="207"/>
      <c r="G334" s="208"/>
      <c r="H334" s="10">
        <f>H335</f>
        <v>1632</v>
      </c>
      <c r="I334" s="114">
        <f>I335</f>
        <v>1632</v>
      </c>
      <c r="J334" s="148">
        <f t="shared" si="22"/>
        <v>100</v>
      </c>
    </row>
    <row r="335" spans="1:10" ht="39">
      <c r="A335" s="146" t="s">
        <v>35</v>
      </c>
      <c r="B335" s="147" t="s">
        <v>136</v>
      </c>
      <c r="C335" s="147" t="s">
        <v>133</v>
      </c>
      <c r="D335" s="147" t="s">
        <v>34</v>
      </c>
      <c r="E335" s="147" t="s">
        <v>197</v>
      </c>
      <c r="F335" s="207" t="s">
        <v>36</v>
      </c>
      <c r="G335" s="208"/>
      <c r="H335" s="10">
        <f>H336</f>
        <v>1632</v>
      </c>
      <c r="I335" s="114">
        <f>I336</f>
        <v>1632</v>
      </c>
      <c r="J335" s="148">
        <f aca="true" t="shared" si="28" ref="J335:J398">I335/H335*100</f>
        <v>100</v>
      </c>
    </row>
    <row r="336" spans="1:10" ht="13.5">
      <c r="A336" s="146" t="s">
        <v>37</v>
      </c>
      <c r="B336" s="147" t="s">
        <v>136</v>
      </c>
      <c r="C336" s="147" t="s">
        <v>133</v>
      </c>
      <c r="D336" s="147" t="s">
        <v>34</v>
      </c>
      <c r="E336" s="147" t="s">
        <v>197</v>
      </c>
      <c r="F336" s="207" t="s">
        <v>38</v>
      </c>
      <c r="G336" s="208"/>
      <c r="H336" s="10">
        <f>'пр.5'!H279</f>
        <v>1632</v>
      </c>
      <c r="I336" s="114">
        <f>'пр.5'!I279</f>
        <v>1632</v>
      </c>
      <c r="J336" s="148">
        <f t="shared" si="28"/>
        <v>100</v>
      </c>
    </row>
    <row r="337" spans="1:10" ht="13.5">
      <c r="A337" s="146" t="s">
        <v>198</v>
      </c>
      <c r="B337" s="147" t="s">
        <v>136</v>
      </c>
      <c r="C337" s="147" t="s">
        <v>133</v>
      </c>
      <c r="D337" s="147" t="s">
        <v>34</v>
      </c>
      <c r="E337" s="147" t="s">
        <v>199</v>
      </c>
      <c r="F337" s="207"/>
      <c r="G337" s="208"/>
      <c r="H337" s="10">
        <f>H338</f>
        <v>200</v>
      </c>
      <c r="I337" s="114">
        <f>I338</f>
        <v>200</v>
      </c>
      <c r="J337" s="148">
        <f t="shared" si="28"/>
        <v>100</v>
      </c>
    </row>
    <row r="338" spans="1:10" ht="39">
      <c r="A338" s="146" t="s">
        <v>35</v>
      </c>
      <c r="B338" s="147" t="s">
        <v>136</v>
      </c>
      <c r="C338" s="147" t="s">
        <v>133</v>
      </c>
      <c r="D338" s="147" t="s">
        <v>34</v>
      </c>
      <c r="E338" s="147" t="s">
        <v>199</v>
      </c>
      <c r="F338" s="207" t="s">
        <v>36</v>
      </c>
      <c r="G338" s="208"/>
      <c r="H338" s="10">
        <f>H339</f>
        <v>200</v>
      </c>
      <c r="I338" s="114">
        <f>I339</f>
        <v>200</v>
      </c>
      <c r="J338" s="148">
        <f t="shared" si="28"/>
        <v>100</v>
      </c>
    </row>
    <row r="339" spans="1:10" ht="13.5">
      <c r="A339" s="146" t="s">
        <v>37</v>
      </c>
      <c r="B339" s="147" t="s">
        <v>136</v>
      </c>
      <c r="C339" s="147" t="s">
        <v>133</v>
      </c>
      <c r="D339" s="147" t="s">
        <v>34</v>
      </c>
      <c r="E339" s="147" t="s">
        <v>199</v>
      </c>
      <c r="F339" s="207" t="s">
        <v>38</v>
      </c>
      <c r="G339" s="208"/>
      <c r="H339" s="10">
        <f>'пр.5'!H289</f>
        <v>200</v>
      </c>
      <c r="I339" s="114">
        <f>'пр.5'!I289</f>
        <v>200</v>
      </c>
      <c r="J339" s="148">
        <f t="shared" si="28"/>
        <v>100</v>
      </c>
    </row>
    <row r="340" spans="1:10" ht="39">
      <c r="A340" s="146" t="s">
        <v>291</v>
      </c>
      <c r="B340" s="147" t="s">
        <v>136</v>
      </c>
      <c r="C340" s="147" t="s">
        <v>133</v>
      </c>
      <c r="D340" s="147" t="s">
        <v>34</v>
      </c>
      <c r="E340" s="147" t="s">
        <v>292</v>
      </c>
      <c r="F340" s="207"/>
      <c r="G340" s="208"/>
      <c r="H340" s="10">
        <f>H341</f>
        <v>333.3</v>
      </c>
      <c r="I340" s="114">
        <f>I341</f>
        <v>333.3</v>
      </c>
      <c r="J340" s="148">
        <f t="shared" si="28"/>
        <v>100</v>
      </c>
    </row>
    <row r="341" spans="1:10" ht="54" customHeight="1">
      <c r="A341" s="146" t="s">
        <v>293</v>
      </c>
      <c r="B341" s="147" t="s">
        <v>136</v>
      </c>
      <c r="C341" s="147" t="s">
        <v>133</v>
      </c>
      <c r="D341" s="147" t="s">
        <v>34</v>
      </c>
      <c r="E341" s="147" t="s">
        <v>294</v>
      </c>
      <c r="F341" s="207"/>
      <c r="G341" s="208"/>
      <c r="H341" s="10">
        <f>H342+H345+H348</f>
        <v>333.3</v>
      </c>
      <c r="I341" s="114">
        <f>I342+I345+I348</f>
        <v>333.3</v>
      </c>
      <c r="J341" s="148">
        <f t="shared" si="28"/>
        <v>100</v>
      </c>
    </row>
    <row r="342" spans="1:10" ht="66">
      <c r="A342" s="146" t="s">
        <v>297</v>
      </c>
      <c r="B342" s="147" t="s">
        <v>136</v>
      </c>
      <c r="C342" s="147" t="s">
        <v>133</v>
      </c>
      <c r="D342" s="147" t="s">
        <v>34</v>
      </c>
      <c r="E342" s="147" t="s">
        <v>298</v>
      </c>
      <c r="F342" s="207"/>
      <c r="G342" s="208"/>
      <c r="H342" s="10">
        <f>H343</f>
        <v>220.8</v>
      </c>
      <c r="I342" s="114">
        <f>I343</f>
        <v>220.8</v>
      </c>
      <c r="J342" s="148">
        <f t="shared" si="28"/>
        <v>100</v>
      </c>
    </row>
    <row r="343" spans="1:10" ht="39">
      <c r="A343" s="146" t="s">
        <v>35</v>
      </c>
      <c r="B343" s="147" t="s">
        <v>136</v>
      </c>
      <c r="C343" s="147" t="s">
        <v>133</v>
      </c>
      <c r="D343" s="147" t="s">
        <v>34</v>
      </c>
      <c r="E343" s="147" t="s">
        <v>298</v>
      </c>
      <c r="F343" s="207" t="s">
        <v>36</v>
      </c>
      <c r="G343" s="208"/>
      <c r="H343" s="10">
        <f>H344</f>
        <v>220.8</v>
      </c>
      <c r="I343" s="114">
        <f>I344</f>
        <v>220.8</v>
      </c>
      <c r="J343" s="148">
        <f t="shared" si="28"/>
        <v>100</v>
      </c>
    </row>
    <row r="344" spans="1:10" ht="13.5">
      <c r="A344" s="146" t="s">
        <v>37</v>
      </c>
      <c r="B344" s="147" t="s">
        <v>136</v>
      </c>
      <c r="C344" s="147" t="s">
        <v>133</v>
      </c>
      <c r="D344" s="147" t="s">
        <v>34</v>
      </c>
      <c r="E344" s="147" t="s">
        <v>298</v>
      </c>
      <c r="F344" s="207" t="s">
        <v>38</v>
      </c>
      <c r="G344" s="208"/>
      <c r="H344" s="10">
        <f>'пр.5'!H466</f>
        <v>220.8</v>
      </c>
      <c r="I344" s="114">
        <f>'пр.5'!I466</f>
        <v>220.8</v>
      </c>
      <c r="J344" s="148">
        <f t="shared" si="28"/>
        <v>100</v>
      </c>
    </row>
    <row r="345" spans="1:10" ht="39">
      <c r="A345" s="146" t="s">
        <v>306</v>
      </c>
      <c r="B345" s="147" t="s">
        <v>136</v>
      </c>
      <c r="C345" s="147" t="s">
        <v>133</v>
      </c>
      <c r="D345" s="147" t="s">
        <v>34</v>
      </c>
      <c r="E345" s="147" t="s">
        <v>307</v>
      </c>
      <c r="F345" s="207"/>
      <c r="G345" s="208"/>
      <c r="H345" s="10">
        <f>H346</f>
        <v>90</v>
      </c>
      <c r="I345" s="114">
        <f>I346</f>
        <v>90</v>
      </c>
      <c r="J345" s="148">
        <f t="shared" si="28"/>
        <v>100</v>
      </c>
    </row>
    <row r="346" spans="1:10" ht="39">
      <c r="A346" s="146" t="s">
        <v>35</v>
      </c>
      <c r="B346" s="147" t="s">
        <v>136</v>
      </c>
      <c r="C346" s="147" t="s">
        <v>133</v>
      </c>
      <c r="D346" s="147" t="s">
        <v>34</v>
      </c>
      <c r="E346" s="147" t="s">
        <v>307</v>
      </c>
      <c r="F346" s="207" t="s">
        <v>36</v>
      </c>
      <c r="G346" s="208"/>
      <c r="H346" s="10">
        <f>H347</f>
        <v>90</v>
      </c>
      <c r="I346" s="114">
        <f>I347</f>
        <v>90</v>
      </c>
      <c r="J346" s="148">
        <f t="shared" si="28"/>
        <v>100</v>
      </c>
    </row>
    <row r="347" spans="1:10" ht="13.5">
      <c r="A347" s="146" t="s">
        <v>37</v>
      </c>
      <c r="B347" s="147" t="s">
        <v>136</v>
      </c>
      <c r="C347" s="147" t="s">
        <v>133</v>
      </c>
      <c r="D347" s="147" t="s">
        <v>34</v>
      </c>
      <c r="E347" s="147" t="s">
        <v>307</v>
      </c>
      <c r="F347" s="207" t="s">
        <v>38</v>
      </c>
      <c r="G347" s="208"/>
      <c r="H347" s="10">
        <f>'пр.5'!H512</f>
        <v>90</v>
      </c>
      <c r="I347" s="114">
        <f>'пр.5'!I512</f>
        <v>90</v>
      </c>
      <c r="J347" s="148">
        <f t="shared" si="28"/>
        <v>100</v>
      </c>
    </row>
    <row r="348" spans="1:10" ht="52.5">
      <c r="A348" s="146" t="s">
        <v>308</v>
      </c>
      <c r="B348" s="147" t="s">
        <v>136</v>
      </c>
      <c r="C348" s="147" t="s">
        <v>133</v>
      </c>
      <c r="D348" s="147" t="s">
        <v>34</v>
      </c>
      <c r="E348" s="147" t="s">
        <v>309</v>
      </c>
      <c r="F348" s="207"/>
      <c r="G348" s="208"/>
      <c r="H348" s="10">
        <f>H349</f>
        <v>22.5</v>
      </c>
      <c r="I348" s="114">
        <f>I349</f>
        <v>22.5</v>
      </c>
      <c r="J348" s="148">
        <f t="shared" si="28"/>
        <v>100</v>
      </c>
    </row>
    <row r="349" spans="1:10" ht="39">
      <c r="A349" s="146" t="s">
        <v>35</v>
      </c>
      <c r="B349" s="147" t="s">
        <v>136</v>
      </c>
      <c r="C349" s="147" t="s">
        <v>133</v>
      </c>
      <c r="D349" s="147" t="s">
        <v>34</v>
      </c>
      <c r="E349" s="147" t="s">
        <v>309</v>
      </c>
      <c r="F349" s="207" t="s">
        <v>36</v>
      </c>
      <c r="G349" s="208"/>
      <c r="H349" s="10">
        <f>H350</f>
        <v>22.5</v>
      </c>
      <c r="I349" s="114">
        <f>I350</f>
        <v>22.5</v>
      </c>
      <c r="J349" s="148">
        <f t="shared" si="28"/>
        <v>100</v>
      </c>
    </row>
    <row r="350" spans="1:10" ht="13.5">
      <c r="A350" s="146" t="s">
        <v>37</v>
      </c>
      <c r="B350" s="147" t="s">
        <v>136</v>
      </c>
      <c r="C350" s="147" t="s">
        <v>133</v>
      </c>
      <c r="D350" s="147" t="s">
        <v>34</v>
      </c>
      <c r="E350" s="147" t="s">
        <v>309</v>
      </c>
      <c r="F350" s="207" t="s">
        <v>38</v>
      </c>
      <c r="G350" s="208"/>
      <c r="H350" s="10">
        <f>'пр.5'!H531</f>
        <v>22.5</v>
      </c>
      <c r="I350" s="114">
        <f>'пр.5'!I531</f>
        <v>22.5</v>
      </c>
      <c r="J350" s="148">
        <f t="shared" si="28"/>
        <v>100</v>
      </c>
    </row>
    <row r="351" spans="1:10" ht="40.5" customHeight="1">
      <c r="A351" s="146" t="s">
        <v>372</v>
      </c>
      <c r="B351" s="147" t="s">
        <v>136</v>
      </c>
      <c r="C351" s="147" t="s">
        <v>133</v>
      </c>
      <c r="D351" s="147" t="s">
        <v>34</v>
      </c>
      <c r="E351" s="147" t="s">
        <v>373</v>
      </c>
      <c r="F351" s="207"/>
      <c r="G351" s="208"/>
      <c r="H351" s="10">
        <f>H352</f>
        <v>257</v>
      </c>
      <c r="I351" s="114">
        <f>I352</f>
        <v>130.2</v>
      </c>
      <c r="J351" s="148">
        <f t="shared" si="28"/>
        <v>50.66147859922179</v>
      </c>
    </row>
    <row r="352" spans="1:10" ht="52.5">
      <c r="A352" s="146" t="s">
        <v>374</v>
      </c>
      <c r="B352" s="147" t="s">
        <v>136</v>
      </c>
      <c r="C352" s="147" t="s">
        <v>133</v>
      </c>
      <c r="D352" s="147" t="s">
        <v>34</v>
      </c>
      <c r="E352" s="147" t="s">
        <v>375</v>
      </c>
      <c r="F352" s="207"/>
      <c r="G352" s="208"/>
      <c r="H352" s="10">
        <f>H353+H356</f>
        <v>257</v>
      </c>
      <c r="I352" s="114">
        <f>I353+I356</f>
        <v>130.2</v>
      </c>
      <c r="J352" s="148">
        <f t="shared" si="28"/>
        <v>50.66147859922179</v>
      </c>
    </row>
    <row r="353" spans="1:10" ht="26.25">
      <c r="A353" s="146" t="s">
        <v>376</v>
      </c>
      <c r="B353" s="147" t="s">
        <v>136</v>
      </c>
      <c r="C353" s="147" t="s">
        <v>133</v>
      </c>
      <c r="D353" s="147" t="s">
        <v>34</v>
      </c>
      <c r="E353" s="147" t="s">
        <v>377</v>
      </c>
      <c r="F353" s="207"/>
      <c r="G353" s="208"/>
      <c r="H353" s="10">
        <f>H354</f>
        <v>88</v>
      </c>
      <c r="I353" s="114">
        <f>I354</f>
        <v>88</v>
      </c>
      <c r="J353" s="148">
        <f t="shared" si="28"/>
        <v>100</v>
      </c>
    </row>
    <row r="354" spans="1:10" ht="39">
      <c r="A354" s="146" t="s">
        <v>35</v>
      </c>
      <c r="B354" s="147" t="s">
        <v>136</v>
      </c>
      <c r="C354" s="147" t="s">
        <v>133</v>
      </c>
      <c r="D354" s="147" t="s">
        <v>34</v>
      </c>
      <c r="E354" s="147" t="s">
        <v>377</v>
      </c>
      <c r="F354" s="207" t="s">
        <v>36</v>
      </c>
      <c r="G354" s="208"/>
      <c r="H354" s="10">
        <f>H355</f>
        <v>88</v>
      </c>
      <c r="I354" s="114">
        <f>I355</f>
        <v>88</v>
      </c>
      <c r="J354" s="148">
        <f t="shared" si="28"/>
        <v>100</v>
      </c>
    </row>
    <row r="355" spans="1:10" ht="13.5">
      <c r="A355" s="146" t="s">
        <v>37</v>
      </c>
      <c r="B355" s="147" t="s">
        <v>136</v>
      </c>
      <c r="C355" s="147" t="s">
        <v>133</v>
      </c>
      <c r="D355" s="147" t="s">
        <v>34</v>
      </c>
      <c r="E355" s="147" t="s">
        <v>377</v>
      </c>
      <c r="F355" s="207" t="s">
        <v>38</v>
      </c>
      <c r="G355" s="208"/>
      <c r="H355" s="10">
        <f>'пр.5'!H682</f>
        <v>88</v>
      </c>
      <c r="I355" s="114">
        <f>'пр.5'!I682</f>
        <v>88</v>
      </c>
      <c r="J355" s="148">
        <f t="shared" si="28"/>
        <v>100</v>
      </c>
    </row>
    <row r="356" spans="1:10" ht="26.25">
      <c r="A356" s="146" t="s">
        <v>382</v>
      </c>
      <c r="B356" s="147" t="s">
        <v>136</v>
      </c>
      <c r="C356" s="147" t="s">
        <v>133</v>
      </c>
      <c r="D356" s="147" t="s">
        <v>34</v>
      </c>
      <c r="E356" s="147" t="s">
        <v>383</v>
      </c>
      <c r="F356" s="207"/>
      <c r="G356" s="208"/>
      <c r="H356" s="10">
        <f>H357</f>
        <v>169</v>
      </c>
      <c r="I356" s="114">
        <f>I357</f>
        <v>42.2</v>
      </c>
      <c r="J356" s="148">
        <f t="shared" si="28"/>
        <v>24.970414201183434</v>
      </c>
    </row>
    <row r="357" spans="1:10" ht="39">
      <c r="A357" s="146" t="s">
        <v>35</v>
      </c>
      <c r="B357" s="147" t="s">
        <v>136</v>
      </c>
      <c r="C357" s="147" t="s">
        <v>133</v>
      </c>
      <c r="D357" s="147" t="s">
        <v>34</v>
      </c>
      <c r="E357" s="147" t="s">
        <v>383</v>
      </c>
      <c r="F357" s="207" t="s">
        <v>36</v>
      </c>
      <c r="G357" s="208"/>
      <c r="H357" s="10">
        <f>H358</f>
        <v>169</v>
      </c>
      <c r="I357" s="114">
        <f>I358</f>
        <v>42.2</v>
      </c>
      <c r="J357" s="148">
        <f t="shared" si="28"/>
        <v>24.970414201183434</v>
      </c>
    </row>
    <row r="358" spans="1:10" ht="13.5">
      <c r="A358" s="146" t="s">
        <v>37</v>
      </c>
      <c r="B358" s="147" t="s">
        <v>136</v>
      </c>
      <c r="C358" s="147" t="s">
        <v>133</v>
      </c>
      <c r="D358" s="147" t="s">
        <v>34</v>
      </c>
      <c r="E358" s="147" t="s">
        <v>383</v>
      </c>
      <c r="F358" s="207" t="s">
        <v>38</v>
      </c>
      <c r="G358" s="208"/>
      <c r="H358" s="10">
        <f>'пр.5'!H704</f>
        <v>169</v>
      </c>
      <c r="I358" s="114">
        <f>'пр.5'!I704</f>
        <v>42.2</v>
      </c>
      <c r="J358" s="148">
        <f t="shared" si="28"/>
        <v>24.970414201183434</v>
      </c>
    </row>
    <row r="359" spans="1:10" ht="13.5">
      <c r="A359" s="146" t="s">
        <v>512</v>
      </c>
      <c r="B359" s="147" t="s">
        <v>136</v>
      </c>
      <c r="C359" s="147" t="s">
        <v>133</v>
      </c>
      <c r="D359" s="147" t="s">
        <v>34</v>
      </c>
      <c r="E359" s="147" t="s">
        <v>513</v>
      </c>
      <c r="F359" s="207"/>
      <c r="G359" s="208"/>
      <c r="H359" s="10">
        <f>H360+H363+H366</f>
        <v>13778.2</v>
      </c>
      <c r="I359" s="114">
        <f>I360+I363+I366</f>
        <v>12885.6</v>
      </c>
      <c r="J359" s="148">
        <f t="shared" si="28"/>
        <v>93.52165014297948</v>
      </c>
    </row>
    <row r="360" spans="1:10" ht="92.25">
      <c r="A360" s="146" t="s">
        <v>406</v>
      </c>
      <c r="B360" s="147" t="s">
        <v>136</v>
      </c>
      <c r="C360" s="147" t="s">
        <v>133</v>
      </c>
      <c r="D360" s="147" t="s">
        <v>34</v>
      </c>
      <c r="E360" s="147" t="s">
        <v>514</v>
      </c>
      <c r="F360" s="207"/>
      <c r="G360" s="208"/>
      <c r="H360" s="10">
        <f>H361</f>
        <v>482.6</v>
      </c>
      <c r="I360" s="114">
        <f>I361</f>
        <v>482.5</v>
      </c>
      <c r="J360" s="148">
        <f t="shared" si="28"/>
        <v>99.97927890592622</v>
      </c>
    </row>
    <row r="361" spans="1:10" ht="39">
      <c r="A361" s="146" t="s">
        <v>35</v>
      </c>
      <c r="B361" s="147" t="s">
        <v>136</v>
      </c>
      <c r="C361" s="147" t="s">
        <v>133</v>
      </c>
      <c r="D361" s="147" t="s">
        <v>34</v>
      </c>
      <c r="E361" s="147" t="s">
        <v>514</v>
      </c>
      <c r="F361" s="207" t="s">
        <v>36</v>
      </c>
      <c r="G361" s="208"/>
      <c r="H361" s="10">
        <f>H362</f>
        <v>482.6</v>
      </c>
      <c r="I361" s="114">
        <f>I362</f>
        <v>482.5</v>
      </c>
      <c r="J361" s="148">
        <f t="shared" si="28"/>
        <v>99.97927890592622</v>
      </c>
    </row>
    <row r="362" spans="1:10" ht="13.5">
      <c r="A362" s="146" t="s">
        <v>37</v>
      </c>
      <c r="B362" s="147" t="s">
        <v>136</v>
      </c>
      <c r="C362" s="147" t="s">
        <v>133</v>
      </c>
      <c r="D362" s="147" t="s">
        <v>34</v>
      </c>
      <c r="E362" s="147" t="s">
        <v>514</v>
      </c>
      <c r="F362" s="207" t="s">
        <v>38</v>
      </c>
      <c r="G362" s="208"/>
      <c r="H362" s="10">
        <v>482.6</v>
      </c>
      <c r="I362" s="114">
        <v>482.5</v>
      </c>
      <c r="J362" s="148">
        <f t="shared" si="28"/>
        <v>99.97927890592622</v>
      </c>
    </row>
    <row r="363" spans="1:10" ht="13.5">
      <c r="A363" s="146" t="s">
        <v>418</v>
      </c>
      <c r="B363" s="147" t="s">
        <v>136</v>
      </c>
      <c r="C363" s="147" t="s">
        <v>133</v>
      </c>
      <c r="D363" s="147" t="s">
        <v>34</v>
      </c>
      <c r="E363" s="147" t="s">
        <v>515</v>
      </c>
      <c r="F363" s="207"/>
      <c r="G363" s="208"/>
      <c r="H363" s="10">
        <f>H364</f>
        <v>36</v>
      </c>
      <c r="I363" s="114">
        <f>I364</f>
        <v>30.6</v>
      </c>
      <c r="J363" s="148">
        <f t="shared" si="28"/>
        <v>85.00000000000001</v>
      </c>
    </row>
    <row r="364" spans="1:10" ht="39">
      <c r="A364" s="146" t="s">
        <v>35</v>
      </c>
      <c r="B364" s="147" t="s">
        <v>136</v>
      </c>
      <c r="C364" s="147" t="s">
        <v>133</v>
      </c>
      <c r="D364" s="147" t="s">
        <v>34</v>
      </c>
      <c r="E364" s="147" t="s">
        <v>515</v>
      </c>
      <c r="F364" s="207" t="s">
        <v>36</v>
      </c>
      <c r="G364" s="208"/>
      <c r="H364" s="10">
        <f>H365</f>
        <v>36</v>
      </c>
      <c r="I364" s="114">
        <f>I365</f>
        <v>30.6</v>
      </c>
      <c r="J364" s="148">
        <f t="shared" si="28"/>
        <v>85.00000000000001</v>
      </c>
    </row>
    <row r="365" spans="1:10" ht="13.5">
      <c r="A365" s="146" t="s">
        <v>37</v>
      </c>
      <c r="B365" s="147" t="s">
        <v>136</v>
      </c>
      <c r="C365" s="147" t="s">
        <v>133</v>
      </c>
      <c r="D365" s="147" t="s">
        <v>34</v>
      </c>
      <c r="E365" s="147" t="s">
        <v>515</v>
      </c>
      <c r="F365" s="207" t="s">
        <v>38</v>
      </c>
      <c r="G365" s="208"/>
      <c r="H365" s="10">
        <v>36</v>
      </c>
      <c r="I365" s="114">
        <v>30.6</v>
      </c>
      <c r="J365" s="148">
        <f t="shared" si="28"/>
        <v>85.00000000000001</v>
      </c>
    </row>
    <row r="366" spans="1:10" ht="39">
      <c r="A366" s="146" t="s">
        <v>492</v>
      </c>
      <c r="B366" s="147" t="s">
        <v>136</v>
      </c>
      <c r="C366" s="147" t="s">
        <v>133</v>
      </c>
      <c r="D366" s="147" t="s">
        <v>34</v>
      </c>
      <c r="E366" s="147" t="s">
        <v>516</v>
      </c>
      <c r="F366" s="207"/>
      <c r="G366" s="208"/>
      <c r="H366" s="10">
        <f>H367</f>
        <v>13259.6</v>
      </c>
      <c r="I366" s="114">
        <f>I367</f>
        <v>12372.5</v>
      </c>
      <c r="J366" s="148">
        <f t="shared" si="28"/>
        <v>93.30975293372349</v>
      </c>
    </row>
    <row r="367" spans="1:10" ht="39">
      <c r="A367" s="146" t="s">
        <v>35</v>
      </c>
      <c r="B367" s="147" t="s">
        <v>136</v>
      </c>
      <c r="C367" s="147" t="s">
        <v>133</v>
      </c>
      <c r="D367" s="147" t="s">
        <v>34</v>
      </c>
      <c r="E367" s="147" t="s">
        <v>516</v>
      </c>
      <c r="F367" s="207" t="s">
        <v>36</v>
      </c>
      <c r="G367" s="208"/>
      <c r="H367" s="10">
        <f>H368</f>
        <v>13259.6</v>
      </c>
      <c r="I367" s="114">
        <f>I368</f>
        <v>12372.5</v>
      </c>
      <c r="J367" s="148">
        <f t="shared" si="28"/>
        <v>93.30975293372349</v>
      </c>
    </row>
    <row r="368" spans="1:10" ht="13.5">
      <c r="A368" s="146" t="s">
        <v>37</v>
      </c>
      <c r="B368" s="147" t="s">
        <v>136</v>
      </c>
      <c r="C368" s="147" t="s">
        <v>133</v>
      </c>
      <c r="D368" s="147" t="s">
        <v>34</v>
      </c>
      <c r="E368" s="147" t="s">
        <v>516</v>
      </c>
      <c r="F368" s="207" t="s">
        <v>38</v>
      </c>
      <c r="G368" s="208"/>
      <c r="H368" s="10">
        <v>13259.6</v>
      </c>
      <c r="I368" s="114">
        <v>12372.5</v>
      </c>
      <c r="J368" s="148">
        <f t="shared" si="28"/>
        <v>93.30975293372349</v>
      </c>
    </row>
    <row r="369" spans="1:10" ht="13.5">
      <c r="A369" s="146" t="s">
        <v>134</v>
      </c>
      <c r="B369" s="147" t="s">
        <v>136</v>
      </c>
      <c r="C369" s="147" t="s">
        <v>133</v>
      </c>
      <c r="D369" s="147" t="s">
        <v>117</v>
      </c>
      <c r="E369" s="147"/>
      <c r="F369" s="207"/>
      <c r="G369" s="208"/>
      <c r="H369" s="10">
        <f>H370+H389+H397+H411+H425</f>
        <v>235733.59999999998</v>
      </c>
      <c r="I369" s="114">
        <f>I370+I389+I397+I411+I425</f>
        <v>224226.3</v>
      </c>
      <c r="J369" s="148">
        <f t="shared" si="28"/>
        <v>95.11851513742631</v>
      </c>
    </row>
    <row r="370" spans="1:10" ht="39">
      <c r="A370" s="146" t="s">
        <v>126</v>
      </c>
      <c r="B370" s="147" t="s">
        <v>136</v>
      </c>
      <c r="C370" s="147" t="s">
        <v>133</v>
      </c>
      <c r="D370" s="147" t="s">
        <v>117</v>
      </c>
      <c r="E370" s="147" t="s">
        <v>127</v>
      </c>
      <c r="F370" s="207"/>
      <c r="G370" s="208"/>
      <c r="H370" s="10">
        <f>H371+H381+H385</f>
        <v>175043.5</v>
      </c>
      <c r="I370" s="114">
        <f>I371+I381+I385</f>
        <v>168338.49999999997</v>
      </c>
      <c r="J370" s="148">
        <f t="shared" si="28"/>
        <v>96.16952357556833</v>
      </c>
    </row>
    <row r="371" spans="1:10" ht="26.25">
      <c r="A371" s="146" t="s">
        <v>128</v>
      </c>
      <c r="B371" s="147" t="s">
        <v>136</v>
      </c>
      <c r="C371" s="147" t="s">
        <v>133</v>
      </c>
      <c r="D371" s="147" t="s">
        <v>117</v>
      </c>
      <c r="E371" s="147" t="s">
        <v>129</v>
      </c>
      <c r="F371" s="207"/>
      <c r="G371" s="208"/>
      <c r="H371" s="10">
        <f>H372+H375+H378</f>
        <v>13402.7</v>
      </c>
      <c r="I371" s="114">
        <f>I372+I375+I378</f>
        <v>12364.300000000001</v>
      </c>
      <c r="J371" s="148">
        <f t="shared" si="28"/>
        <v>92.25230737090288</v>
      </c>
    </row>
    <row r="372" spans="1:10" ht="39">
      <c r="A372" s="146" t="s">
        <v>130</v>
      </c>
      <c r="B372" s="147" t="s">
        <v>136</v>
      </c>
      <c r="C372" s="147" t="s">
        <v>133</v>
      </c>
      <c r="D372" s="147" t="s">
        <v>117</v>
      </c>
      <c r="E372" s="147" t="s">
        <v>131</v>
      </c>
      <c r="F372" s="207"/>
      <c r="G372" s="208"/>
      <c r="H372" s="10">
        <f>H373</f>
        <v>8007.3</v>
      </c>
      <c r="I372" s="114">
        <f>I373</f>
        <v>7841.1</v>
      </c>
      <c r="J372" s="148">
        <f t="shared" si="28"/>
        <v>97.92439399048368</v>
      </c>
    </row>
    <row r="373" spans="1:10" ht="39">
      <c r="A373" s="146" t="s">
        <v>35</v>
      </c>
      <c r="B373" s="147" t="s">
        <v>136</v>
      </c>
      <c r="C373" s="147" t="s">
        <v>133</v>
      </c>
      <c r="D373" s="147" t="s">
        <v>117</v>
      </c>
      <c r="E373" s="147" t="s">
        <v>131</v>
      </c>
      <c r="F373" s="207" t="s">
        <v>36</v>
      </c>
      <c r="G373" s="208"/>
      <c r="H373" s="10">
        <f>H374</f>
        <v>8007.3</v>
      </c>
      <c r="I373" s="114">
        <f>I374</f>
        <v>7841.1</v>
      </c>
      <c r="J373" s="148">
        <f t="shared" si="28"/>
        <v>97.92439399048368</v>
      </c>
    </row>
    <row r="374" spans="1:10" ht="13.5">
      <c r="A374" s="146" t="s">
        <v>37</v>
      </c>
      <c r="B374" s="147" t="s">
        <v>136</v>
      </c>
      <c r="C374" s="147" t="s">
        <v>133</v>
      </c>
      <c r="D374" s="147" t="s">
        <v>117</v>
      </c>
      <c r="E374" s="147" t="s">
        <v>131</v>
      </c>
      <c r="F374" s="207" t="s">
        <v>38</v>
      </c>
      <c r="G374" s="208"/>
      <c r="H374" s="10">
        <f>'пр.5'!H151</f>
        <v>8007.3</v>
      </c>
      <c r="I374" s="114">
        <f>'пр.5'!I151</f>
        <v>7841.1</v>
      </c>
      <c r="J374" s="148">
        <f t="shared" si="28"/>
        <v>97.92439399048368</v>
      </c>
    </row>
    <row r="375" spans="1:10" ht="78.75">
      <c r="A375" s="146" t="s">
        <v>50</v>
      </c>
      <c r="B375" s="147" t="s">
        <v>136</v>
      </c>
      <c r="C375" s="147" t="s">
        <v>133</v>
      </c>
      <c r="D375" s="147" t="s">
        <v>117</v>
      </c>
      <c r="E375" s="147" t="s">
        <v>137</v>
      </c>
      <c r="F375" s="207"/>
      <c r="G375" s="208"/>
      <c r="H375" s="10">
        <f>H376</f>
        <v>4405.3</v>
      </c>
      <c r="I375" s="114">
        <f>I376</f>
        <v>3627.8</v>
      </c>
      <c r="J375" s="148">
        <f t="shared" si="28"/>
        <v>82.3508047125054</v>
      </c>
    </row>
    <row r="376" spans="1:10" ht="39">
      <c r="A376" s="146" t="s">
        <v>35</v>
      </c>
      <c r="B376" s="147" t="s">
        <v>136</v>
      </c>
      <c r="C376" s="147" t="s">
        <v>133</v>
      </c>
      <c r="D376" s="147" t="s">
        <v>117</v>
      </c>
      <c r="E376" s="147" t="s">
        <v>137</v>
      </c>
      <c r="F376" s="207" t="s">
        <v>36</v>
      </c>
      <c r="G376" s="208"/>
      <c r="H376" s="10">
        <f>H377</f>
        <v>4405.3</v>
      </c>
      <c r="I376" s="114">
        <f>I377</f>
        <v>3627.8</v>
      </c>
      <c r="J376" s="148">
        <f t="shared" si="28"/>
        <v>82.3508047125054</v>
      </c>
    </row>
    <row r="377" spans="1:10" ht="13.5">
      <c r="A377" s="146" t="s">
        <v>37</v>
      </c>
      <c r="B377" s="147" t="s">
        <v>136</v>
      </c>
      <c r="C377" s="147" t="s">
        <v>133</v>
      </c>
      <c r="D377" s="147" t="s">
        <v>117</v>
      </c>
      <c r="E377" s="147" t="s">
        <v>137</v>
      </c>
      <c r="F377" s="207" t="s">
        <v>38</v>
      </c>
      <c r="G377" s="208"/>
      <c r="H377" s="10">
        <f>'пр.5'!H161</f>
        <v>4405.3</v>
      </c>
      <c r="I377" s="114">
        <f>'пр.5'!I161</f>
        <v>3627.8</v>
      </c>
      <c r="J377" s="148">
        <f t="shared" si="28"/>
        <v>82.3508047125054</v>
      </c>
    </row>
    <row r="378" spans="1:10" ht="26.25">
      <c r="A378" s="146" t="s">
        <v>141</v>
      </c>
      <c r="B378" s="147" t="s">
        <v>136</v>
      </c>
      <c r="C378" s="147" t="s">
        <v>133</v>
      </c>
      <c r="D378" s="147" t="s">
        <v>117</v>
      </c>
      <c r="E378" s="147" t="s">
        <v>142</v>
      </c>
      <c r="F378" s="207"/>
      <c r="G378" s="208"/>
      <c r="H378" s="10">
        <f>H379</f>
        <v>990.1</v>
      </c>
      <c r="I378" s="114">
        <f>I379</f>
        <v>895.4</v>
      </c>
      <c r="J378" s="148">
        <f t="shared" si="28"/>
        <v>90.43530956469044</v>
      </c>
    </row>
    <row r="379" spans="1:10" ht="39">
      <c r="A379" s="146" t="s">
        <v>35</v>
      </c>
      <c r="B379" s="147" t="s">
        <v>136</v>
      </c>
      <c r="C379" s="147" t="s">
        <v>133</v>
      </c>
      <c r="D379" s="147" t="s">
        <v>117</v>
      </c>
      <c r="E379" s="147" t="s">
        <v>142</v>
      </c>
      <c r="F379" s="207" t="s">
        <v>36</v>
      </c>
      <c r="G379" s="208"/>
      <c r="H379" s="10">
        <f>H380</f>
        <v>990.1</v>
      </c>
      <c r="I379" s="114">
        <f>I380</f>
        <v>895.4</v>
      </c>
      <c r="J379" s="148">
        <f t="shared" si="28"/>
        <v>90.43530956469044</v>
      </c>
    </row>
    <row r="380" spans="1:10" ht="13.5">
      <c r="A380" s="146" t="s">
        <v>37</v>
      </c>
      <c r="B380" s="147" t="s">
        <v>136</v>
      </c>
      <c r="C380" s="147" t="s">
        <v>133</v>
      </c>
      <c r="D380" s="147" t="s">
        <v>117</v>
      </c>
      <c r="E380" s="147" t="s">
        <v>142</v>
      </c>
      <c r="F380" s="207" t="s">
        <v>38</v>
      </c>
      <c r="G380" s="208"/>
      <c r="H380" s="10">
        <f>'пр.5'!H171</f>
        <v>990.1</v>
      </c>
      <c r="I380" s="114">
        <f>'пр.5'!I171</f>
        <v>895.4</v>
      </c>
      <c r="J380" s="148">
        <f t="shared" si="28"/>
        <v>90.43530956469044</v>
      </c>
    </row>
    <row r="381" spans="1:10" ht="52.5">
      <c r="A381" s="146" t="s">
        <v>160</v>
      </c>
      <c r="B381" s="147" t="s">
        <v>136</v>
      </c>
      <c r="C381" s="147" t="s">
        <v>133</v>
      </c>
      <c r="D381" s="147" t="s">
        <v>117</v>
      </c>
      <c r="E381" s="147" t="s">
        <v>161</v>
      </c>
      <c r="F381" s="207"/>
      <c r="G381" s="208"/>
      <c r="H381" s="10">
        <f aca="true" t="shared" si="29" ref="H381:I383">H382</f>
        <v>159837.8</v>
      </c>
      <c r="I381" s="114">
        <f t="shared" si="29"/>
        <v>154171.3</v>
      </c>
      <c r="J381" s="148">
        <f t="shared" si="28"/>
        <v>96.45484359769718</v>
      </c>
    </row>
    <row r="382" spans="1:10" ht="13.5">
      <c r="A382" s="146" t="s">
        <v>162</v>
      </c>
      <c r="B382" s="147" t="s">
        <v>136</v>
      </c>
      <c r="C382" s="147" t="s">
        <v>133</v>
      </c>
      <c r="D382" s="147" t="s">
        <v>117</v>
      </c>
      <c r="E382" s="147" t="s">
        <v>163</v>
      </c>
      <c r="F382" s="207"/>
      <c r="G382" s="208"/>
      <c r="H382" s="10">
        <f t="shared" si="29"/>
        <v>159837.8</v>
      </c>
      <c r="I382" s="114">
        <f t="shared" si="29"/>
        <v>154171.3</v>
      </c>
      <c r="J382" s="148">
        <f t="shared" si="28"/>
        <v>96.45484359769718</v>
      </c>
    </row>
    <row r="383" spans="1:10" ht="39">
      <c r="A383" s="146" t="s">
        <v>35</v>
      </c>
      <c r="B383" s="147" t="s">
        <v>136</v>
      </c>
      <c r="C383" s="147" t="s">
        <v>133</v>
      </c>
      <c r="D383" s="147" t="s">
        <v>117</v>
      </c>
      <c r="E383" s="147" t="s">
        <v>163</v>
      </c>
      <c r="F383" s="207" t="s">
        <v>36</v>
      </c>
      <c r="G383" s="208"/>
      <c r="H383" s="10">
        <f t="shared" si="29"/>
        <v>159837.8</v>
      </c>
      <c r="I383" s="114">
        <f t="shared" si="29"/>
        <v>154171.3</v>
      </c>
      <c r="J383" s="148">
        <f t="shared" si="28"/>
        <v>96.45484359769718</v>
      </c>
    </row>
    <row r="384" spans="1:10" ht="13.5">
      <c r="A384" s="146" t="s">
        <v>37</v>
      </c>
      <c r="B384" s="147" t="s">
        <v>136</v>
      </c>
      <c r="C384" s="147" t="s">
        <v>133</v>
      </c>
      <c r="D384" s="147" t="s">
        <v>117</v>
      </c>
      <c r="E384" s="147" t="s">
        <v>163</v>
      </c>
      <c r="F384" s="207" t="s">
        <v>38</v>
      </c>
      <c r="G384" s="208"/>
      <c r="H384" s="10">
        <f>'пр.5'!H208</f>
        <v>159837.8</v>
      </c>
      <c r="I384" s="114">
        <f>'пр.5'!I208</f>
        <v>154171.3</v>
      </c>
      <c r="J384" s="148">
        <f t="shared" si="28"/>
        <v>96.45484359769718</v>
      </c>
    </row>
    <row r="385" spans="1:10" ht="78.75">
      <c r="A385" s="146" t="s">
        <v>164</v>
      </c>
      <c r="B385" s="147" t="s">
        <v>136</v>
      </c>
      <c r="C385" s="147" t="s">
        <v>133</v>
      </c>
      <c r="D385" s="147" t="s">
        <v>117</v>
      </c>
      <c r="E385" s="147" t="s">
        <v>165</v>
      </c>
      <c r="F385" s="207"/>
      <c r="G385" s="208"/>
      <c r="H385" s="10">
        <f aca="true" t="shared" si="30" ref="H385:I387">H386</f>
        <v>1803</v>
      </c>
      <c r="I385" s="114">
        <f t="shared" si="30"/>
        <v>1802.9</v>
      </c>
      <c r="J385" s="148">
        <f t="shared" si="28"/>
        <v>99.99445368829728</v>
      </c>
    </row>
    <row r="386" spans="1:10" ht="52.5">
      <c r="A386" s="146" t="s">
        <v>166</v>
      </c>
      <c r="B386" s="147" t="s">
        <v>136</v>
      </c>
      <c r="C386" s="147" t="s">
        <v>133</v>
      </c>
      <c r="D386" s="147" t="s">
        <v>117</v>
      </c>
      <c r="E386" s="147" t="s">
        <v>167</v>
      </c>
      <c r="F386" s="207"/>
      <c r="G386" s="208"/>
      <c r="H386" s="10">
        <f t="shared" si="30"/>
        <v>1803</v>
      </c>
      <c r="I386" s="114">
        <f t="shared" si="30"/>
        <v>1802.9</v>
      </c>
      <c r="J386" s="148">
        <f t="shared" si="28"/>
        <v>99.99445368829728</v>
      </c>
    </row>
    <row r="387" spans="1:10" ht="39">
      <c r="A387" s="146" t="s">
        <v>35</v>
      </c>
      <c r="B387" s="147" t="s">
        <v>136</v>
      </c>
      <c r="C387" s="147" t="s">
        <v>133</v>
      </c>
      <c r="D387" s="147" t="s">
        <v>117</v>
      </c>
      <c r="E387" s="147" t="s">
        <v>167</v>
      </c>
      <c r="F387" s="207" t="s">
        <v>36</v>
      </c>
      <c r="G387" s="208"/>
      <c r="H387" s="10">
        <f t="shared" si="30"/>
        <v>1803</v>
      </c>
      <c r="I387" s="114">
        <f t="shared" si="30"/>
        <v>1802.9</v>
      </c>
      <c r="J387" s="148">
        <f t="shared" si="28"/>
        <v>99.99445368829728</v>
      </c>
    </row>
    <row r="388" spans="1:10" ht="13.5">
      <c r="A388" s="146" t="s">
        <v>37</v>
      </c>
      <c r="B388" s="147" t="s">
        <v>136</v>
      </c>
      <c r="C388" s="147" t="s">
        <v>133</v>
      </c>
      <c r="D388" s="147" t="s">
        <v>117</v>
      </c>
      <c r="E388" s="147" t="s">
        <v>167</v>
      </c>
      <c r="F388" s="207" t="s">
        <v>38</v>
      </c>
      <c r="G388" s="208"/>
      <c r="H388" s="10">
        <f>'пр.5'!H226</f>
        <v>1803</v>
      </c>
      <c r="I388" s="114">
        <f>'пр.5'!I226</f>
        <v>1802.9</v>
      </c>
      <c r="J388" s="148">
        <f t="shared" si="28"/>
        <v>99.99445368829728</v>
      </c>
    </row>
    <row r="389" spans="1:10" ht="66">
      <c r="A389" s="146" t="s">
        <v>190</v>
      </c>
      <c r="B389" s="147" t="s">
        <v>136</v>
      </c>
      <c r="C389" s="147" t="s">
        <v>133</v>
      </c>
      <c r="D389" s="147" t="s">
        <v>117</v>
      </c>
      <c r="E389" s="147" t="s">
        <v>191</v>
      </c>
      <c r="F389" s="207"/>
      <c r="G389" s="208"/>
      <c r="H389" s="10">
        <f>H390</f>
        <v>2775.4</v>
      </c>
      <c r="I389" s="114">
        <f>I390</f>
        <v>2556.2</v>
      </c>
      <c r="J389" s="148">
        <f t="shared" si="28"/>
        <v>92.10203934567988</v>
      </c>
    </row>
    <row r="390" spans="1:10" ht="52.5">
      <c r="A390" s="146" t="s">
        <v>192</v>
      </c>
      <c r="B390" s="147" t="s">
        <v>136</v>
      </c>
      <c r="C390" s="147" t="s">
        <v>133</v>
      </c>
      <c r="D390" s="147" t="s">
        <v>117</v>
      </c>
      <c r="E390" s="147" t="s">
        <v>193</v>
      </c>
      <c r="F390" s="207"/>
      <c r="G390" s="208"/>
      <c r="H390" s="10">
        <f>H391+H394</f>
        <v>2775.4</v>
      </c>
      <c r="I390" s="114">
        <f>I391+I394</f>
        <v>2556.2</v>
      </c>
      <c r="J390" s="148">
        <f t="shared" si="28"/>
        <v>92.10203934567988</v>
      </c>
    </row>
    <row r="391" spans="1:10" ht="26.25">
      <c r="A391" s="146" t="s">
        <v>194</v>
      </c>
      <c r="B391" s="147" t="s">
        <v>136</v>
      </c>
      <c r="C391" s="147" t="s">
        <v>133</v>
      </c>
      <c r="D391" s="147" t="s">
        <v>117</v>
      </c>
      <c r="E391" s="147" t="s">
        <v>195</v>
      </c>
      <c r="F391" s="207"/>
      <c r="G391" s="208"/>
      <c r="H391" s="10">
        <f>H392</f>
        <v>384.5</v>
      </c>
      <c r="I391" s="114">
        <f>I392</f>
        <v>363.6</v>
      </c>
      <c r="J391" s="148">
        <f t="shared" si="28"/>
        <v>94.56436931079324</v>
      </c>
    </row>
    <row r="392" spans="1:10" ht="39">
      <c r="A392" s="146" t="s">
        <v>35</v>
      </c>
      <c r="B392" s="147" t="s">
        <v>136</v>
      </c>
      <c r="C392" s="147" t="s">
        <v>133</v>
      </c>
      <c r="D392" s="147" t="s">
        <v>117</v>
      </c>
      <c r="E392" s="147" t="s">
        <v>195</v>
      </c>
      <c r="F392" s="207" t="s">
        <v>36</v>
      </c>
      <c r="G392" s="208"/>
      <c r="H392" s="10">
        <f>H393</f>
        <v>384.5</v>
      </c>
      <c r="I392" s="114">
        <f>I393</f>
        <v>363.6</v>
      </c>
      <c r="J392" s="148">
        <f t="shared" si="28"/>
        <v>94.56436931079324</v>
      </c>
    </row>
    <row r="393" spans="1:10" ht="13.5">
      <c r="A393" s="146" t="s">
        <v>37</v>
      </c>
      <c r="B393" s="147" t="s">
        <v>136</v>
      </c>
      <c r="C393" s="147" t="s">
        <v>133</v>
      </c>
      <c r="D393" s="147" t="s">
        <v>117</v>
      </c>
      <c r="E393" s="147" t="s">
        <v>195</v>
      </c>
      <c r="F393" s="207" t="s">
        <v>38</v>
      </c>
      <c r="G393" s="208"/>
      <c r="H393" s="10">
        <f>'пр.5'!H269</f>
        <v>384.5</v>
      </c>
      <c r="I393" s="114">
        <f>'пр.5'!I269</f>
        <v>363.6</v>
      </c>
      <c r="J393" s="148">
        <f t="shared" si="28"/>
        <v>94.56436931079324</v>
      </c>
    </row>
    <row r="394" spans="1:10" ht="13.5">
      <c r="A394" s="146" t="s">
        <v>196</v>
      </c>
      <c r="B394" s="147" t="s">
        <v>136</v>
      </c>
      <c r="C394" s="147" t="s">
        <v>133</v>
      </c>
      <c r="D394" s="147" t="s">
        <v>117</v>
      </c>
      <c r="E394" s="147" t="s">
        <v>197</v>
      </c>
      <c r="F394" s="207"/>
      <c r="G394" s="208"/>
      <c r="H394" s="10">
        <f>H395</f>
        <v>2390.9</v>
      </c>
      <c r="I394" s="114">
        <f>I395</f>
        <v>2192.6</v>
      </c>
      <c r="J394" s="148">
        <f t="shared" si="28"/>
        <v>91.70605211426658</v>
      </c>
    </row>
    <row r="395" spans="1:10" ht="39">
      <c r="A395" s="146" t="s">
        <v>35</v>
      </c>
      <c r="B395" s="147" t="s">
        <v>136</v>
      </c>
      <c r="C395" s="147" t="s">
        <v>133</v>
      </c>
      <c r="D395" s="147" t="s">
        <v>117</v>
      </c>
      <c r="E395" s="147" t="s">
        <v>197</v>
      </c>
      <c r="F395" s="207" t="s">
        <v>36</v>
      </c>
      <c r="G395" s="208"/>
      <c r="H395" s="10">
        <f>H396</f>
        <v>2390.9</v>
      </c>
      <c r="I395" s="114">
        <f>I396</f>
        <v>2192.6</v>
      </c>
      <c r="J395" s="148">
        <f t="shared" si="28"/>
        <v>91.70605211426658</v>
      </c>
    </row>
    <row r="396" spans="1:10" ht="13.5">
      <c r="A396" s="146" t="s">
        <v>37</v>
      </c>
      <c r="B396" s="147" t="s">
        <v>136</v>
      </c>
      <c r="C396" s="147" t="s">
        <v>133</v>
      </c>
      <c r="D396" s="147" t="s">
        <v>117</v>
      </c>
      <c r="E396" s="147" t="s">
        <v>197</v>
      </c>
      <c r="F396" s="207" t="s">
        <v>38</v>
      </c>
      <c r="G396" s="208"/>
      <c r="H396" s="10">
        <f>'пр.5'!H283</f>
        <v>2390.9</v>
      </c>
      <c r="I396" s="114">
        <f>'пр.5'!I283</f>
        <v>2192.6</v>
      </c>
      <c r="J396" s="148">
        <f t="shared" si="28"/>
        <v>91.70605211426658</v>
      </c>
    </row>
    <row r="397" spans="1:10" ht="39">
      <c r="A397" s="146" t="s">
        <v>291</v>
      </c>
      <c r="B397" s="147" t="s">
        <v>136</v>
      </c>
      <c r="C397" s="147" t="s">
        <v>133</v>
      </c>
      <c r="D397" s="147" t="s">
        <v>117</v>
      </c>
      <c r="E397" s="147" t="s">
        <v>292</v>
      </c>
      <c r="F397" s="207"/>
      <c r="G397" s="208"/>
      <c r="H397" s="10">
        <f>H398</f>
        <v>1113.3</v>
      </c>
      <c r="I397" s="114">
        <f>I398</f>
        <v>996.5</v>
      </c>
      <c r="J397" s="148">
        <f t="shared" si="28"/>
        <v>89.50866792418935</v>
      </c>
    </row>
    <row r="398" spans="1:10" ht="54.75" customHeight="1">
      <c r="A398" s="146" t="s">
        <v>293</v>
      </c>
      <c r="B398" s="147" t="s">
        <v>136</v>
      </c>
      <c r="C398" s="147" t="s">
        <v>133</v>
      </c>
      <c r="D398" s="147" t="s">
        <v>117</v>
      </c>
      <c r="E398" s="147" t="s">
        <v>294</v>
      </c>
      <c r="F398" s="207"/>
      <c r="G398" s="208"/>
      <c r="H398" s="10">
        <f>H399+H402+H405+H408</f>
        <v>1113.3</v>
      </c>
      <c r="I398" s="114">
        <f>I399+I402+I405+I408</f>
        <v>996.5</v>
      </c>
      <c r="J398" s="148">
        <f t="shared" si="28"/>
        <v>89.50866792418935</v>
      </c>
    </row>
    <row r="399" spans="1:10" ht="66">
      <c r="A399" s="146" t="s">
        <v>297</v>
      </c>
      <c r="B399" s="147" t="s">
        <v>136</v>
      </c>
      <c r="C399" s="147" t="s">
        <v>133</v>
      </c>
      <c r="D399" s="147" t="s">
        <v>117</v>
      </c>
      <c r="E399" s="147" t="s">
        <v>298</v>
      </c>
      <c r="F399" s="207"/>
      <c r="G399" s="208"/>
      <c r="H399" s="10">
        <f>H400</f>
        <v>713.6</v>
      </c>
      <c r="I399" s="114">
        <f>I400</f>
        <v>596.8</v>
      </c>
      <c r="J399" s="148">
        <f aca="true" t="shared" si="31" ref="J399:J462">I399/H399*100</f>
        <v>83.63228699551568</v>
      </c>
    </row>
    <row r="400" spans="1:10" ht="39">
      <c r="A400" s="146" t="s">
        <v>35</v>
      </c>
      <c r="B400" s="147" t="s">
        <v>136</v>
      </c>
      <c r="C400" s="147" t="s">
        <v>133</v>
      </c>
      <c r="D400" s="147" t="s">
        <v>117</v>
      </c>
      <c r="E400" s="147" t="s">
        <v>298</v>
      </c>
      <c r="F400" s="207" t="s">
        <v>36</v>
      </c>
      <c r="G400" s="208"/>
      <c r="H400" s="10">
        <f>H401</f>
        <v>713.6</v>
      </c>
      <c r="I400" s="114">
        <f>I401</f>
        <v>596.8</v>
      </c>
      <c r="J400" s="148">
        <f t="shared" si="31"/>
        <v>83.63228699551568</v>
      </c>
    </row>
    <row r="401" spans="1:10" ht="13.5">
      <c r="A401" s="146" t="s">
        <v>37</v>
      </c>
      <c r="B401" s="147" t="s">
        <v>136</v>
      </c>
      <c r="C401" s="147" t="s">
        <v>133</v>
      </c>
      <c r="D401" s="147" t="s">
        <v>117</v>
      </c>
      <c r="E401" s="147" t="s">
        <v>298</v>
      </c>
      <c r="F401" s="207" t="s">
        <v>38</v>
      </c>
      <c r="G401" s="208"/>
      <c r="H401" s="10">
        <f>'пр.5'!H470</f>
        <v>713.6</v>
      </c>
      <c r="I401" s="114">
        <f>'пр.5'!I470</f>
        <v>596.8</v>
      </c>
      <c r="J401" s="148">
        <f t="shared" si="31"/>
        <v>83.63228699551568</v>
      </c>
    </row>
    <row r="402" spans="1:10" ht="26.25">
      <c r="A402" s="146" t="s">
        <v>302</v>
      </c>
      <c r="B402" s="147" t="s">
        <v>136</v>
      </c>
      <c r="C402" s="147" t="s">
        <v>133</v>
      </c>
      <c r="D402" s="147" t="s">
        <v>117</v>
      </c>
      <c r="E402" s="147" t="s">
        <v>303</v>
      </c>
      <c r="F402" s="207"/>
      <c r="G402" s="208"/>
      <c r="H402" s="10">
        <f>H403</f>
        <v>158.9</v>
      </c>
      <c r="I402" s="114">
        <f>I403</f>
        <v>158.9</v>
      </c>
      <c r="J402" s="148">
        <f t="shared" si="31"/>
        <v>100</v>
      </c>
    </row>
    <row r="403" spans="1:10" ht="39">
      <c r="A403" s="146" t="s">
        <v>35</v>
      </c>
      <c r="B403" s="147" t="s">
        <v>136</v>
      </c>
      <c r="C403" s="147" t="s">
        <v>133</v>
      </c>
      <c r="D403" s="147" t="s">
        <v>117</v>
      </c>
      <c r="E403" s="147" t="s">
        <v>303</v>
      </c>
      <c r="F403" s="207" t="s">
        <v>36</v>
      </c>
      <c r="G403" s="208"/>
      <c r="H403" s="10">
        <f>H404</f>
        <v>158.9</v>
      </c>
      <c r="I403" s="114">
        <f>I404</f>
        <v>158.9</v>
      </c>
      <c r="J403" s="148">
        <f t="shared" si="31"/>
        <v>100</v>
      </c>
    </row>
    <row r="404" spans="1:10" ht="13.5">
      <c r="A404" s="146" t="s">
        <v>37</v>
      </c>
      <c r="B404" s="147" t="s">
        <v>136</v>
      </c>
      <c r="C404" s="147" t="s">
        <v>133</v>
      </c>
      <c r="D404" s="147" t="s">
        <v>117</v>
      </c>
      <c r="E404" s="147" t="s">
        <v>303</v>
      </c>
      <c r="F404" s="207" t="s">
        <v>38</v>
      </c>
      <c r="G404" s="208"/>
      <c r="H404" s="10">
        <f>'пр.5'!H490</f>
        <v>158.9</v>
      </c>
      <c r="I404" s="114">
        <f>'пр.5'!I490</f>
        <v>158.9</v>
      </c>
      <c r="J404" s="148">
        <f t="shared" si="31"/>
        <v>100</v>
      </c>
    </row>
    <row r="405" spans="1:10" ht="39">
      <c r="A405" s="146" t="s">
        <v>306</v>
      </c>
      <c r="B405" s="147" t="s">
        <v>136</v>
      </c>
      <c r="C405" s="147" t="s">
        <v>133</v>
      </c>
      <c r="D405" s="147" t="s">
        <v>117</v>
      </c>
      <c r="E405" s="147" t="s">
        <v>307</v>
      </c>
      <c r="F405" s="207"/>
      <c r="G405" s="208"/>
      <c r="H405" s="10">
        <f>H406</f>
        <v>198.8</v>
      </c>
      <c r="I405" s="114">
        <f>I406</f>
        <v>198.8</v>
      </c>
      <c r="J405" s="148">
        <f t="shared" si="31"/>
        <v>100</v>
      </c>
    </row>
    <row r="406" spans="1:10" ht="39">
      <c r="A406" s="146" t="s">
        <v>35</v>
      </c>
      <c r="B406" s="147" t="s">
        <v>136</v>
      </c>
      <c r="C406" s="147" t="s">
        <v>133</v>
      </c>
      <c r="D406" s="147" t="s">
        <v>117</v>
      </c>
      <c r="E406" s="147" t="s">
        <v>307</v>
      </c>
      <c r="F406" s="207" t="s">
        <v>36</v>
      </c>
      <c r="G406" s="208"/>
      <c r="H406" s="10">
        <f>H407</f>
        <v>198.8</v>
      </c>
      <c r="I406" s="114">
        <f>I407</f>
        <v>198.8</v>
      </c>
      <c r="J406" s="148">
        <f t="shared" si="31"/>
        <v>100</v>
      </c>
    </row>
    <row r="407" spans="1:10" ht="13.5">
      <c r="A407" s="146" t="s">
        <v>37</v>
      </c>
      <c r="B407" s="147" t="s">
        <v>136</v>
      </c>
      <c r="C407" s="147" t="s">
        <v>133</v>
      </c>
      <c r="D407" s="147" t="s">
        <v>117</v>
      </c>
      <c r="E407" s="147" t="s">
        <v>307</v>
      </c>
      <c r="F407" s="207" t="s">
        <v>38</v>
      </c>
      <c r="G407" s="208"/>
      <c r="H407" s="10">
        <f>'пр.5'!H516</f>
        <v>198.8</v>
      </c>
      <c r="I407" s="114">
        <f>'пр.5'!I516</f>
        <v>198.8</v>
      </c>
      <c r="J407" s="148">
        <f t="shared" si="31"/>
        <v>100</v>
      </c>
    </row>
    <row r="408" spans="1:10" ht="52.5">
      <c r="A408" s="146" t="s">
        <v>308</v>
      </c>
      <c r="B408" s="147" t="s">
        <v>136</v>
      </c>
      <c r="C408" s="147" t="s">
        <v>133</v>
      </c>
      <c r="D408" s="147" t="s">
        <v>117</v>
      </c>
      <c r="E408" s="147" t="s">
        <v>309</v>
      </c>
      <c r="F408" s="207"/>
      <c r="G408" s="208"/>
      <c r="H408" s="10">
        <f>H409</f>
        <v>42</v>
      </c>
      <c r="I408" s="114">
        <f>I409</f>
        <v>42</v>
      </c>
      <c r="J408" s="148">
        <f t="shared" si="31"/>
        <v>100</v>
      </c>
    </row>
    <row r="409" spans="1:10" ht="39">
      <c r="A409" s="146" t="s">
        <v>35</v>
      </c>
      <c r="B409" s="147" t="s">
        <v>136</v>
      </c>
      <c r="C409" s="147" t="s">
        <v>133</v>
      </c>
      <c r="D409" s="147" t="s">
        <v>117</v>
      </c>
      <c r="E409" s="147" t="s">
        <v>309</v>
      </c>
      <c r="F409" s="207" t="s">
        <v>36</v>
      </c>
      <c r="G409" s="208"/>
      <c r="H409" s="10">
        <f>H410</f>
        <v>42</v>
      </c>
      <c r="I409" s="114">
        <f>I410</f>
        <v>42</v>
      </c>
      <c r="J409" s="148">
        <f t="shared" si="31"/>
        <v>100</v>
      </c>
    </row>
    <row r="410" spans="1:10" ht="13.5">
      <c r="A410" s="146" t="s">
        <v>37</v>
      </c>
      <c r="B410" s="147" t="s">
        <v>136</v>
      </c>
      <c r="C410" s="147" t="s">
        <v>133</v>
      </c>
      <c r="D410" s="147" t="s">
        <v>117</v>
      </c>
      <c r="E410" s="147" t="s">
        <v>309</v>
      </c>
      <c r="F410" s="207" t="s">
        <v>38</v>
      </c>
      <c r="G410" s="208"/>
      <c r="H410" s="10">
        <f>'пр.5'!H535</f>
        <v>42</v>
      </c>
      <c r="I410" s="114">
        <f>'пр.5'!I535</f>
        <v>42</v>
      </c>
      <c r="J410" s="148">
        <f t="shared" si="31"/>
        <v>100</v>
      </c>
    </row>
    <row r="411" spans="1:10" ht="52.5">
      <c r="A411" s="146" t="s">
        <v>372</v>
      </c>
      <c r="B411" s="147" t="s">
        <v>136</v>
      </c>
      <c r="C411" s="147" t="s">
        <v>133</v>
      </c>
      <c r="D411" s="147" t="s">
        <v>117</v>
      </c>
      <c r="E411" s="147" t="s">
        <v>373</v>
      </c>
      <c r="F411" s="207"/>
      <c r="G411" s="208"/>
      <c r="H411" s="10">
        <f>H412</f>
        <v>9904.599999999999</v>
      </c>
      <c r="I411" s="114">
        <f>I412</f>
        <v>8504.2</v>
      </c>
      <c r="J411" s="148">
        <f t="shared" si="31"/>
        <v>85.86111503745735</v>
      </c>
    </row>
    <row r="412" spans="1:10" ht="52.5">
      <c r="A412" s="146" t="s">
        <v>374</v>
      </c>
      <c r="B412" s="147" t="s">
        <v>136</v>
      </c>
      <c r="C412" s="147" t="s">
        <v>133</v>
      </c>
      <c r="D412" s="147" t="s">
        <v>117</v>
      </c>
      <c r="E412" s="147" t="s">
        <v>375</v>
      </c>
      <c r="F412" s="207"/>
      <c r="G412" s="208"/>
      <c r="H412" s="10">
        <f>H413+H416+H419+H422</f>
        <v>9904.599999999999</v>
      </c>
      <c r="I412" s="114">
        <f>I413+I416+I419+I422</f>
        <v>8504.2</v>
      </c>
      <c r="J412" s="148">
        <f t="shared" si="31"/>
        <v>85.86111503745735</v>
      </c>
    </row>
    <row r="413" spans="1:10" ht="26.25">
      <c r="A413" s="146" t="s">
        <v>376</v>
      </c>
      <c r="B413" s="147" t="s">
        <v>136</v>
      </c>
      <c r="C413" s="147" t="s">
        <v>133</v>
      </c>
      <c r="D413" s="147" t="s">
        <v>117</v>
      </c>
      <c r="E413" s="147" t="s">
        <v>377</v>
      </c>
      <c r="F413" s="207"/>
      <c r="G413" s="208"/>
      <c r="H413" s="10">
        <f>H414</f>
        <v>76</v>
      </c>
      <c r="I413" s="114">
        <f>I414</f>
        <v>75.9</v>
      </c>
      <c r="J413" s="148">
        <f t="shared" si="31"/>
        <v>99.86842105263159</v>
      </c>
    </row>
    <row r="414" spans="1:10" ht="39">
      <c r="A414" s="146" t="s">
        <v>35</v>
      </c>
      <c r="B414" s="147" t="s">
        <v>136</v>
      </c>
      <c r="C414" s="147" t="s">
        <v>133</v>
      </c>
      <c r="D414" s="147" t="s">
        <v>117</v>
      </c>
      <c r="E414" s="147" t="s">
        <v>377</v>
      </c>
      <c r="F414" s="207" t="s">
        <v>36</v>
      </c>
      <c r="G414" s="208"/>
      <c r="H414" s="10">
        <f>H415</f>
        <v>76</v>
      </c>
      <c r="I414" s="114">
        <f>I415</f>
        <v>75.9</v>
      </c>
      <c r="J414" s="148">
        <f t="shared" si="31"/>
        <v>99.86842105263159</v>
      </c>
    </row>
    <row r="415" spans="1:10" ht="13.5">
      <c r="A415" s="146" t="s">
        <v>37</v>
      </c>
      <c r="B415" s="147" t="s">
        <v>136</v>
      </c>
      <c r="C415" s="147" t="s">
        <v>133</v>
      </c>
      <c r="D415" s="147" t="s">
        <v>117</v>
      </c>
      <c r="E415" s="147" t="s">
        <v>377</v>
      </c>
      <c r="F415" s="207" t="s">
        <v>38</v>
      </c>
      <c r="G415" s="208"/>
      <c r="H415" s="10">
        <f>'пр.5'!H686</f>
        <v>76</v>
      </c>
      <c r="I415" s="114">
        <f>'пр.5'!I686</f>
        <v>75.9</v>
      </c>
      <c r="J415" s="148">
        <f t="shared" si="31"/>
        <v>99.86842105263159</v>
      </c>
    </row>
    <row r="416" spans="1:10" ht="27" customHeight="1">
      <c r="A416" s="146" t="s">
        <v>378</v>
      </c>
      <c r="B416" s="147" t="s">
        <v>136</v>
      </c>
      <c r="C416" s="147" t="s">
        <v>133</v>
      </c>
      <c r="D416" s="147" t="s">
        <v>117</v>
      </c>
      <c r="E416" s="147" t="s">
        <v>379</v>
      </c>
      <c r="F416" s="207"/>
      <c r="G416" s="208"/>
      <c r="H416" s="10">
        <f>H417</f>
        <v>43.4</v>
      </c>
      <c r="I416" s="114">
        <f>I417</f>
        <v>43.4</v>
      </c>
      <c r="J416" s="148">
        <f t="shared" si="31"/>
        <v>100</v>
      </c>
    </row>
    <row r="417" spans="1:10" ht="39">
      <c r="A417" s="146" t="s">
        <v>35</v>
      </c>
      <c r="B417" s="147" t="s">
        <v>136</v>
      </c>
      <c r="C417" s="147" t="s">
        <v>133</v>
      </c>
      <c r="D417" s="147" t="s">
        <v>117</v>
      </c>
      <c r="E417" s="147" t="s">
        <v>379</v>
      </c>
      <c r="F417" s="207" t="s">
        <v>36</v>
      </c>
      <c r="G417" s="208"/>
      <c r="H417" s="10">
        <f>H418</f>
        <v>43.4</v>
      </c>
      <c r="I417" s="114">
        <f>I418</f>
        <v>43.4</v>
      </c>
      <c r="J417" s="148">
        <f t="shared" si="31"/>
        <v>100</v>
      </c>
    </row>
    <row r="418" spans="1:10" ht="13.5">
      <c r="A418" s="146" t="s">
        <v>37</v>
      </c>
      <c r="B418" s="147" t="s">
        <v>136</v>
      </c>
      <c r="C418" s="147" t="s">
        <v>133</v>
      </c>
      <c r="D418" s="147" t="s">
        <v>117</v>
      </c>
      <c r="E418" s="147" t="s">
        <v>379</v>
      </c>
      <c r="F418" s="207" t="s">
        <v>38</v>
      </c>
      <c r="G418" s="208"/>
      <c r="H418" s="10">
        <f>'пр.5'!H692</f>
        <v>43.4</v>
      </c>
      <c r="I418" s="114">
        <f>'пр.5'!I692</f>
        <v>43.4</v>
      </c>
      <c r="J418" s="148">
        <f t="shared" si="31"/>
        <v>100</v>
      </c>
    </row>
    <row r="419" spans="1:10" ht="66" customHeight="1">
      <c r="A419" s="146" t="s">
        <v>380</v>
      </c>
      <c r="B419" s="147" t="s">
        <v>136</v>
      </c>
      <c r="C419" s="147" t="s">
        <v>133</v>
      </c>
      <c r="D419" s="147" t="s">
        <v>117</v>
      </c>
      <c r="E419" s="147" t="s">
        <v>381</v>
      </c>
      <c r="F419" s="207"/>
      <c r="G419" s="208"/>
      <c r="H419" s="10">
        <f>H420</f>
        <v>5889.9</v>
      </c>
      <c r="I419" s="114">
        <f>I420</f>
        <v>5575.8</v>
      </c>
      <c r="J419" s="148">
        <f t="shared" si="31"/>
        <v>94.6671420567412</v>
      </c>
    </row>
    <row r="420" spans="1:10" ht="39">
      <c r="A420" s="146" t="s">
        <v>35</v>
      </c>
      <c r="B420" s="147" t="s">
        <v>136</v>
      </c>
      <c r="C420" s="147" t="s">
        <v>133</v>
      </c>
      <c r="D420" s="147" t="s">
        <v>117</v>
      </c>
      <c r="E420" s="147" t="s">
        <v>381</v>
      </c>
      <c r="F420" s="207" t="s">
        <v>36</v>
      </c>
      <c r="G420" s="208"/>
      <c r="H420" s="10">
        <f>H421</f>
        <v>5889.9</v>
      </c>
      <c r="I420" s="114">
        <f>I421</f>
        <v>5575.8</v>
      </c>
      <c r="J420" s="148">
        <f t="shared" si="31"/>
        <v>94.6671420567412</v>
      </c>
    </row>
    <row r="421" spans="1:10" ht="13.5">
      <c r="A421" s="146" t="s">
        <v>37</v>
      </c>
      <c r="B421" s="147" t="s">
        <v>136</v>
      </c>
      <c r="C421" s="147" t="s">
        <v>133</v>
      </c>
      <c r="D421" s="147" t="s">
        <v>117</v>
      </c>
      <c r="E421" s="147" t="s">
        <v>381</v>
      </c>
      <c r="F421" s="207" t="s">
        <v>38</v>
      </c>
      <c r="G421" s="208"/>
      <c r="H421" s="10">
        <f>'пр.5'!H698</f>
        <v>5889.9</v>
      </c>
      <c r="I421" s="114">
        <f>'пр.5'!I698</f>
        <v>5575.8</v>
      </c>
      <c r="J421" s="148">
        <f t="shared" si="31"/>
        <v>94.6671420567412</v>
      </c>
    </row>
    <row r="422" spans="1:10" ht="26.25">
      <c r="A422" s="146" t="s">
        <v>382</v>
      </c>
      <c r="B422" s="147" t="s">
        <v>136</v>
      </c>
      <c r="C422" s="147" t="s">
        <v>133</v>
      </c>
      <c r="D422" s="147" t="s">
        <v>117</v>
      </c>
      <c r="E422" s="147" t="s">
        <v>383</v>
      </c>
      <c r="F422" s="207"/>
      <c r="G422" s="208"/>
      <c r="H422" s="10">
        <f>H423</f>
        <v>3895.3</v>
      </c>
      <c r="I422" s="114">
        <f>I423</f>
        <v>2809.1</v>
      </c>
      <c r="J422" s="148">
        <f t="shared" si="31"/>
        <v>72.11511308499988</v>
      </c>
    </row>
    <row r="423" spans="1:10" ht="39">
      <c r="A423" s="146" t="s">
        <v>35</v>
      </c>
      <c r="B423" s="147" t="s">
        <v>136</v>
      </c>
      <c r="C423" s="147" t="s">
        <v>133</v>
      </c>
      <c r="D423" s="147" t="s">
        <v>117</v>
      </c>
      <c r="E423" s="147" t="s">
        <v>383</v>
      </c>
      <c r="F423" s="207" t="s">
        <v>36</v>
      </c>
      <c r="G423" s="208"/>
      <c r="H423" s="10">
        <f>H424</f>
        <v>3895.3</v>
      </c>
      <c r="I423" s="114">
        <f>I424</f>
        <v>2809.1</v>
      </c>
      <c r="J423" s="148">
        <f t="shared" si="31"/>
        <v>72.11511308499988</v>
      </c>
    </row>
    <row r="424" spans="1:10" ht="13.5">
      <c r="A424" s="146" t="s">
        <v>37</v>
      </c>
      <c r="B424" s="147" t="s">
        <v>136</v>
      </c>
      <c r="C424" s="147" t="s">
        <v>133</v>
      </c>
      <c r="D424" s="147" t="s">
        <v>117</v>
      </c>
      <c r="E424" s="147" t="s">
        <v>383</v>
      </c>
      <c r="F424" s="207" t="s">
        <v>38</v>
      </c>
      <c r="G424" s="208"/>
      <c r="H424" s="10">
        <f>'пр.5'!H708</f>
        <v>3895.3</v>
      </c>
      <c r="I424" s="114">
        <f>'пр.5'!I708</f>
        <v>2809.1</v>
      </c>
      <c r="J424" s="148">
        <f t="shared" si="31"/>
        <v>72.11511308499988</v>
      </c>
    </row>
    <row r="425" spans="1:10" ht="26.25">
      <c r="A425" s="146" t="s">
        <v>517</v>
      </c>
      <c r="B425" s="147" t="s">
        <v>136</v>
      </c>
      <c r="C425" s="147" t="s">
        <v>133</v>
      </c>
      <c r="D425" s="147" t="s">
        <v>117</v>
      </c>
      <c r="E425" s="147" t="s">
        <v>518</v>
      </c>
      <c r="F425" s="207"/>
      <c r="G425" s="208"/>
      <c r="H425" s="10">
        <f>H426+H429+H432+H435</f>
        <v>46896.799999999996</v>
      </c>
      <c r="I425" s="114">
        <f>I426+I429+I432+I435</f>
        <v>43830.9</v>
      </c>
      <c r="J425" s="148">
        <f t="shared" si="31"/>
        <v>93.46245372818616</v>
      </c>
    </row>
    <row r="426" spans="1:10" ht="92.25">
      <c r="A426" s="146" t="s">
        <v>406</v>
      </c>
      <c r="B426" s="147" t="s">
        <v>136</v>
      </c>
      <c r="C426" s="147" t="s">
        <v>133</v>
      </c>
      <c r="D426" s="147" t="s">
        <v>117</v>
      </c>
      <c r="E426" s="147" t="s">
        <v>519</v>
      </c>
      <c r="F426" s="207"/>
      <c r="G426" s="208"/>
      <c r="H426" s="10">
        <f>H427</f>
        <v>2196.7</v>
      </c>
      <c r="I426" s="114">
        <f>I427</f>
        <v>2090.3</v>
      </c>
      <c r="J426" s="148">
        <f t="shared" si="31"/>
        <v>95.15637092001641</v>
      </c>
    </row>
    <row r="427" spans="1:10" ht="39">
      <c r="A427" s="146" t="s">
        <v>35</v>
      </c>
      <c r="B427" s="147" t="s">
        <v>136</v>
      </c>
      <c r="C427" s="147" t="s">
        <v>133</v>
      </c>
      <c r="D427" s="147" t="s">
        <v>117</v>
      </c>
      <c r="E427" s="147" t="s">
        <v>519</v>
      </c>
      <c r="F427" s="207" t="s">
        <v>36</v>
      </c>
      <c r="G427" s="208"/>
      <c r="H427" s="10">
        <f>H428</f>
        <v>2196.7</v>
      </c>
      <c r="I427" s="114">
        <f>I428</f>
        <v>2090.3</v>
      </c>
      <c r="J427" s="148">
        <f t="shared" si="31"/>
        <v>95.15637092001641</v>
      </c>
    </row>
    <row r="428" spans="1:10" ht="13.5">
      <c r="A428" s="146" t="s">
        <v>37</v>
      </c>
      <c r="B428" s="147" t="s">
        <v>136</v>
      </c>
      <c r="C428" s="147" t="s">
        <v>133</v>
      </c>
      <c r="D428" s="147" t="s">
        <v>117</v>
      </c>
      <c r="E428" s="147" t="s">
        <v>519</v>
      </c>
      <c r="F428" s="207" t="s">
        <v>38</v>
      </c>
      <c r="G428" s="208"/>
      <c r="H428" s="10">
        <v>2196.7</v>
      </c>
      <c r="I428" s="114">
        <v>2090.3</v>
      </c>
      <c r="J428" s="148">
        <f t="shared" si="31"/>
        <v>95.15637092001641</v>
      </c>
    </row>
    <row r="429" spans="1:10" ht="13.5">
      <c r="A429" s="146" t="s">
        <v>418</v>
      </c>
      <c r="B429" s="147" t="s">
        <v>136</v>
      </c>
      <c r="C429" s="147" t="s">
        <v>133</v>
      </c>
      <c r="D429" s="147" t="s">
        <v>117</v>
      </c>
      <c r="E429" s="147" t="s">
        <v>520</v>
      </c>
      <c r="F429" s="207"/>
      <c r="G429" s="208"/>
      <c r="H429" s="10">
        <f>H430</f>
        <v>1266</v>
      </c>
      <c r="I429" s="114">
        <f>I430</f>
        <v>1114.6</v>
      </c>
      <c r="J429" s="148">
        <f t="shared" si="31"/>
        <v>88.04107424960505</v>
      </c>
    </row>
    <row r="430" spans="1:10" ht="39">
      <c r="A430" s="146" t="s">
        <v>35</v>
      </c>
      <c r="B430" s="147" t="s">
        <v>136</v>
      </c>
      <c r="C430" s="147" t="s">
        <v>133</v>
      </c>
      <c r="D430" s="147" t="s">
        <v>117</v>
      </c>
      <c r="E430" s="147" t="s">
        <v>520</v>
      </c>
      <c r="F430" s="207" t="s">
        <v>36</v>
      </c>
      <c r="G430" s="208"/>
      <c r="H430" s="10">
        <f>H431</f>
        <v>1266</v>
      </c>
      <c r="I430" s="114">
        <f>I431</f>
        <v>1114.6</v>
      </c>
      <c r="J430" s="148">
        <f t="shared" si="31"/>
        <v>88.04107424960505</v>
      </c>
    </row>
    <row r="431" spans="1:10" ht="13.5">
      <c r="A431" s="146" t="s">
        <v>37</v>
      </c>
      <c r="B431" s="147" t="s">
        <v>136</v>
      </c>
      <c r="C431" s="147" t="s">
        <v>133</v>
      </c>
      <c r="D431" s="147" t="s">
        <v>117</v>
      </c>
      <c r="E431" s="147" t="s">
        <v>520</v>
      </c>
      <c r="F431" s="207" t="s">
        <v>38</v>
      </c>
      <c r="G431" s="208"/>
      <c r="H431" s="10">
        <v>1266</v>
      </c>
      <c r="I431" s="114">
        <v>1114.6</v>
      </c>
      <c r="J431" s="148">
        <f t="shared" si="31"/>
        <v>88.04107424960505</v>
      </c>
    </row>
    <row r="432" spans="1:10" ht="39">
      <c r="A432" s="146" t="s">
        <v>492</v>
      </c>
      <c r="B432" s="147" t="s">
        <v>136</v>
      </c>
      <c r="C432" s="147" t="s">
        <v>133</v>
      </c>
      <c r="D432" s="147" t="s">
        <v>117</v>
      </c>
      <c r="E432" s="147" t="s">
        <v>521</v>
      </c>
      <c r="F432" s="207"/>
      <c r="G432" s="208"/>
      <c r="H432" s="10">
        <f>H433</f>
        <v>39181.4</v>
      </c>
      <c r="I432" s="114">
        <f>I433</f>
        <v>36373.3</v>
      </c>
      <c r="J432" s="148">
        <f t="shared" si="31"/>
        <v>92.83307896093554</v>
      </c>
    </row>
    <row r="433" spans="1:10" ht="39">
      <c r="A433" s="146" t="s">
        <v>35</v>
      </c>
      <c r="B433" s="147" t="s">
        <v>136</v>
      </c>
      <c r="C433" s="147" t="s">
        <v>133</v>
      </c>
      <c r="D433" s="147" t="s">
        <v>117</v>
      </c>
      <c r="E433" s="147" t="s">
        <v>521</v>
      </c>
      <c r="F433" s="207" t="s">
        <v>36</v>
      </c>
      <c r="G433" s="208"/>
      <c r="H433" s="10">
        <f>H434</f>
        <v>39181.4</v>
      </c>
      <c r="I433" s="114">
        <f>I434</f>
        <v>36373.3</v>
      </c>
      <c r="J433" s="148">
        <f t="shared" si="31"/>
        <v>92.83307896093554</v>
      </c>
    </row>
    <row r="434" spans="1:10" ht="13.5">
      <c r="A434" s="146" t="s">
        <v>37</v>
      </c>
      <c r="B434" s="147" t="s">
        <v>136</v>
      </c>
      <c r="C434" s="147" t="s">
        <v>133</v>
      </c>
      <c r="D434" s="147" t="s">
        <v>117</v>
      </c>
      <c r="E434" s="147" t="s">
        <v>521</v>
      </c>
      <c r="F434" s="207" t="s">
        <v>38</v>
      </c>
      <c r="G434" s="208"/>
      <c r="H434" s="10">
        <v>39181.4</v>
      </c>
      <c r="I434" s="114">
        <v>36373.3</v>
      </c>
      <c r="J434" s="148">
        <f t="shared" si="31"/>
        <v>92.83307896093554</v>
      </c>
    </row>
    <row r="435" spans="1:10" ht="26.25">
      <c r="A435" s="146" t="s">
        <v>522</v>
      </c>
      <c r="B435" s="147" t="s">
        <v>136</v>
      </c>
      <c r="C435" s="147" t="s">
        <v>133</v>
      </c>
      <c r="D435" s="147" t="s">
        <v>117</v>
      </c>
      <c r="E435" s="147" t="s">
        <v>523</v>
      </c>
      <c r="F435" s="207"/>
      <c r="G435" s="208"/>
      <c r="H435" s="10">
        <f>H436</f>
        <v>4252.7</v>
      </c>
      <c r="I435" s="114">
        <f>I436</f>
        <v>4252.7</v>
      </c>
      <c r="J435" s="148">
        <f t="shared" si="31"/>
        <v>100</v>
      </c>
    </row>
    <row r="436" spans="1:10" ht="39">
      <c r="A436" s="146" t="s">
        <v>35</v>
      </c>
      <c r="B436" s="147" t="s">
        <v>136</v>
      </c>
      <c r="C436" s="147" t="s">
        <v>133</v>
      </c>
      <c r="D436" s="147" t="s">
        <v>117</v>
      </c>
      <c r="E436" s="147" t="s">
        <v>523</v>
      </c>
      <c r="F436" s="207" t="s">
        <v>36</v>
      </c>
      <c r="G436" s="208"/>
      <c r="H436" s="10">
        <f>H437</f>
        <v>4252.7</v>
      </c>
      <c r="I436" s="114">
        <f>I437</f>
        <v>4252.7</v>
      </c>
      <c r="J436" s="148">
        <f t="shared" si="31"/>
        <v>100</v>
      </c>
    </row>
    <row r="437" spans="1:10" ht="13.5">
      <c r="A437" s="146" t="s">
        <v>37</v>
      </c>
      <c r="B437" s="147" t="s">
        <v>136</v>
      </c>
      <c r="C437" s="147" t="s">
        <v>133</v>
      </c>
      <c r="D437" s="147" t="s">
        <v>117</v>
      </c>
      <c r="E437" s="147" t="s">
        <v>523</v>
      </c>
      <c r="F437" s="207" t="s">
        <v>38</v>
      </c>
      <c r="G437" s="208"/>
      <c r="H437" s="10">
        <v>4252.7</v>
      </c>
      <c r="I437" s="114">
        <v>4252.7</v>
      </c>
      <c r="J437" s="148">
        <f t="shared" si="31"/>
        <v>100</v>
      </c>
    </row>
    <row r="438" spans="1:10" ht="13.5">
      <c r="A438" s="146" t="s">
        <v>139</v>
      </c>
      <c r="B438" s="147" t="s">
        <v>136</v>
      </c>
      <c r="C438" s="147" t="s">
        <v>133</v>
      </c>
      <c r="D438" s="147" t="s">
        <v>140</v>
      </c>
      <c r="E438" s="147"/>
      <c r="F438" s="207"/>
      <c r="G438" s="208"/>
      <c r="H438" s="10">
        <f>H439+H448+H453+H467</f>
        <v>52343.9</v>
      </c>
      <c r="I438" s="114">
        <f>I439+I448+I453+I467</f>
        <v>50542.3</v>
      </c>
      <c r="J438" s="148">
        <f t="shared" si="31"/>
        <v>96.55814717665287</v>
      </c>
    </row>
    <row r="439" spans="1:10" ht="39">
      <c r="A439" s="146" t="s">
        <v>126</v>
      </c>
      <c r="B439" s="147" t="s">
        <v>136</v>
      </c>
      <c r="C439" s="147" t="s">
        <v>133</v>
      </c>
      <c r="D439" s="147" t="s">
        <v>140</v>
      </c>
      <c r="E439" s="147" t="s">
        <v>127</v>
      </c>
      <c r="F439" s="207"/>
      <c r="G439" s="208"/>
      <c r="H439" s="10">
        <f>H440+H444</f>
        <v>2147.6</v>
      </c>
      <c r="I439" s="114">
        <f>I440+I444</f>
        <v>1743.8000000000002</v>
      </c>
      <c r="J439" s="148">
        <f t="shared" si="31"/>
        <v>81.19761594337866</v>
      </c>
    </row>
    <row r="440" spans="1:10" ht="26.25">
      <c r="A440" s="146" t="s">
        <v>128</v>
      </c>
      <c r="B440" s="147" t="s">
        <v>136</v>
      </c>
      <c r="C440" s="147" t="s">
        <v>133</v>
      </c>
      <c r="D440" s="147" t="s">
        <v>140</v>
      </c>
      <c r="E440" s="147" t="s">
        <v>129</v>
      </c>
      <c r="F440" s="207"/>
      <c r="G440" s="208"/>
      <c r="H440" s="10">
        <f aca="true" t="shared" si="32" ref="H440:I442">H441</f>
        <v>1338.7</v>
      </c>
      <c r="I440" s="114">
        <f t="shared" si="32"/>
        <v>1047.4</v>
      </c>
      <c r="J440" s="148">
        <f t="shared" si="31"/>
        <v>78.2400836632554</v>
      </c>
    </row>
    <row r="441" spans="1:10" ht="78.75">
      <c r="A441" s="146" t="s">
        <v>50</v>
      </c>
      <c r="B441" s="147" t="s">
        <v>136</v>
      </c>
      <c r="C441" s="147" t="s">
        <v>133</v>
      </c>
      <c r="D441" s="147" t="s">
        <v>140</v>
      </c>
      <c r="E441" s="147" t="s">
        <v>137</v>
      </c>
      <c r="F441" s="207"/>
      <c r="G441" s="208"/>
      <c r="H441" s="10">
        <f t="shared" si="32"/>
        <v>1338.7</v>
      </c>
      <c r="I441" s="114">
        <f t="shared" si="32"/>
        <v>1047.4</v>
      </c>
      <c r="J441" s="148">
        <f t="shared" si="31"/>
        <v>78.2400836632554</v>
      </c>
    </row>
    <row r="442" spans="1:10" ht="39">
      <c r="A442" s="146" t="s">
        <v>35</v>
      </c>
      <c r="B442" s="147" t="s">
        <v>136</v>
      </c>
      <c r="C442" s="147" t="s">
        <v>133</v>
      </c>
      <c r="D442" s="147" t="s">
        <v>140</v>
      </c>
      <c r="E442" s="147" t="s">
        <v>137</v>
      </c>
      <c r="F442" s="207" t="s">
        <v>36</v>
      </c>
      <c r="G442" s="208"/>
      <c r="H442" s="10">
        <f t="shared" si="32"/>
        <v>1338.7</v>
      </c>
      <c r="I442" s="114">
        <f t="shared" si="32"/>
        <v>1047.4</v>
      </c>
      <c r="J442" s="148">
        <f t="shared" si="31"/>
        <v>78.2400836632554</v>
      </c>
    </row>
    <row r="443" spans="1:10" ht="13.5">
      <c r="A443" s="146" t="s">
        <v>37</v>
      </c>
      <c r="B443" s="147" t="s">
        <v>136</v>
      </c>
      <c r="C443" s="147" t="s">
        <v>133</v>
      </c>
      <c r="D443" s="147" t="s">
        <v>140</v>
      </c>
      <c r="E443" s="147" t="s">
        <v>137</v>
      </c>
      <c r="F443" s="207" t="s">
        <v>38</v>
      </c>
      <c r="G443" s="208"/>
      <c r="H443" s="10">
        <f>'пр.5'!H165</f>
        <v>1338.7</v>
      </c>
      <c r="I443" s="114">
        <f>'пр.5'!I165</f>
        <v>1047.4</v>
      </c>
      <c r="J443" s="148">
        <f t="shared" si="31"/>
        <v>78.2400836632554</v>
      </c>
    </row>
    <row r="444" spans="1:10" ht="52.5">
      <c r="A444" s="146" t="s">
        <v>160</v>
      </c>
      <c r="B444" s="147" t="s">
        <v>136</v>
      </c>
      <c r="C444" s="147" t="s">
        <v>133</v>
      </c>
      <c r="D444" s="147" t="s">
        <v>140</v>
      </c>
      <c r="E444" s="147" t="s">
        <v>161</v>
      </c>
      <c r="F444" s="207"/>
      <c r="G444" s="208"/>
      <c r="H444" s="10">
        <f aca="true" t="shared" si="33" ref="H444:I446">H445</f>
        <v>808.9</v>
      </c>
      <c r="I444" s="114">
        <f t="shared" si="33"/>
        <v>696.4</v>
      </c>
      <c r="J444" s="148">
        <f t="shared" si="31"/>
        <v>86.09222400791198</v>
      </c>
    </row>
    <row r="445" spans="1:10" ht="13.5">
      <c r="A445" s="146" t="s">
        <v>162</v>
      </c>
      <c r="B445" s="147" t="s">
        <v>136</v>
      </c>
      <c r="C445" s="147" t="s">
        <v>133</v>
      </c>
      <c r="D445" s="147" t="s">
        <v>140</v>
      </c>
      <c r="E445" s="147" t="s">
        <v>163</v>
      </c>
      <c r="F445" s="207"/>
      <c r="G445" s="208"/>
      <c r="H445" s="10">
        <f t="shared" si="33"/>
        <v>808.9</v>
      </c>
      <c r="I445" s="114">
        <f t="shared" si="33"/>
        <v>696.4</v>
      </c>
      <c r="J445" s="148">
        <f t="shared" si="31"/>
        <v>86.09222400791198</v>
      </c>
    </row>
    <row r="446" spans="1:10" ht="39">
      <c r="A446" s="146" t="s">
        <v>35</v>
      </c>
      <c r="B446" s="147" t="s">
        <v>136</v>
      </c>
      <c r="C446" s="147" t="s">
        <v>133</v>
      </c>
      <c r="D446" s="147" t="s">
        <v>140</v>
      </c>
      <c r="E446" s="147" t="s">
        <v>163</v>
      </c>
      <c r="F446" s="207" t="s">
        <v>36</v>
      </c>
      <c r="G446" s="208"/>
      <c r="H446" s="10">
        <f t="shared" si="33"/>
        <v>808.9</v>
      </c>
      <c r="I446" s="114">
        <f t="shared" si="33"/>
        <v>696.4</v>
      </c>
      <c r="J446" s="148">
        <f t="shared" si="31"/>
        <v>86.09222400791198</v>
      </c>
    </row>
    <row r="447" spans="1:10" ht="13.5">
      <c r="A447" s="146" t="s">
        <v>37</v>
      </c>
      <c r="B447" s="147" t="s">
        <v>136</v>
      </c>
      <c r="C447" s="147" t="s">
        <v>133</v>
      </c>
      <c r="D447" s="147" t="s">
        <v>140</v>
      </c>
      <c r="E447" s="147" t="s">
        <v>163</v>
      </c>
      <c r="F447" s="207" t="s">
        <v>38</v>
      </c>
      <c r="G447" s="208"/>
      <c r="H447" s="10">
        <f>'пр.5'!H212</f>
        <v>808.9</v>
      </c>
      <c r="I447" s="114">
        <f>'пр.5'!I212</f>
        <v>696.4</v>
      </c>
      <c r="J447" s="148">
        <f t="shared" si="31"/>
        <v>86.09222400791198</v>
      </c>
    </row>
    <row r="448" spans="1:10" ht="66">
      <c r="A448" s="146" t="s">
        <v>190</v>
      </c>
      <c r="B448" s="147" t="s">
        <v>136</v>
      </c>
      <c r="C448" s="147" t="s">
        <v>133</v>
      </c>
      <c r="D448" s="147" t="s">
        <v>140</v>
      </c>
      <c r="E448" s="147" t="s">
        <v>191</v>
      </c>
      <c r="F448" s="207"/>
      <c r="G448" s="208"/>
      <c r="H448" s="10">
        <f aca="true" t="shared" si="34" ref="H448:I451">H449</f>
        <v>204.8</v>
      </c>
      <c r="I448" s="114">
        <f t="shared" si="34"/>
        <v>204.8</v>
      </c>
      <c r="J448" s="148">
        <f t="shared" si="31"/>
        <v>100</v>
      </c>
    </row>
    <row r="449" spans="1:10" ht="52.5">
      <c r="A449" s="146" t="s">
        <v>192</v>
      </c>
      <c r="B449" s="147" t="s">
        <v>136</v>
      </c>
      <c r="C449" s="147" t="s">
        <v>133</v>
      </c>
      <c r="D449" s="147" t="s">
        <v>140</v>
      </c>
      <c r="E449" s="147" t="s">
        <v>193</v>
      </c>
      <c r="F449" s="207"/>
      <c r="G449" s="208"/>
      <c r="H449" s="10">
        <f t="shared" si="34"/>
        <v>204.8</v>
      </c>
      <c r="I449" s="114">
        <f t="shared" si="34"/>
        <v>204.8</v>
      </c>
      <c r="J449" s="148">
        <f t="shared" si="31"/>
        <v>100</v>
      </c>
    </row>
    <row r="450" spans="1:10" ht="26.25">
      <c r="A450" s="146" t="s">
        <v>194</v>
      </c>
      <c r="B450" s="147" t="s">
        <v>136</v>
      </c>
      <c r="C450" s="147" t="s">
        <v>133</v>
      </c>
      <c r="D450" s="147" t="s">
        <v>140</v>
      </c>
      <c r="E450" s="147" t="s">
        <v>195</v>
      </c>
      <c r="F450" s="207"/>
      <c r="G450" s="208"/>
      <c r="H450" s="10">
        <f t="shared" si="34"/>
        <v>204.8</v>
      </c>
      <c r="I450" s="114">
        <f t="shared" si="34"/>
        <v>204.8</v>
      </c>
      <c r="J450" s="148">
        <f t="shared" si="31"/>
        <v>100</v>
      </c>
    </row>
    <row r="451" spans="1:10" ht="39">
      <c r="A451" s="146" t="s">
        <v>35</v>
      </c>
      <c r="B451" s="147" t="s">
        <v>136</v>
      </c>
      <c r="C451" s="147" t="s">
        <v>133</v>
      </c>
      <c r="D451" s="147" t="s">
        <v>140</v>
      </c>
      <c r="E451" s="147" t="s">
        <v>195</v>
      </c>
      <c r="F451" s="207" t="s">
        <v>36</v>
      </c>
      <c r="G451" s="208"/>
      <c r="H451" s="10">
        <f t="shared" si="34"/>
        <v>204.8</v>
      </c>
      <c r="I451" s="114">
        <f t="shared" si="34"/>
        <v>204.8</v>
      </c>
      <c r="J451" s="148">
        <f t="shared" si="31"/>
        <v>100</v>
      </c>
    </row>
    <row r="452" spans="1:10" ht="13.5">
      <c r="A452" s="146" t="s">
        <v>37</v>
      </c>
      <c r="B452" s="147" t="s">
        <v>136</v>
      </c>
      <c r="C452" s="147" t="s">
        <v>133</v>
      </c>
      <c r="D452" s="147" t="s">
        <v>140</v>
      </c>
      <c r="E452" s="147" t="s">
        <v>195</v>
      </c>
      <c r="F452" s="207" t="s">
        <v>38</v>
      </c>
      <c r="G452" s="208"/>
      <c r="H452" s="10">
        <f>'пр.5'!H273</f>
        <v>204.8</v>
      </c>
      <c r="I452" s="114">
        <f>'пр.5'!I273</f>
        <v>204.8</v>
      </c>
      <c r="J452" s="148">
        <f t="shared" si="31"/>
        <v>100</v>
      </c>
    </row>
    <row r="453" spans="1:10" ht="39">
      <c r="A453" s="146" t="s">
        <v>291</v>
      </c>
      <c r="B453" s="147" t="s">
        <v>136</v>
      </c>
      <c r="C453" s="147" t="s">
        <v>133</v>
      </c>
      <c r="D453" s="147" t="s">
        <v>140</v>
      </c>
      <c r="E453" s="147" t="s">
        <v>292</v>
      </c>
      <c r="F453" s="207"/>
      <c r="G453" s="208"/>
      <c r="H453" s="10">
        <f>H454</f>
        <v>303.6</v>
      </c>
      <c r="I453" s="114">
        <f>I454</f>
        <v>302.8</v>
      </c>
      <c r="J453" s="148">
        <f t="shared" si="31"/>
        <v>99.7364953886693</v>
      </c>
    </row>
    <row r="454" spans="1:10" ht="54" customHeight="1">
      <c r="A454" s="146" t="s">
        <v>293</v>
      </c>
      <c r="B454" s="147" t="s">
        <v>136</v>
      </c>
      <c r="C454" s="147" t="s">
        <v>133</v>
      </c>
      <c r="D454" s="147" t="s">
        <v>140</v>
      </c>
      <c r="E454" s="147" t="s">
        <v>294</v>
      </c>
      <c r="F454" s="207"/>
      <c r="G454" s="208"/>
      <c r="H454" s="10">
        <f>H455+H458+H461+H464</f>
        <v>303.6</v>
      </c>
      <c r="I454" s="114">
        <f>I455+I458+I461+I464</f>
        <v>302.8</v>
      </c>
      <c r="J454" s="148">
        <f t="shared" si="31"/>
        <v>99.7364953886693</v>
      </c>
    </row>
    <row r="455" spans="1:10" ht="66">
      <c r="A455" s="146" t="s">
        <v>297</v>
      </c>
      <c r="B455" s="147" t="s">
        <v>136</v>
      </c>
      <c r="C455" s="147" t="s">
        <v>133</v>
      </c>
      <c r="D455" s="147" t="s">
        <v>140</v>
      </c>
      <c r="E455" s="147" t="s">
        <v>298</v>
      </c>
      <c r="F455" s="207"/>
      <c r="G455" s="208"/>
      <c r="H455" s="10">
        <f>H456</f>
        <v>238.3</v>
      </c>
      <c r="I455" s="114">
        <f>I456</f>
        <v>237.7</v>
      </c>
      <c r="J455" s="148">
        <f t="shared" si="31"/>
        <v>99.74821653378095</v>
      </c>
    </row>
    <row r="456" spans="1:10" ht="39">
      <c r="A456" s="146" t="s">
        <v>35</v>
      </c>
      <c r="B456" s="147" t="s">
        <v>136</v>
      </c>
      <c r="C456" s="147" t="s">
        <v>133</v>
      </c>
      <c r="D456" s="147" t="s">
        <v>140</v>
      </c>
      <c r="E456" s="147" t="s">
        <v>298</v>
      </c>
      <c r="F456" s="207" t="s">
        <v>36</v>
      </c>
      <c r="G456" s="208"/>
      <c r="H456" s="10">
        <f>H457</f>
        <v>238.3</v>
      </c>
      <c r="I456" s="114">
        <f>I457</f>
        <v>237.7</v>
      </c>
      <c r="J456" s="148">
        <f t="shared" si="31"/>
        <v>99.74821653378095</v>
      </c>
    </row>
    <row r="457" spans="1:10" ht="13.5">
      <c r="A457" s="146" t="s">
        <v>37</v>
      </c>
      <c r="B457" s="147" t="s">
        <v>136</v>
      </c>
      <c r="C457" s="147" t="s">
        <v>133</v>
      </c>
      <c r="D457" s="147" t="s">
        <v>140</v>
      </c>
      <c r="E457" s="147" t="s">
        <v>298</v>
      </c>
      <c r="F457" s="207" t="s">
        <v>38</v>
      </c>
      <c r="G457" s="208"/>
      <c r="H457" s="10">
        <f>'пр.5'!H474</f>
        <v>238.3</v>
      </c>
      <c r="I457" s="114">
        <f>'пр.5'!I474</f>
        <v>237.7</v>
      </c>
      <c r="J457" s="148">
        <f t="shared" si="31"/>
        <v>99.74821653378095</v>
      </c>
    </row>
    <row r="458" spans="1:10" ht="39">
      <c r="A458" s="146" t="s">
        <v>306</v>
      </c>
      <c r="B458" s="147" t="s">
        <v>136</v>
      </c>
      <c r="C458" s="147" t="s">
        <v>133</v>
      </c>
      <c r="D458" s="147" t="s">
        <v>140</v>
      </c>
      <c r="E458" s="147" t="s">
        <v>307</v>
      </c>
      <c r="F458" s="207"/>
      <c r="G458" s="208"/>
      <c r="H458" s="10">
        <f>H459</f>
        <v>45</v>
      </c>
      <c r="I458" s="114">
        <f>I459</f>
        <v>45</v>
      </c>
      <c r="J458" s="148">
        <f t="shared" si="31"/>
        <v>100</v>
      </c>
    </row>
    <row r="459" spans="1:10" ht="39">
      <c r="A459" s="146" t="s">
        <v>35</v>
      </c>
      <c r="B459" s="147" t="s">
        <v>136</v>
      </c>
      <c r="C459" s="147" t="s">
        <v>133</v>
      </c>
      <c r="D459" s="147" t="s">
        <v>140</v>
      </c>
      <c r="E459" s="147" t="s">
        <v>307</v>
      </c>
      <c r="F459" s="207" t="s">
        <v>36</v>
      </c>
      <c r="G459" s="208"/>
      <c r="H459" s="10">
        <f>H460</f>
        <v>45</v>
      </c>
      <c r="I459" s="114">
        <f>I460</f>
        <v>45</v>
      </c>
      <c r="J459" s="148">
        <f t="shared" si="31"/>
        <v>100</v>
      </c>
    </row>
    <row r="460" spans="1:10" ht="13.5">
      <c r="A460" s="146" t="s">
        <v>37</v>
      </c>
      <c r="B460" s="147" t="s">
        <v>136</v>
      </c>
      <c r="C460" s="147" t="s">
        <v>133</v>
      </c>
      <c r="D460" s="147" t="s">
        <v>140</v>
      </c>
      <c r="E460" s="147" t="s">
        <v>307</v>
      </c>
      <c r="F460" s="207" t="s">
        <v>38</v>
      </c>
      <c r="G460" s="208"/>
      <c r="H460" s="10">
        <f>'пр.5'!H520</f>
        <v>45</v>
      </c>
      <c r="I460" s="114">
        <f>'пр.5'!I520</f>
        <v>45</v>
      </c>
      <c r="J460" s="148">
        <f t="shared" si="31"/>
        <v>100</v>
      </c>
    </row>
    <row r="461" spans="1:10" ht="52.5">
      <c r="A461" s="146" t="s">
        <v>308</v>
      </c>
      <c r="B461" s="147" t="s">
        <v>136</v>
      </c>
      <c r="C461" s="147" t="s">
        <v>133</v>
      </c>
      <c r="D461" s="147" t="s">
        <v>140</v>
      </c>
      <c r="E461" s="147" t="s">
        <v>309</v>
      </c>
      <c r="F461" s="207"/>
      <c r="G461" s="208"/>
      <c r="H461" s="10">
        <f>H462</f>
        <v>17</v>
      </c>
      <c r="I461" s="114">
        <f>I462</f>
        <v>16.8</v>
      </c>
      <c r="J461" s="148">
        <f t="shared" si="31"/>
        <v>98.82352941176471</v>
      </c>
    </row>
    <row r="462" spans="1:10" ht="39">
      <c r="A462" s="146" t="s">
        <v>35</v>
      </c>
      <c r="B462" s="147" t="s">
        <v>136</v>
      </c>
      <c r="C462" s="147" t="s">
        <v>133</v>
      </c>
      <c r="D462" s="147" t="s">
        <v>140</v>
      </c>
      <c r="E462" s="147" t="s">
        <v>309</v>
      </c>
      <c r="F462" s="207" t="s">
        <v>36</v>
      </c>
      <c r="G462" s="208"/>
      <c r="H462" s="10">
        <f>H463</f>
        <v>17</v>
      </c>
      <c r="I462" s="114">
        <f>I463</f>
        <v>16.8</v>
      </c>
      <c r="J462" s="148">
        <f t="shared" si="31"/>
        <v>98.82352941176471</v>
      </c>
    </row>
    <row r="463" spans="1:10" ht="13.5">
      <c r="A463" s="146" t="s">
        <v>37</v>
      </c>
      <c r="B463" s="147" t="s">
        <v>136</v>
      </c>
      <c r="C463" s="147" t="s">
        <v>133</v>
      </c>
      <c r="D463" s="147" t="s">
        <v>140</v>
      </c>
      <c r="E463" s="147" t="s">
        <v>309</v>
      </c>
      <c r="F463" s="207" t="s">
        <v>38</v>
      </c>
      <c r="G463" s="208"/>
      <c r="H463" s="10">
        <f>'пр.5'!H539</f>
        <v>17</v>
      </c>
      <c r="I463" s="114">
        <f>'пр.5'!I539</f>
        <v>16.8</v>
      </c>
      <c r="J463" s="148">
        <f aca="true" t="shared" si="35" ref="J463:J526">I463/H463*100</f>
        <v>98.82352941176471</v>
      </c>
    </row>
    <row r="464" spans="1:10" ht="26.25">
      <c r="A464" s="146" t="s">
        <v>310</v>
      </c>
      <c r="B464" s="147" t="s">
        <v>136</v>
      </c>
      <c r="C464" s="147" t="s">
        <v>133</v>
      </c>
      <c r="D464" s="147" t="s">
        <v>140</v>
      </c>
      <c r="E464" s="147" t="s">
        <v>311</v>
      </c>
      <c r="F464" s="207"/>
      <c r="G464" s="208"/>
      <c r="H464" s="10">
        <f>H465</f>
        <v>3.3</v>
      </c>
      <c r="I464" s="114">
        <f>I465</f>
        <v>3.3</v>
      </c>
      <c r="J464" s="148">
        <f t="shared" si="35"/>
        <v>100</v>
      </c>
    </row>
    <row r="465" spans="1:10" ht="39">
      <c r="A465" s="146" t="s">
        <v>35</v>
      </c>
      <c r="B465" s="147" t="s">
        <v>136</v>
      </c>
      <c r="C465" s="147" t="s">
        <v>133</v>
      </c>
      <c r="D465" s="147" t="s">
        <v>140</v>
      </c>
      <c r="E465" s="147" t="s">
        <v>311</v>
      </c>
      <c r="F465" s="207" t="s">
        <v>36</v>
      </c>
      <c r="G465" s="208"/>
      <c r="H465" s="10">
        <f>H466</f>
        <v>3.3</v>
      </c>
      <c r="I465" s="114">
        <f>I466</f>
        <v>3.3</v>
      </c>
      <c r="J465" s="148">
        <f t="shared" si="35"/>
        <v>100</v>
      </c>
    </row>
    <row r="466" spans="1:10" ht="13.5">
      <c r="A466" s="146" t="s">
        <v>37</v>
      </c>
      <c r="B466" s="147" t="s">
        <v>136</v>
      </c>
      <c r="C466" s="147" t="s">
        <v>133</v>
      </c>
      <c r="D466" s="147" t="s">
        <v>140</v>
      </c>
      <c r="E466" s="147" t="s">
        <v>311</v>
      </c>
      <c r="F466" s="207" t="s">
        <v>38</v>
      </c>
      <c r="G466" s="208"/>
      <c r="H466" s="10">
        <f>'пр.5'!H555</f>
        <v>3.3</v>
      </c>
      <c r="I466" s="114">
        <f>'пр.5'!I555</f>
        <v>3.3</v>
      </c>
      <c r="J466" s="148">
        <f t="shared" si="35"/>
        <v>100</v>
      </c>
    </row>
    <row r="467" spans="1:10" ht="17.25" customHeight="1">
      <c r="A467" s="146" t="s">
        <v>524</v>
      </c>
      <c r="B467" s="147" t="s">
        <v>136</v>
      </c>
      <c r="C467" s="147" t="s">
        <v>133</v>
      </c>
      <c r="D467" s="147" t="s">
        <v>140</v>
      </c>
      <c r="E467" s="147" t="s">
        <v>525</v>
      </c>
      <c r="F467" s="207"/>
      <c r="G467" s="208"/>
      <c r="H467" s="10">
        <f>H468+H471+H474</f>
        <v>49687.9</v>
      </c>
      <c r="I467" s="114">
        <f>I468+I471+I474</f>
        <v>48290.9</v>
      </c>
      <c r="J467" s="148">
        <f t="shared" si="35"/>
        <v>97.18845030681514</v>
      </c>
    </row>
    <row r="468" spans="1:10" ht="92.25">
      <c r="A468" s="146" t="s">
        <v>406</v>
      </c>
      <c r="B468" s="147" t="s">
        <v>136</v>
      </c>
      <c r="C468" s="147" t="s">
        <v>133</v>
      </c>
      <c r="D468" s="147" t="s">
        <v>140</v>
      </c>
      <c r="E468" s="147" t="s">
        <v>526</v>
      </c>
      <c r="F468" s="207"/>
      <c r="G468" s="208"/>
      <c r="H468" s="10">
        <f>H469</f>
        <v>917</v>
      </c>
      <c r="I468" s="114">
        <f>I469</f>
        <v>770.5</v>
      </c>
      <c r="J468" s="148">
        <f t="shared" si="35"/>
        <v>84.02399127589966</v>
      </c>
    </row>
    <row r="469" spans="1:10" ht="39">
      <c r="A469" s="146" t="s">
        <v>35</v>
      </c>
      <c r="B469" s="147" t="s">
        <v>136</v>
      </c>
      <c r="C469" s="147" t="s">
        <v>133</v>
      </c>
      <c r="D469" s="147" t="s">
        <v>140</v>
      </c>
      <c r="E469" s="147" t="s">
        <v>526</v>
      </c>
      <c r="F469" s="207" t="s">
        <v>36</v>
      </c>
      <c r="G469" s="208"/>
      <c r="H469" s="10">
        <f>H470</f>
        <v>917</v>
      </c>
      <c r="I469" s="114">
        <f>I470</f>
        <v>770.5</v>
      </c>
      <c r="J469" s="148">
        <f t="shared" si="35"/>
        <v>84.02399127589966</v>
      </c>
    </row>
    <row r="470" spans="1:10" ht="13.5">
      <c r="A470" s="146" t="s">
        <v>37</v>
      </c>
      <c r="B470" s="147" t="s">
        <v>136</v>
      </c>
      <c r="C470" s="147" t="s">
        <v>133</v>
      </c>
      <c r="D470" s="147" t="s">
        <v>140</v>
      </c>
      <c r="E470" s="147" t="s">
        <v>526</v>
      </c>
      <c r="F470" s="207" t="s">
        <v>38</v>
      </c>
      <c r="G470" s="208"/>
      <c r="H470" s="10">
        <v>917</v>
      </c>
      <c r="I470" s="114">
        <v>770.5</v>
      </c>
      <c r="J470" s="148">
        <f t="shared" si="35"/>
        <v>84.02399127589966</v>
      </c>
    </row>
    <row r="471" spans="1:10" ht="13.5">
      <c r="A471" s="146" t="s">
        <v>418</v>
      </c>
      <c r="B471" s="147" t="s">
        <v>136</v>
      </c>
      <c r="C471" s="147" t="s">
        <v>133</v>
      </c>
      <c r="D471" s="147" t="s">
        <v>140</v>
      </c>
      <c r="E471" s="147" t="s">
        <v>527</v>
      </c>
      <c r="F471" s="207"/>
      <c r="G471" s="208"/>
      <c r="H471" s="10">
        <f>H472</f>
        <v>36</v>
      </c>
      <c r="I471" s="114">
        <f>I472</f>
        <v>18</v>
      </c>
      <c r="J471" s="148">
        <f t="shared" si="35"/>
        <v>50</v>
      </c>
    </row>
    <row r="472" spans="1:10" ht="39">
      <c r="A472" s="146" t="s">
        <v>35</v>
      </c>
      <c r="B472" s="147" t="s">
        <v>136</v>
      </c>
      <c r="C472" s="147" t="s">
        <v>133</v>
      </c>
      <c r="D472" s="147" t="s">
        <v>140</v>
      </c>
      <c r="E472" s="147" t="s">
        <v>527</v>
      </c>
      <c r="F472" s="207" t="s">
        <v>36</v>
      </c>
      <c r="G472" s="208"/>
      <c r="H472" s="10">
        <f>H473</f>
        <v>36</v>
      </c>
      <c r="I472" s="114">
        <f>I473</f>
        <v>18</v>
      </c>
      <c r="J472" s="148">
        <f t="shared" si="35"/>
        <v>50</v>
      </c>
    </row>
    <row r="473" spans="1:10" ht="13.5">
      <c r="A473" s="146" t="s">
        <v>37</v>
      </c>
      <c r="B473" s="147" t="s">
        <v>136</v>
      </c>
      <c r="C473" s="147" t="s">
        <v>133</v>
      </c>
      <c r="D473" s="147" t="s">
        <v>140</v>
      </c>
      <c r="E473" s="147" t="s">
        <v>527</v>
      </c>
      <c r="F473" s="207" t="s">
        <v>38</v>
      </c>
      <c r="G473" s="208"/>
      <c r="H473" s="10">
        <v>36</v>
      </c>
      <c r="I473" s="114">
        <v>18</v>
      </c>
      <c r="J473" s="148">
        <f t="shared" si="35"/>
        <v>50</v>
      </c>
    </row>
    <row r="474" spans="1:10" ht="39">
      <c r="A474" s="146" t="s">
        <v>492</v>
      </c>
      <c r="B474" s="147" t="s">
        <v>136</v>
      </c>
      <c r="C474" s="147" t="s">
        <v>133</v>
      </c>
      <c r="D474" s="147" t="s">
        <v>140</v>
      </c>
      <c r="E474" s="147" t="s">
        <v>528</v>
      </c>
      <c r="F474" s="207"/>
      <c r="G474" s="208"/>
      <c r="H474" s="10">
        <f>H475</f>
        <v>48734.9</v>
      </c>
      <c r="I474" s="114">
        <f>I475</f>
        <v>47502.4</v>
      </c>
      <c r="J474" s="148">
        <f t="shared" si="35"/>
        <v>97.47101153382894</v>
      </c>
    </row>
    <row r="475" spans="1:10" ht="39">
      <c r="A475" s="146" t="s">
        <v>35</v>
      </c>
      <c r="B475" s="147" t="s">
        <v>136</v>
      </c>
      <c r="C475" s="147" t="s">
        <v>133</v>
      </c>
      <c r="D475" s="147" t="s">
        <v>140</v>
      </c>
      <c r="E475" s="147" t="s">
        <v>528</v>
      </c>
      <c r="F475" s="207" t="s">
        <v>36</v>
      </c>
      <c r="G475" s="208"/>
      <c r="H475" s="10">
        <f>H476</f>
        <v>48734.9</v>
      </c>
      <c r="I475" s="114">
        <f>I476</f>
        <v>47502.4</v>
      </c>
      <c r="J475" s="148">
        <f t="shared" si="35"/>
        <v>97.47101153382894</v>
      </c>
    </row>
    <row r="476" spans="1:10" ht="13.5">
      <c r="A476" s="146" t="s">
        <v>37</v>
      </c>
      <c r="B476" s="147" t="s">
        <v>136</v>
      </c>
      <c r="C476" s="147" t="s">
        <v>133</v>
      </c>
      <c r="D476" s="147" t="s">
        <v>140</v>
      </c>
      <c r="E476" s="147" t="s">
        <v>528</v>
      </c>
      <c r="F476" s="207" t="s">
        <v>38</v>
      </c>
      <c r="G476" s="208"/>
      <c r="H476" s="10">
        <v>48734.9</v>
      </c>
      <c r="I476" s="114">
        <v>47502.4</v>
      </c>
      <c r="J476" s="148">
        <f t="shared" si="35"/>
        <v>97.47101153382894</v>
      </c>
    </row>
    <row r="477" spans="1:10" ht="13.5">
      <c r="A477" s="146" t="s">
        <v>206</v>
      </c>
      <c r="B477" s="147" t="s">
        <v>136</v>
      </c>
      <c r="C477" s="147" t="s">
        <v>133</v>
      </c>
      <c r="D477" s="147" t="s">
        <v>133</v>
      </c>
      <c r="E477" s="147"/>
      <c r="F477" s="207"/>
      <c r="G477" s="208"/>
      <c r="H477" s="10">
        <f>H478+H483+H493+H502</f>
        <v>9786.899999999998</v>
      </c>
      <c r="I477" s="114">
        <f>I478+I483+I493+I502</f>
        <v>7384.8</v>
      </c>
      <c r="J477" s="148">
        <f t="shared" si="35"/>
        <v>75.45596664929653</v>
      </c>
    </row>
    <row r="478" spans="1:10" ht="52.5">
      <c r="A478" s="146" t="s">
        <v>200</v>
      </c>
      <c r="B478" s="147" t="s">
        <v>136</v>
      </c>
      <c r="C478" s="147" t="s">
        <v>133</v>
      </c>
      <c r="D478" s="147" t="s">
        <v>133</v>
      </c>
      <c r="E478" s="147" t="s">
        <v>201</v>
      </c>
      <c r="F478" s="207"/>
      <c r="G478" s="208"/>
      <c r="H478" s="10">
        <f aca="true" t="shared" si="36" ref="H478:I481">H479</f>
        <v>108.5</v>
      </c>
      <c r="I478" s="114">
        <f t="shared" si="36"/>
        <v>108.5</v>
      </c>
      <c r="J478" s="148">
        <f t="shared" si="35"/>
        <v>100</v>
      </c>
    </row>
    <row r="479" spans="1:10" ht="39">
      <c r="A479" s="146" t="s">
        <v>202</v>
      </c>
      <c r="B479" s="147" t="s">
        <v>136</v>
      </c>
      <c r="C479" s="147" t="s">
        <v>133</v>
      </c>
      <c r="D479" s="147" t="s">
        <v>133</v>
      </c>
      <c r="E479" s="147" t="s">
        <v>203</v>
      </c>
      <c r="F479" s="207"/>
      <c r="G479" s="208"/>
      <c r="H479" s="10">
        <f t="shared" si="36"/>
        <v>108.5</v>
      </c>
      <c r="I479" s="114">
        <f t="shared" si="36"/>
        <v>108.5</v>
      </c>
      <c r="J479" s="148">
        <f t="shared" si="35"/>
        <v>100</v>
      </c>
    </row>
    <row r="480" spans="1:10" ht="15" customHeight="1">
      <c r="A480" s="146" t="s">
        <v>204</v>
      </c>
      <c r="B480" s="147" t="s">
        <v>136</v>
      </c>
      <c r="C480" s="147" t="s">
        <v>133</v>
      </c>
      <c r="D480" s="147" t="s">
        <v>133</v>
      </c>
      <c r="E480" s="147" t="s">
        <v>205</v>
      </c>
      <c r="F480" s="207"/>
      <c r="G480" s="208"/>
      <c r="H480" s="10">
        <f t="shared" si="36"/>
        <v>108.5</v>
      </c>
      <c r="I480" s="114">
        <f t="shared" si="36"/>
        <v>108.5</v>
      </c>
      <c r="J480" s="148">
        <f t="shared" si="35"/>
        <v>100</v>
      </c>
    </row>
    <row r="481" spans="1:10" ht="39">
      <c r="A481" s="146" t="s">
        <v>35</v>
      </c>
      <c r="B481" s="147" t="s">
        <v>136</v>
      </c>
      <c r="C481" s="147" t="s">
        <v>133</v>
      </c>
      <c r="D481" s="147" t="s">
        <v>133</v>
      </c>
      <c r="E481" s="147" t="s">
        <v>205</v>
      </c>
      <c r="F481" s="207" t="s">
        <v>36</v>
      </c>
      <c r="G481" s="208"/>
      <c r="H481" s="10">
        <f t="shared" si="36"/>
        <v>108.5</v>
      </c>
      <c r="I481" s="114">
        <f t="shared" si="36"/>
        <v>108.5</v>
      </c>
      <c r="J481" s="148">
        <f t="shared" si="35"/>
        <v>100</v>
      </c>
    </row>
    <row r="482" spans="1:10" ht="13.5">
      <c r="A482" s="146" t="s">
        <v>37</v>
      </c>
      <c r="B482" s="147" t="s">
        <v>136</v>
      </c>
      <c r="C482" s="147" t="s">
        <v>133</v>
      </c>
      <c r="D482" s="147" t="s">
        <v>133</v>
      </c>
      <c r="E482" s="147" t="s">
        <v>205</v>
      </c>
      <c r="F482" s="207" t="s">
        <v>38</v>
      </c>
      <c r="G482" s="208"/>
      <c r="H482" s="10">
        <f>'пр.5'!H300</f>
        <v>108.5</v>
      </c>
      <c r="I482" s="114">
        <f>'пр.5'!I300</f>
        <v>108.5</v>
      </c>
      <c r="J482" s="148">
        <f t="shared" si="35"/>
        <v>100</v>
      </c>
    </row>
    <row r="483" spans="1:10" ht="26.25">
      <c r="A483" s="146" t="s">
        <v>215</v>
      </c>
      <c r="B483" s="147" t="s">
        <v>136</v>
      </c>
      <c r="C483" s="147" t="s">
        <v>133</v>
      </c>
      <c r="D483" s="147" t="s">
        <v>133</v>
      </c>
      <c r="E483" s="147" t="s">
        <v>216</v>
      </c>
      <c r="F483" s="207"/>
      <c r="G483" s="208"/>
      <c r="H483" s="10">
        <f>H484</f>
        <v>346.3</v>
      </c>
      <c r="I483" s="114">
        <f>I484</f>
        <v>346.3</v>
      </c>
      <c r="J483" s="148">
        <f t="shared" si="35"/>
        <v>100</v>
      </c>
    </row>
    <row r="484" spans="1:10" ht="39">
      <c r="A484" s="146" t="s">
        <v>217</v>
      </c>
      <c r="B484" s="147" t="s">
        <v>136</v>
      </c>
      <c r="C484" s="147" t="s">
        <v>133</v>
      </c>
      <c r="D484" s="147" t="s">
        <v>133</v>
      </c>
      <c r="E484" s="147" t="s">
        <v>218</v>
      </c>
      <c r="F484" s="207"/>
      <c r="G484" s="208"/>
      <c r="H484" s="10">
        <f>H485+H490</f>
        <v>346.3</v>
      </c>
      <c r="I484" s="114">
        <f>I485+I490</f>
        <v>346.3</v>
      </c>
      <c r="J484" s="148">
        <f t="shared" si="35"/>
        <v>100</v>
      </c>
    </row>
    <row r="485" spans="1:10" ht="26.25">
      <c r="A485" s="146" t="s">
        <v>219</v>
      </c>
      <c r="B485" s="147" t="s">
        <v>136</v>
      </c>
      <c r="C485" s="147" t="s">
        <v>133</v>
      </c>
      <c r="D485" s="147" t="s">
        <v>133</v>
      </c>
      <c r="E485" s="147" t="s">
        <v>220</v>
      </c>
      <c r="F485" s="207"/>
      <c r="G485" s="208"/>
      <c r="H485" s="10">
        <f>H486+H488</f>
        <v>264.3</v>
      </c>
      <c r="I485" s="114">
        <f>I486+I488</f>
        <v>264.3</v>
      </c>
      <c r="J485" s="148">
        <f t="shared" si="35"/>
        <v>100</v>
      </c>
    </row>
    <row r="486" spans="1:10" ht="39">
      <c r="A486" s="146" t="s">
        <v>19</v>
      </c>
      <c r="B486" s="147" t="s">
        <v>136</v>
      </c>
      <c r="C486" s="147" t="s">
        <v>133</v>
      </c>
      <c r="D486" s="147" t="s">
        <v>133</v>
      </c>
      <c r="E486" s="147" t="s">
        <v>220</v>
      </c>
      <c r="F486" s="207" t="s">
        <v>20</v>
      </c>
      <c r="G486" s="208"/>
      <c r="H486" s="10">
        <f>H487</f>
        <v>29.3</v>
      </c>
      <c r="I486" s="114">
        <f>I487</f>
        <v>29.3</v>
      </c>
      <c r="J486" s="148">
        <f t="shared" si="35"/>
        <v>100</v>
      </c>
    </row>
    <row r="487" spans="1:10" ht="39">
      <c r="A487" s="146" t="s">
        <v>21</v>
      </c>
      <c r="B487" s="147" t="s">
        <v>136</v>
      </c>
      <c r="C487" s="147" t="s">
        <v>133</v>
      </c>
      <c r="D487" s="147" t="s">
        <v>133</v>
      </c>
      <c r="E487" s="147" t="s">
        <v>220</v>
      </c>
      <c r="F487" s="207" t="s">
        <v>22</v>
      </c>
      <c r="G487" s="208"/>
      <c r="H487" s="10">
        <f>'пр.5'!H322</f>
        <v>29.3</v>
      </c>
      <c r="I487" s="114">
        <f>'пр.5'!I322</f>
        <v>29.3</v>
      </c>
      <c r="J487" s="148">
        <f t="shared" si="35"/>
        <v>100</v>
      </c>
    </row>
    <row r="488" spans="1:10" ht="26.25">
      <c r="A488" s="146" t="s">
        <v>149</v>
      </c>
      <c r="B488" s="147" t="s">
        <v>136</v>
      </c>
      <c r="C488" s="147" t="s">
        <v>133</v>
      </c>
      <c r="D488" s="147" t="s">
        <v>133</v>
      </c>
      <c r="E488" s="147" t="s">
        <v>220</v>
      </c>
      <c r="F488" s="207" t="s">
        <v>150</v>
      </c>
      <c r="G488" s="208"/>
      <c r="H488" s="10">
        <f>H489</f>
        <v>235</v>
      </c>
      <c r="I488" s="114">
        <f>I489</f>
        <v>235</v>
      </c>
      <c r="J488" s="148">
        <f t="shared" si="35"/>
        <v>100</v>
      </c>
    </row>
    <row r="489" spans="1:10" ht="13.5">
      <c r="A489" s="146" t="s">
        <v>221</v>
      </c>
      <c r="B489" s="147" t="s">
        <v>136</v>
      </c>
      <c r="C489" s="147" t="s">
        <v>133</v>
      </c>
      <c r="D489" s="147" t="s">
        <v>133</v>
      </c>
      <c r="E489" s="147" t="s">
        <v>220</v>
      </c>
      <c r="F489" s="207" t="s">
        <v>222</v>
      </c>
      <c r="G489" s="208"/>
      <c r="H489" s="10">
        <f>'пр.5'!H325</f>
        <v>235</v>
      </c>
      <c r="I489" s="114">
        <f>'пр.5'!I325</f>
        <v>235</v>
      </c>
      <c r="J489" s="148">
        <f t="shared" si="35"/>
        <v>100</v>
      </c>
    </row>
    <row r="490" spans="1:10" ht="26.25">
      <c r="A490" s="146" t="s">
        <v>223</v>
      </c>
      <c r="B490" s="147" t="s">
        <v>136</v>
      </c>
      <c r="C490" s="147" t="s">
        <v>133</v>
      </c>
      <c r="D490" s="147" t="s">
        <v>133</v>
      </c>
      <c r="E490" s="147" t="s">
        <v>224</v>
      </c>
      <c r="F490" s="207"/>
      <c r="G490" s="208"/>
      <c r="H490" s="10">
        <f>H491</f>
        <v>82</v>
      </c>
      <c r="I490" s="114">
        <f>I491</f>
        <v>82</v>
      </c>
      <c r="J490" s="148">
        <f t="shared" si="35"/>
        <v>100</v>
      </c>
    </row>
    <row r="491" spans="1:10" ht="39">
      <c r="A491" s="146" t="s">
        <v>19</v>
      </c>
      <c r="B491" s="147" t="s">
        <v>136</v>
      </c>
      <c r="C491" s="147" t="s">
        <v>133</v>
      </c>
      <c r="D491" s="147" t="s">
        <v>133</v>
      </c>
      <c r="E491" s="147" t="s">
        <v>224</v>
      </c>
      <c r="F491" s="207" t="s">
        <v>20</v>
      </c>
      <c r="G491" s="208"/>
      <c r="H491" s="10">
        <f>H492</f>
        <v>82</v>
      </c>
      <c r="I491" s="114">
        <f>I492</f>
        <v>82</v>
      </c>
      <c r="J491" s="148">
        <f t="shared" si="35"/>
        <v>100</v>
      </c>
    </row>
    <row r="492" spans="1:10" ht="39">
      <c r="A492" s="146" t="s">
        <v>21</v>
      </c>
      <c r="B492" s="147" t="s">
        <v>136</v>
      </c>
      <c r="C492" s="147" t="s">
        <v>133</v>
      </c>
      <c r="D492" s="147" t="s">
        <v>133</v>
      </c>
      <c r="E492" s="147" t="s">
        <v>224</v>
      </c>
      <c r="F492" s="207" t="s">
        <v>22</v>
      </c>
      <c r="G492" s="208"/>
      <c r="H492" s="10">
        <f>'пр.5'!H331</f>
        <v>82</v>
      </c>
      <c r="I492" s="114">
        <f>'пр.5'!I331</f>
        <v>82</v>
      </c>
      <c r="J492" s="148">
        <f t="shared" si="35"/>
        <v>100</v>
      </c>
    </row>
    <row r="493" spans="1:10" ht="26.25">
      <c r="A493" s="146" t="s">
        <v>247</v>
      </c>
      <c r="B493" s="147" t="s">
        <v>136</v>
      </c>
      <c r="C493" s="147" t="s">
        <v>133</v>
      </c>
      <c r="D493" s="147" t="s">
        <v>133</v>
      </c>
      <c r="E493" s="147" t="s">
        <v>248</v>
      </c>
      <c r="F493" s="207"/>
      <c r="G493" s="208"/>
      <c r="H493" s="10">
        <f>H494+H498</f>
        <v>9161.8</v>
      </c>
      <c r="I493" s="114">
        <f>I494+I498</f>
        <v>6853.1</v>
      </c>
      <c r="J493" s="148">
        <f t="shared" si="35"/>
        <v>74.80080333558908</v>
      </c>
    </row>
    <row r="494" spans="1:10" ht="39">
      <c r="A494" s="146" t="s">
        <v>249</v>
      </c>
      <c r="B494" s="147" t="s">
        <v>136</v>
      </c>
      <c r="C494" s="147" t="s">
        <v>133</v>
      </c>
      <c r="D494" s="147" t="s">
        <v>133</v>
      </c>
      <c r="E494" s="147" t="s">
        <v>250</v>
      </c>
      <c r="F494" s="207"/>
      <c r="G494" s="208"/>
      <c r="H494" s="10">
        <f aca="true" t="shared" si="37" ref="H494:I496">H495</f>
        <v>8138.2</v>
      </c>
      <c r="I494" s="114">
        <f t="shared" si="37"/>
        <v>6074.8</v>
      </c>
      <c r="J494" s="148">
        <f t="shared" si="35"/>
        <v>74.64549900469392</v>
      </c>
    </row>
    <row r="495" spans="1:10" ht="26.25">
      <c r="A495" s="146" t="s">
        <v>251</v>
      </c>
      <c r="B495" s="147" t="s">
        <v>136</v>
      </c>
      <c r="C495" s="147" t="s">
        <v>133</v>
      </c>
      <c r="D495" s="147" t="s">
        <v>133</v>
      </c>
      <c r="E495" s="147" t="s">
        <v>252</v>
      </c>
      <c r="F495" s="207"/>
      <c r="G495" s="208"/>
      <c r="H495" s="10">
        <f t="shared" si="37"/>
        <v>8138.2</v>
      </c>
      <c r="I495" s="114">
        <f t="shared" si="37"/>
        <v>6074.8</v>
      </c>
      <c r="J495" s="148">
        <f t="shared" si="35"/>
        <v>74.64549900469392</v>
      </c>
    </row>
    <row r="496" spans="1:10" ht="39">
      <c r="A496" s="146" t="s">
        <v>35</v>
      </c>
      <c r="B496" s="147" t="s">
        <v>136</v>
      </c>
      <c r="C496" s="147" t="s">
        <v>133</v>
      </c>
      <c r="D496" s="147" t="s">
        <v>133</v>
      </c>
      <c r="E496" s="147" t="s">
        <v>252</v>
      </c>
      <c r="F496" s="207" t="s">
        <v>36</v>
      </c>
      <c r="G496" s="208"/>
      <c r="H496" s="10">
        <f t="shared" si="37"/>
        <v>8138.2</v>
      </c>
      <c r="I496" s="114">
        <f t="shared" si="37"/>
        <v>6074.8</v>
      </c>
      <c r="J496" s="148">
        <f t="shared" si="35"/>
        <v>74.64549900469392</v>
      </c>
    </row>
    <row r="497" spans="1:10" ht="13.5">
      <c r="A497" s="146" t="s">
        <v>37</v>
      </c>
      <c r="B497" s="147" t="s">
        <v>136</v>
      </c>
      <c r="C497" s="147" t="s">
        <v>133</v>
      </c>
      <c r="D497" s="147" t="s">
        <v>133</v>
      </c>
      <c r="E497" s="147" t="s">
        <v>252</v>
      </c>
      <c r="F497" s="207" t="s">
        <v>38</v>
      </c>
      <c r="G497" s="208"/>
      <c r="H497" s="10">
        <f>'пр.5'!H379</f>
        <v>8138.2</v>
      </c>
      <c r="I497" s="114">
        <f>'пр.5'!I379</f>
        <v>6074.8</v>
      </c>
      <c r="J497" s="148">
        <f t="shared" si="35"/>
        <v>74.64549900469392</v>
      </c>
    </row>
    <row r="498" spans="1:10" ht="39">
      <c r="A498" s="146" t="s">
        <v>253</v>
      </c>
      <c r="B498" s="147" t="s">
        <v>136</v>
      </c>
      <c r="C498" s="147" t="s">
        <v>133</v>
      </c>
      <c r="D498" s="147" t="s">
        <v>133</v>
      </c>
      <c r="E498" s="147" t="s">
        <v>254</v>
      </c>
      <c r="F498" s="207"/>
      <c r="G498" s="208"/>
      <c r="H498" s="10">
        <f aca="true" t="shared" si="38" ref="H498:I500">H499</f>
        <v>1023.6</v>
      </c>
      <c r="I498" s="114">
        <f t="shared" si="38"/>
        <v>778.3</v>
      </c>
      <c r="J498" s="148">
        <f t="shared" si="35"/>
        <v>76.03556076592419</v>
      </c>
    </row>
    <row r="499" spans="1:10" ht="26.25">
      <c r="A499" s="146" t="s">
        <v>255</v>
      </c>
      <c r="B499" s="147" t="s">
        <v>136</v>
      </c>
      <c r="C499" s="147" t="s">
        <v>133</v>
      </c>
      <c r="D499" s="147" t="s">
        <v>133</v>
      </c>
      <c r="E499" s="147" t="s">
        <v>256</v>
      </c>
      <c r="F499" s="207"/>
      <c r="G499" s="208"/>
      <c r="H499" s="10">
        <f t="shared" si="38"/>
        <v>1023.6</v>
      </c>
      <c r="I499" s="114">
        <f t="shared" si="38"/>
        <v>778.3</v>
      </c>
      <c r="J499" s="148">
        <f t="shared" si="35"/>
        <v>76.03556076592419</v>
      </c>
    </row>
    <row r="500" spans="1:10" ht="39">
      <c r="A500" s="146" t="s">
        <v>35</v>
      </c>
      <c r="B500" s="147" t="s">
        <v>136</v>
      </c>
      <c r="C500" s="147" t="s">
        <v>133</v>
      </c>
      <c r="D500" s="147" t="s">
        <v>133</v>
      </c>
      <c r="E500" s="147" t="s">
        <v>256</v>
      </c>
      <c r="F500" s="207" t="s">
        <v>36</v>
      </c>
      <c r="G500" s="208"/>
      <c r="H500" s="10">
        <f t="shared" si="38"/>
        <v>1023.6</v>
      </c>
      <c r="I500" s="114">
        <f t="shared" si="38"/>
        <v>778.3</v>
      </c>
      <c r="J500" s="148">
        <f t="shared" si="35"/>
        <v>76.03556076592419</v>
      </c>
    </row>
    <row r="501" spans="1:10" ht="13.5">
      <c r="A501" s="146" t="s">
        <v>37</v>
      </c>
      <c r="B501" s="147" t="s">
        <v>136</v>
      </c>
      <c r="C501" s="147" t="s">
        <v>133</v>
      </c>
      <c r="D501" s="147" t="s">
        <v>133</v>
      </c>
      <c r="E501" s="147" t="s">
        <v>256</v>
      </c>
      <c r="F501" s="207" t="s">
        <v>38</v>
      </c>
      <c r="G501" s="208"/>
      <c r="H501" s="10">
        <f>'пр.5'!H386</f>
        <v>1023.6</v>
      </c>
      <c r="I501" s="114">
        <f>'пр.5'!I386</f>
        <v>778.3</v>
      </c>
      <c r="J501" s="148">
        <f t="shared" si="35"/>
        <v>76.03556076592419</v>
      </c>
    </row>
    <row r="502" spans="1:10" ht="42" customHeight="1">
      <c r="A502" s="146" t="s">
        <v>316</v>
      </c>
      <c r="B502" s="147" t="s">
        <v>136</v>
      </c>
      <c r="C502" s="147" t="s">
        <v>133</v>
      </c>
      <c r="D502" s="147" t="s">
        <v>133</v>
      </c>
      <c r="E502" s="147" t="s">
        <v>317</v>
      </c>
      <c r="F502" s="207"/>
      <c r="G502" s="208"/>
      <c r="H502" s="10">
        <f aca="true" t="shared" si="39" ref="H502:I505">H503</f>
        <v>170.3</v>
      </c>
      <c r="I502" s="114">
        <f t="shared" si="39"/>
        <v>76.9</v>
      </c>
      <c r="J502" s="148">
        <f t="shared" si="35"/>
        <v>45.155607751027595</v>
      </c>
    </row>
    <row r="503" spans="1:10" ht="39">
      <c r="A503" s="146" t="s">
        <v>330</v>
      </c>
      <c r="B503" s="147" t="s">
        <v>136</v>
      </c>
      <c r="C503" s="147" t="s">
        <v>133</v>
      </c>
      <c r="D503" s="147" t="s">
        <v>133</v>
      </c>
      <c r="E503" s="147" t="s">
        <v>331</v>
      </c>
      <c r="F503" s="207"/>
      <c r="G503" s="208"/>
      <c r="H503" s="10">
        <f t="shared" si="39"/>
        <v>170.3</v>
      </c>
      <c r="I503" s="114">
        <f t="shared" si="39"/>
        <v>76.9</v>
      </c>
      <c r="J503" s="148">
        <f t="shared" si="35"/>
        <v>45.155607751027595</v>
      </c>
    </row>
    <row r="504" spans="1:10" ht="39">
      <c r="A504" s="146" t="s">
        <v>332</v>
      </c>
      <c r="B504" s="147" t="s">
        <v>136</v>
      </c>
      <c r="C504" s="147" t="s">
        <v>133</v>
      </c>
      <c r="D504" s="147" t="s">
        <v>133</v>
      </c>
      <c r="E504" s="147" t="s">
        <v>333</v>
      </c>
      <c r="F504" s="207"/>
      <c r="G504" s="208"/>
      <c r="H504" s="10">
        <f t="shared" si="39"/>
        <v>170.3</v>
      </c>
      <c r="I504" s="114">
        <f t="shared" si="39"/>
        <v>76.9</v>
      </c>
      <c r="J504" s="148">
        <f t="shared" si="35"/>
        <v>45.155607751027595</v>
      </c>
    </row>
    <row r="505" spans="1:10" ht="39">
      <c r="A505" s="146" t="s">
        <v>35</v>
      </c>
      <c r="B505" s="147" t="s">
        <v>136</v>
      </c>
      <c r="C505" s="147" t="s">
        <v>133</v>
      </c>
      <c r="D505" s="147" t="s">
        <v>133</v>
      </c>
      <c r="E505" s="147" t="s">
        <v>333</v>
      </c>
      <c r="F505" s="207" t="s">
        <v>36</v>
      </c>
      <c r="G505" s="208"/>
      <c r="H505" s="10">
        <f t="shared" si="39"/>
        <v>170.3</v>
      </c>
      <c r="I505" s="114">
        <f t="shared" si="39"/>
        <v>76.9</v>
      </c>
      <c r="J505" s="148">
        <f t="shared" si="35"/>
        <v>45.155607751027595</v>
      </c>
    </row>
    <row r="506" spans="1:10" ht="13.5">
      <c r="A506" s="146" t="s">
        <v>37</v>
      </c>
      <c r="B506" s="147" t="s">
        <v>136</v>
      </c>
      <c r="C506" s="147" t="s">
        <v>133</v>
      </c>
      <c r="D506" s="147" t="s">
        <v>133</v>
      </c>
      <c r="E506" s="147" t="s">
        <v>333</v>
      </c>
      <c r="F506" s="207" t="s">
        <v>38</v>
      </c>
      <c r="G506" s="208"/>
      <c r="H506" s="10">
        <f>'пр.5'!H604</f>
        <v>170.3</v>
      </c>
      <c r="I506" s="114">
        <f>'пр.5'!I604</f>
        <v>76.9</v>
      </c>
      <c r="J506" s="148">
        <f t="shared" si="35"/>
        <v>45.155607751027595</v>
      </c>
    </row>
    <row r="507" spans="1:10" ht="13.5">
      <c r="A507" s="146" t="s">
        <v>157</v>
      </c>
      <c r="B507" s="147" t="s">
        <v>136</v>
      </c>
      <c r="C507" s="147" t="s">
        <v>133</v>
      </c>
      <c r="D507" s="147" t="s">
        <v>18</v>
      </c>
      <c r="E507" s="147"/>
      <c r="F507" s="207"/>
      <c r="G507" s="208"/>
      <c r="H507" s="10">
        <f>H508+H515</f>
        <v>11934.699999999999</v>
      </c>
      <c r="I507" s="114">
        <f>I508+I515</f>
        <v>11302.199999999999</v>
      </c>
      <c r="J507" s="148">
        <f t="shared" si="35"/>
        <v>94.700327616111</v>
      </c>
    </row>
    <row r="508" spans="1:10" ht="39">
      <c r="A508" s="146" t="s">
        <v>126</v>
      </c>
      <c r="B508" s="147" t="s">
        <v>136</v>
      </c>
      <c r="C508" s="147" t="s">
        <v>133</v>
      </c>
      <c r="D508" s="147" t="s">
        <v>18</v>
      </c>
      <c r="E508" s="147" t="s">
        <v>127</v>
      </c>
      <c r="F508" s="207"/>
      <c r="G508" s="208"/>
      <c r="H508" s="10">
        <f>H509</f>
        <v>447.8</v>
      </c>
      <c r="I508" s="114">
        <f>I509</f>
        <v>447.8</v>
      </c>
      <c r="J508" s="148">
        <f t="shared" si="35"/>
        <v>100</v>
      </c>
    </row>
    <row r="509" spans="1:10" ht="26.25">
      <c r="A509" s="146" t="s">
        <v>153</v>
      </c>
      <c r="B509" s="147" t="s">
        <v>136</v>
      </c>
      <c r="C509" s="147" t="s">
        <v>133</v>
      </c>
      <c r="D509" s="147" t="s">
        <v>18</v>
      </c>
      <c r="E509" s="147" t="s">
        <v>154</v>
      </c>
      <c r="F509" s="207"/>
      <c r="G509" s="208"/>
      <c r="H509" s="10">
        <f>H510</f>
        <v>447.8</v>
      </c>
      <c r="I509" s="114">
        <f>I510</f>
        <v>447.8</v>
      </c>
      <c r="J509" s="148">
        <f t="shared" si="35"/>
        <v>100</v>
      </c>
    </row>
    <row r="510" spans="1:10" ht="27.75" customHeight="1">
      <c r="A510" s="146" t="s">
        <v>155</v>
      </c>
      <c r="B510" s="147" t="s">
        <v>136</v>
      </c>
      <c r="C510" s="147" t="s">
        <v>133</v>
      </c>
      <c r="D510" s="147" t="s">
        <v>18</v>
      </c>
      <c r="E510" s="147" t="s">
        <v>156</v>
      </c>
      <c r="F510" s="207"/>
      <c r="G510" s="208"/>
      <c r="H510" s="10">
        <f>H511+H513</f>
        <v>447.8</v>
      </c>
      <c r="I510" s="114">
        <f>I511+I513</f>
        <v>447.8</v>
      </c>
      <c r="J510" s="148">
        <f t="shared" si="35"/>
        <v>100</v>
      </c>
    </row>
    <row r="511" spans="1:10" ht="39">
      <c r="A511" s="146" t="s">
        <v>19</v>
      </c>
      <c r="B511" s="147" t="s">
        <v>136</v>
      </c>
      <c r="C511" s="147" t="s">
        <v>133</v>
      </c>
      <c r="D511" s="147" t="s">
        <v>18</v>
      </c>
      <c r="E511" s="147" t="s">
        <v>156</v>
      </c>
      <c r="F511" s="207" t="s">
        <v>20</v>
      </c>
      <c r="G511" s="208"/>
      <c r="H511" s="10">
        <f>H512</f>
        <v>355.8</v>
      </c>
      <c r="I511" s="114">
        <f>I512</f>
        <v>355.8</v>
      </c>
      <c r="J511" s="148">
        <f t="shared" si="35"/>
        <v>100</v>
      </c>
    </row>
    <row r="512" spans="1:10" ht="39">
      <c r="A512" s="146" t="s">
        <v>21</v>
      </c>
      <c r="B512" s="147" t="s">
        <v>136</v>
      </c>
      <c r="C512" s="147" t="s">
        <v>133</v>
      </c>
      <c r="D512" s="147" t="s">
        <v>18</v>
      </c>
      <c r="E512" s="147" t="s">
        <v>156</v>
      </c>
      <c r="F512" s="207" t="s">
        <v>22</v>
      </c>
      <c r="G512" s="208"/>
      <c r="H512" s="10">
        <f>'пр.5'!H194</f>
        <v>355.8</v>
      </c>
      <c r="I512" s="114">
        <f>'пр.5'!I194</f>
        <v>355.8</v>
      </c>
      <c r="J512" s="148">
        <f t="shared" si="35"/>
        <v>100</v>
      </c>
    </row>
    <row r="513" spans="1:10" ht="26.25">
      <c r="A513" s="146" t="s">
        <v>149</v>
      </c>
      <c r="B513" s="147" t="s">
        <v>136</v>
      </c>
      <c r="C513" s="147" t="s">
        <v>133</v>
      </c>
      <c r="D513" s="147" t="s">
        <v>18</v>
      </c>
      <c r="E513" s="147" t="s">
        <v>156</v>
      </c>
      <c r="F513" s="207" t="s">
        <v>150</v>
      </c>
      <c r="G513" s="208"/>
      <c r="H513" s="10">
        <f>H514</f>
        <v>92</v>
      </c>
      <c r="I513" s="114">
        <f>I514</f>
        <v>92</v>
      </c>
      <c r="J513" s="148">
        <f t="shared" si="35"/>
        <v>100</v>
      </c>
    </row>
    <row r="514" spans="1:10" ht="13.5">
      <c r="A514" s="146" t="s">
        <v>158</v>
      </c>
      <c r="B514" s="147" t="s">
        <v>136</v>
      </c>
      <c r="C514" s="147" t="s">
        <v>133</v>
      </c>
      <c r="D514" s="147" t="s">
        <v>18</v>
      </c>
      <c r="E514" s="147" t="s">
        <v>156</v>
      </c>
      <c r="F514" s="207" t="s">
        <v>159</v>
      </c>
      <c r="G514" s="208"/>
      <c r="H514" s="10">
        <f>'пр.5'!H197</f>
        <v>92</v>
      </c>
      <c r="I514" s="114">
        <f>'пр.5'!I197</f>
        <v>92</v>
      </c>
      <c r="J514" s="148">
        <f t="shared" si="35"/>
        <v>100</v>
      </c>
    </row>
    <row r="515" spans="1:10" ht="52.5">
      <c r="A515" s="146" t="s">
        <v>392</v>
      </c>
      <c r="B515" s="147" t="s">
        <v>136</v>
      </c>
      <c r="C515" s="147" t="s">
        <v>133</v>
      </c>
      <c r="D515" s="147" t="s">
        <v>18</v>
      </c>
      <c r="E515" s="147" t="s">
        <v>393</v>
      </c>
      <c r="F515" s="207"/>
      <c r="G515" s="208"/>
      <c r="H515" s="10">
        <f>H516</f>
        <v>11486.9</v>
      </c>
      <c r="I515" s="114">
        <f>I516</f>
        <v>10854.4</v>
      </c>
      <c r="J515" s="148">
        <f t="shared" si="35"/>
        <v>94.49372763756976</v>
      </c>
    </row>
    <row r="516" spans="1:10" ht="13.5">
      <c r="A516" s="146" t="s">
        <v>409</v>
      </c>
      <c r="B516" s="147" t="s">
        <v>136</v>
      </c>
      <c r="C516" s="147" t="s">
        <v>133</v>
      </c>
      <c r="D516" s="147" t="s">
        <v>18</v>
      </c>
      <c r="E516" s="147" t="s">
        <v>410</v>
      </c>
      <c r="F516" s="207"/>
      <c r="G516" s="208"/>
      <c r="H516" s="10">
        <f>H517+H520+H525</f>
        <v>11486.9</v>
      </c>
      <c r="I516" s="114">
        <f>I517+I520+I525</f>
        <v>10854.4</v>
      </c>
      <c r="J516" s="148">
        <f t="shared" si="35"/>
        <v>94.49372763756976</v>
      </c>
    </row>
    <row r="517" spans="1:10" ht="26.25">
      <c r="A517" s="146" t="s">
        <v>396</v>
      </c>
      <c r="B517" s="147" t="s">
        <v>136</v>
      </c>
      <c r="C517" s="147" t="s">
        <v>133</v>
      </c>
      <c r="D517" s="147" t="s">
        <v>18</v>
      </c>
      <c r="E517" s="147" t="s">
        <v>411</v>
      </c>
      <c r="F517" s="207"/>
      <c r="G517" s="208"/>
      <c r="H517" s="10">
        <f>H518</f>
        <v>11091.1</v>
      </c>
      <c r="I517" s="114">
        <f>I518</f>
        <v>10595.9</v>
      </c>
      <c r="J517" s="148">
        <f t="shared" si="35"/>
        <v>95.53515882103667</v>
      </c>
    </row>
    <row r="518" spans="1:10" ht="78.75">
      <c r="A518" s="146" t="s">
        <v>104</v>
      </c>
      <c r="B518" s="147" t="s">
        <v>136</v>
      </c>
      <c r="C518" s="147" t="s">
        <v>133</v>
      </c>
      <c r="D518" s="147" t="s">
        <v>18</v>
      </c>
      <c r="E518" s="147" t="s">
        <v>411</v>
      </c>
      <c r="F518" s="207" t="s">
        <v>105</v>
      </c>
      <c r="G518" s="208"/>
      <c r="H518" s="10">
        <f>H519</f>
        <v>11091.1</v>
      </c>
      <c r="I518" s="114">
        <f>I519</f>
        <v>10595.9</v>
      </c>
      <c r="J518" s="148">
        <f t="shared" si="35"/>
        <v>95.53515882103667</v>
      </c>
    </row>
    <row r="519" spans="1:10" ht="27" customHeight="1">
      <c r="A519" s="146" t="s">
        <v>106</v>
      </c>
      <c r="B519" s="147" t="s">
        <v>136</v>
      </c>
      <c r="C519" s="147" t="s">
        <v>133</v>
      </c>
      <c r="D519" s="147" t="s">
        <v>18</v>
      </c>
      <c r="E519" s="147" t="s">
        <v>411</v>
      </c>
      <c r="F519" s="207" t="s">
        <v>107</v>
      </c>
      <c r="G519" s="208"/>
      <c r="H519" s="10">
        <v>11091.1</v>
      </c>
      <c r="I519" s="114">
        <v>10595.9</v>
      </c>
      <c r="J519" s="148">
        <f t="shared" si="35"/>
        <v>95.53515882103667</v>
      </c>
    </row>
    <row r="520" spans="1:10" ht="15" customHeight="1">
      <c r="A520" s="146" t="s">
        <v>404</v>
      </c>
      <c r="B520" s="147" t="s">
        <v>136</v>
      </c>
      <c r="C520" s="147" t="s">
        <v>133</v>
      </c>
      <c r="D520" s="147" t="s">
        <v>18</v>
      </c>
      <c r="E520" s="147" t="s">
        <v>412</v>
      </c>
      <c r="F520" s="207"/>
      <c r="G520" s="208"/>
      <c r="H520" s="10">
        <f>H521+H523</f>
        <v>349.8</v>
      </c>
      <c r="I520" s="114">
        <f>I521+I523</f>
        <v>218.5</v>
      </c>
      <c r="J520" s="148">
        <f t="shared" si="35"/>
        <v>62.464265294453966</v>
      </c>
    </row>
    <row r="521" spans="1:10" ht="39">
      <c r="A521" s="146" t="s">
        <v>19</v>
      </c>
      <c r="B521" s="147" t="s">
        <v>136</v>
      </c>
      <c r="C521" s="147" t="s">
        <v>133</v>
      </c>
      <c r="D521" s="147" t="s">
        <v>18</v>
      </c>
      <c r="E521" s="147" t="s">
        <v>412</v>
      </c>
      <c r="F521" s="207" t="s">
        <v>20</v>
      </c>
      <c r="G521" s="208"/>
      <c r="H521" s="10">
        <f>H522</f>
        <v>342.5</v>
      </c>
      <c r="I521" s="114">
        <f>I522</f>
        <v>211.9</v>
      </c>
      <c r="J521" s="148">
        <f t="shared" si="35"/>
        <v>61.868613138686136</v>
      </c>
    </row>
    <row r="522" spans="1:10" ht="39">
      <c r="A522" s="146" t="s">
        <v>21</v>
      </c>
      <c r="B522" s="147" t="s">
        <v>136</v>
      </c>
      <c r="C522" s="147" t="s">
        <v>133</v>
      </c>
      <c r="D522" s="147" t="s">
        <v>18</v>
      </c>
      <c r="E522" s="147" t="s">
        <v>412</v>
      </c>
      <c r="F522" s="207" t="s">
        <v>22</v>
      </c>
      <c r="G522" s="208"/>
      <c r="H522" s="10">
        <v>342.5</v>
      </c>
      <c r="I522" s="114">
        <v>211.9</v>
      </c>
      <c r="J522" s="148">
        <f t="shared" si="35"/>
        <v>61.868613138686136</v>
      </c>
    </row>
    <row r="523" spans="1:10" ht="13.5">
      <c r="A523" s="146" t="s">
        <v>118</v>
      </c>
      <c r="B523" s="147" t="s">
        <v>136</v>
      </c>
      <c r="C523" s="147" t="s">
        <v>133</v>
      </c>
      <c r="D523" s="147" t="s">
        <v>18</v>
      </c>
      <c r="E523" s="147" t="s">
        <v>412</v>
      </c>
      <c r="F523" s="207" t="s">
        <v>119</v>
      </c>
      <c r="G523" s="208"/>
      <c r="H523" s="10">
        <f>H524</f>
        <v>7.3</v>
      </c>
      <c r="I523" s="114">
        <f>I524</f>
        <v>6.6</v>
      </c>
      <c r="J523" s="148">
        <f t="shared" si="35"/>
        <v>90.41095890410958</v>
      </c>
    </row>
    <row r="524" spans="1:10" ht="13.5">
      <c r="A524" s="146" t="s">
        <v>415</v>
      </c>
      <c r="B524" s="147" t="s">
        <v>136</v>
      </c>
      <c r="C524" s="147" t="s">
        <v>133</v>
      </c>
      <c r="D524" s="147" t="s">
        <v>18</v>
      </c>
      <c r="E524" s="147" t="s">
        <v>412</v>
      </c>
      <c r="F524" s="207" t="s">
        <v>416</v>
      </c>
      <c r="G524" s="208"/>
      <c r="H524" s="10">
        <v>7.3</v>
      </c>
      <c r="I524" s="114">
        <v>6.6</v>
      </c>
      <c r="J524" s="148">
        <f t="shared" si="35"/>
        <v>90.41095890410958</v>
      </c>
    </row>
    <row r="525" spans="1:10" ht="92.25">
      <c r="A525" s="146" t="s">
        <v>406</v>
      </c>
      <c r="B525" s="147" t="s">
        <v>136</v>
      </c>
      <c r="C525" s="147" t="s">
        <v>133</v>
      </c>
      <c r="D525" s="147" t="s">
        <v>18</v>
      </c>
      <c r="E525" s="147" t="s">
        <v>417</v>
      </c>
      <c r="F525" s="207"/>
      <c r="G525" s="208"/>
      <c r="H525" s="10">
        <f>H526</f>
        <v>46</v>
      </c>
      <c r="I525" s="114">
        <f>I526</f>
        <v>40</v>
      </c>
      <c r="J525" s="148">
        <f t="shared" si="35"/>
        <v>86.95652173913044</v>
      </c>
    </row>
    <row r="526" spans="1:10" ht="78.75">
      <c r="A526" s="146" t="s">
        <v>104</v>
      </c>
      <c r="B526" s="147" t="s">
        <v>136</v>
      </c>
      <c r="C526" s="147" t="s">
        <v>133</v>
      </c>
      <c r="D526" s="147" t="s">
        <v>18</v>
      </c>
      <c r="E526" s="147" t="s">
        <v>417</v>
      </c>
      <c r="F526" s="207" t="s">
        <v>105</v>
      </c>
      <c r="G526" s="208"/>
      <c r="H526" s="10">
        <f>H527</f>
        <v>46</v>
      </c>
      <c r="I526" s="114">
        <f>I527</f>
        <v>40</v>
      </c>
      <c r="J526" s="148">
        <f t="shared" si="35"/>
        <v>86.95652173913044</v>
      </c>
    </row>
    <row r="527" spans="1:10" ht="27.75" customHeight="1">
      <c r="A527" s="146" t="s">
        <v>106</v>
      </c>
      <c r="B527" s="147" t="s">
        <v>136</v>
      </c>
      <c r="C527" s="147" t="s">
        <v>133</v>
      </c>
      <c r="D527" s="147" t="s">
        <v>18</v>
      </c>
      <c r="E527" s="147" t="s">
        <v>417</v>
      </c>
      <c r="F527" s="207" t="s">
        <v>107</v>
      </c>
      <c r="G527" s="208"/>
      <c r="H527" s="10">
        <v>46</v>
      </c>
      <c r="I527" s="114">
        <v>40</v>
      </c>
      <c r="J527" s="148">
        <f aca="true" t="shared" si="40" ref="J527:J590">I527/H527*100</f>
        <v>86.95652173913044</v>
      </c>
    </row>
    <row r="528" spans="1:10" ht="39">
      <c r="A528" s="140" t="s">
        <v>39</v>
      </c>
      <c r="B528" s="141" t="s">
        <v>40</v>
      </c>
      <c r="C528" s="141"/>
      <c r="D528" s="141"/>
      <c r="E528" s="141"/>
      <c r="F528" s="205"/>
      <c r="G528" s="206"/>
      <c r="H528" s="7">
        <f>H529+H567+H656</f>
        <v>83067.1</v>
      </c>
      <c r="I528" s="113">
        <f>I529+I567+I656</f>
        <v>78468.20000000001</v>
      </c>
      <c r="J528" s="148">
        <f t="shared" si="40"/>
        <v>94.46363241283252</v>
      </c>
    </row>
    <row r="529" spans="1:16" s="145" customFormat="1" ht="13.5">
      <c r="A529" s="140" t="s">
        <v>132</v>
      </c>
      <c r="B529" s="141" t="s">
        <v>40</v>
      </c>
      <c r="C529" s="141" t="s">
        <v>133</v>
      </c>
      <c r="D529" s="143" t="s">
        <v>593</v>
      </c>
      <c r="E529" s="141"/>
      <c r="F529" s="205"/>
      <c r="G529" s="206"/>
      <c r="H529" s="7">
        <f>H530</f>
        <v>3108.1</v>
      </c>
      <c r="I529" s="113">
        <f>I530</f>
        <v>3071.8</v>
      </c>
      <c r="J529" s="148">
        <f t="shared" si="40"/>
        <v>98.83208390978412</v>
      </c>
      <c r="K529" s="144"/>
      <c r="L529" s="144"/>
      <c r="M529" s="144"/>
      <c r="N529" s="144"/>
      <c r="O529" s="144"/>
      <c r="P529" s="144"/>
    </row>
    <row r="530" spans="1:10" ht="13.5">
      <c r="A530" s="146" t="s">
        <v>206</v>
      </c>
      <c r="B530" s="147" t="s">
        <v>40</v>
      </c>
      <c r="C530" s="147" t="s">
        <v>133</v>
      </c>
      <c r="D530" s="147" t="s">
        <v>133</v>
      </c>
      <c r="E530" s="147"/>
      <c r="F530" s="207"/>
      <c r="G530" s="208"/>
      <c r="H530" s="10">
        <f>H531+H539+H563</f>
        <v>3108.1</v>
      </c>
      <c r="I530" s="114">
        <f>I531+I539+I563</f>
        <v>3071.8</v>
      </c>
      <c r="J530" s="148">
        <f t="shared" si="40"/>
        <v>98.83208390978412</v>
      </c>
    </row>
    <row r="531" spans="1:10" ht="52.5">
      <c r="A531" s="146" t="s">
        <v>200</v>
      </c>
      <c r="B531" s="147" t="s">
        <v>40</v>
      </c>
      <c r="C531" s="147" t="s">
        <v>133</v>
      </c>
      <c r="D531" s="147" t="s">
        <v>133</v>
      </c>
      <c r="E531" s="147" t="s">
        <v>201</v>
      </c>
      <c r="F531" s="207"/>
      <c r="G531" s="208"/>
      <c r="H531" s="10">
        <f>H532</f>
        <v>399.8</v>
      </c>
      <c r="I531" s="114">
        <f>I532</f>
        <v>399.8</v>
      </c>
      <c r="J531" s="148">
        <f t="shared" si="40"/>
        <v>100</v>
      </c>
    </row>
    <row r="532" spans="1:10" ht="39">
      <c r="A532" s="146" t="s">
        <v>202</v>
      </c>
      <c r="B532" s="147" t="s">
        <v>40</v>
      </c>
      <c r="C532" s="147" t="s">
        <v>133</v>
      </c>
      <c r="D532" s="147" t="s">
        <v>133</v>
      </c>
      <c r="E532" s="147" t="s">
        <v>203</v>
      </c>
      <c r="F532" s="207"/>
      <c r="G532" s="208"/>
      <c r="H532" s="10">
        <f>H533+H536</f>
        <v>399.8</v>
      </c>
      <c r="I532" s="114">
        <f>I533+I536</f>
        <v>399.8</v>
      </c>
      <c r="J532" s="148">
        <f t="shared" si="40"/>
        <v>100</v>
      </c>
    </row>
    <row r="533" spans="1:10" ht="18" customHeight="1">
      <c r="A533" s="146" t="s">
        <v>204</v>
      </c>
      <c r="B533" s="147" t="s">
        <v>40</v>
      </c>
      <c r="C533" s="147" t="s">
        <v>133</v>
      </c>
      <c r="D533" s="147" t="s">
        <v>133</v>
      </c>
      <c r="E533" s="147" t="s">
        <v>205</v>
      </c>
      <c r="F533" s="207"/>
      <c r="G533" s="208"/>
      <c r="H533" s="10">
        <f>H534</f>
        <v>384.8</v>
      </c>
      <c r="I533" s="114">
        <f>I534</f>
        <v>384.8</v>
      </c>
      <c r="J533" s="148">
        <f t="shared" si="40"/>
        <v>100</v>
      </c>
    </row>
    <row r="534" spans="1:10" ht="39">
      <c r="A534" s="146" t="s">
        <v>19</v>
      </c>
      <c r="B534" s="147" t="s">
        <v>40</v>
      </c>
      <c r="C534" s="147" t="s">
        <v>133</v>
      </c>
      <c r="D534" s="147" t="s">
        <v>133</v>
      </c>
      <c r="E534" s="147" t="s">
        <v>205</v>
      </c>
      <c r="F534" s="207" t="s">
        <v>20</v>
      </c>
      <c r="G534" s="208"/>
      <c r="H534" s="10">
        <f>H535</f>
        <v>384.8</v>
      </c>
      <c r="I534" s="114">
        <f>I535</f>
        <v>384.8</v>
      </c>
      <c r="J534" s="148">
        <f t="shared" si="40"/>
        <v>100</v>
      </c>
    </row>
    <row r="535" spans="1:10" ht="39">
      <c r="A535" s="146" t="s">
        <v>21</v>
      </c>
      <c r="B535" s="147" t="s">
        <v>40</v>
      </c>
      <c r="C535" s="147" t="s">
        <v>133</v>
      </c>
      <c r="D535" s="147" t="s">
        <v>133</v>
      </c>
      <c r="E535" s="147" t="s">
        <v>205</v>
      </c>
      <c r="F535" s="207" t="s">
        <v>22</v>
      </c>
      <c r="G535" s="208"/>
      <c r="H535" s="10">
        <f>'пр.5'!H297</f>
        <v>384.8</v>
      </c>
      <c r="I535" s="114">
        <f>'пр.5'!I297</f>
        <v>384.8</v>
      </c>
      <c r="J535" s="148">
        <f t="shared" si="40"/>
        <v>100</v>
      </c>
    </row>
    <row r="536" spans="1:10" ht="40.5" customHeight="1">
      <c r="A536" s="146" t="s">
        <v>207</v>
      </c>
      <c r="B536" s="147" t="s">
        <v>40</v>
      </c>
      <c r="C536" s="147" t="s">
        <v>133</v>
      </c>
      <c r="D536" s="147" t="s">
        <v>133</v>
      </c>
      <c r="E536" s="147" t="s">
        <v>208</v>
      </c>
      <c r="F536" s="207"/>
      <c r="G536" s="208"/>
      <c r="H536" s="10">
        <f>H537</f>
        <v>15</v>
      </c>
      <c r="I536" s="114">
        <f>I537</f>
        <v>15</v>
      </c>
      <c r="J536" s="148">
        <f t="shared" si="40"/>
        <v>100</v>
      </c>
    </row>
    <row r="537" spans="1:10" ht="39">
      <c r="A537" s="146" t="s">
        <v>19</v>
      </c>
      <c r="B537" s="147" t="s">
        <v>40</v>
      </c>
      <c r="C537" s="147" t="s">
        <v>133</v>
      </c>
      <c r="D537" s="147" t="s">
        <v>133</v>
      </c>
      <c r="E537" s="147" t="s">
        <v>208</v>
      </c>
      <c r="F537" s="207" t="s">
        <v>20</v>
      </c>
      <c r="G537" s="208"/>
      <c r="H537" s="10">
        <f>H538</f>
        <v>15</v>
      </c>
      <c r="I537" s="114">
        <f>I538</f>
        <v>15</v>
      </c>
      <c r="J537" s="148">
        <f t="shared" si="40"/>
        <v>100</v>
      </c>
    </row>
    <row r="538" spans="1:10" ht="39">
      <c r="A538" s="146" t="s">
        <v>21</v>
      </c>
      <c r="B538" s="147" t="s">
        <v>40</v>
      </c>
      <c r="C538" s="147" t="s">
        <v>133</v>
      </c>
      <c r="D538" s="147" t="s">
        <v>133</v>
      </c>
      <c r="E538" s="147" t="s">
        <v>208</v>
      </c>
      <c r="F538" s="207" t="s">
        <v>22</v>
      </c>
      <c r="G538" s="208"/>
      <c r="H538" s="10">
        <f>'пр.5'!H306</f>
        <v>15</v>
      </c>
      <c r="I538" s="114">
        <f>'пр.5'!I306</f>
        <v>15</v>
      </c>
      <c r="J538" s="148">
        <f t="shared" si="40"/>
        <v>100</v>
      </c>
    </row>
    <row r="539" spans="1:10" ht="39">
      <c r="A539" s="146" t="s">
        <v>257</v>
      </c>
      <c r="B539" s="147" t="s">
        <v>40</v>
      </c>
      <c r="C539" s="147" t="s">
        <v>133</v>
      </c>
      <c r="D539" s="147" t="s">
        <v>133</v>
      </c>
      <c r="E539" s="147" t="s">
        <v>258</v>
      </c>
      <c r="F539" s="207"/>
      <c r="G539" s="208"/>
      <c r="H539" s="10">
        <f>H540+H544</f>
        <v>392.3</v>
      </c>
      <c r="I539" s="114">
        <f>I540+I544</f>
        <v>356</v>
      </c>
      <c r="J539" s="148">
        <f t="shared" si="40"/>
        <v>90.74687738975274</v>
      </c>
    </row>
    <row r="540" spans="1:10" ht="26.25">
      <c r="A540" s="146" t="s">
        <v>259</v>
      </c>
      <c r="B540" s="147" t="s">
        <v>40</v>
      </c>
      <c r="C540" s="147" t="s">
        <v>133</v>
      </c>
      <c r="D540" s="147" t="s">
        <v>133</v>
      </c>
      <c r="E540" s="147" t="s">
        <v>260</v>
      </c>
      <c r="F540" s="207"/>
      <c r="G540" s="208"/>
      <c r="H540" s="10">
        <f aca="true" t="shared" si="41" ref="H540:I542">H541</f>
        <v>50</v>
      </c>
      <c r="I540" s="114">
        <f t="shared" si="41"/>
        <v>50</v>
      </c>
      <c r="J540" s="148">
        <f t="shared" si="40"/>
        <v>100</v>
      </c>
    </row>
    <row r="541" spans="1:10" ht="39">
      <c r="A541" s="146" t="s">
        <v>261</v>
      </c>
      <c r="B541" s="147" t="s">
        <v>40</v>
      </c>
      <c r="C541" s="147" t="s">
        <v>133</v>
      </c>
      <c r="D541" s="147" t="s">
        <v>133</v>
      </c>
      <c r="E541" s="147" t="s">
        <v>262</v>
      </c>
      <c r="F541" s="207"/>
      <c r="G541" s="208"/>
      <c r="H541" s="10">
        <f t="shared" si="41"/>
        <v>50</v>
      </c>
      <c r="I541" s="114">
        <f t="shared" si="41"/>
        <v>50</v>
      </c>
      <c r="J541" s="148">
        <f t="shared" si="40"/>
        <v>100</v>
      </c>
    </row>
    <row r="542" spans="1:10" ht="39">
      <c r="A542" s="146" t="s">
        <v>19</v>
      </c>
      <c r="B542" s="147" t="s">
        <v>40</v>
      </c>
      <c r="C542" s="147" t="s">
        <v>133</v>
      </c>
      <c r="D542" s="147" t="s">
        <v>133</v>
      </c>
      <c r="E542" s="147" t="s">
        <v>262</v>
      </c>
      <c r="F542" s="207" t="s">
        <v>20</v>
      </c>
      <c r="G542" s="208"/>
      <c r="H542" s="10">
        <f t="shared" si="41"/>
        <v>50</v>
      </c>
      <c r="I542" s="114">
        <f t="shared" si="41"/>
        <v>50</v>
      </c>
      <c r="J542" s="148">
        <f t="shared" si="40"/>
        <v>100</v>
      </c>
    </row>
    <row r="543" spans="1:10" ht="39">
      <c r="A543" s="146" t="s">
        <v>21</v>
      </c>
      <c r="B543" s="147" t="s">
        <v>40</v>
      </c>
      <c r="C543" s="147" t="s">
        <v>133</v>
      </c>
      <c r="D543" s="147" t="s">
        <v>133</v>
      </c>
      <c r="E543" s="147" t="s">
        <v>262</v>
      </c>
      <c r="F543" s="207" t="s">
        <v>22</v>
      </c>
      <c r="G543" s="208"/>
      <c r="H543" s="10">
        <f>'пр.5'!H394</f>
        <v>50</v>
      </c>
      <c r="I543" s="114">
        <f>'пр.5'!I394</f>
        <v>50</v>
      </c>
      <c r="J543" s="148">
        <f t="shared" si="40"/>
        <v>100</v>
      </c>
    </row>
    <row r="544" spans="1:10" ht="26.25">
      <c r="A544" s="146" t="s">
        <v>263</v>
      </c>
      <c r="B544" s="147" t="s">
        <v>40</v>
      </c>
      <c r="C544" s="147" t="s">
        <v>133</v>
      </c>
      <c r="D544" s="147" t="s">
        <v>133</v>
      </c>
      <c r="E544" s="147" t="s">
        <v>264</v>
      </c>
      <c r="F544" s="207"/>
      <c r="G544" s="208"/>
      <c r="H544" s="10">
        <f>H545+H548+H551+H554+H557+H560</f>
        <v>342.3</v>
      </c>
      <c r="I544" s="114">
        <f>I545+I548+I551+I554+I557+I560</f>
        <v>306</v>
      </c>
      <c r="J544" s="148">
        <f t="shared" si="40"/>
        <v>89.39526730937773</v>
      </c>
    </row>
    <row r="545" spans="1:10" ht="26.25">
      <c r="A545" s="146" t="s">
        <v>265</v>
      </c>
      <c r="B545" s="147" t="s">
        <v>40</v>
      </c>
      <c r="C545" s="147" t="s">
        <v>133</v>
      </c>
      <c r="D545" s="147" t="s">
        <v>133</v>
      </c>
      <c r="E545" s="147" t="s">
        <v>266</v>
      </c>
      <c r="F545" s="207"/>
      <c r="G545" s="208"/>
      <c r="H545" s="10">
        <f>H546</f>
        <v>92.3</v>
      </c>
      <c r="I545" s="114">
        <f>I546</f>
        <v>92.3</v>
      </c>
      <c r="J545" s="148">
        <f t="shared" si="40"/>
        <v>100</v>
      </c>
    </row>
    <row r="546" spans="1:10" ht="39">
      <c r="A546" s="146" t="s">
        <v>19</v>
      </c>
      <c r="B546" s="147" t="s">
        <v>40</v>
      </c>
      <c r="C546" s="147" t="s">
        <v>133</v>
      </c>
      <c r="D546" s="147" t="s">
        <v>133</v>
      </c>
      <c r="E546" s="147" t="s">
        <v>266</v>
      </c>
      <c r="F546" s="207" t="s">
        <v>20</v>
      </c>
      <c r="G546" s="208"/>
      <c r="H546" s="10">
        <f>H547</f>
        <v>92.3</v>
      </c>
      <c r="I546" s="114">
        <f>I547</f>
        <v>92.3</v>
      </c>
      <c r="J546" s="148">
        <f t="shared" si="40"/>
        <v>100</v>
      </c>
    </row>
    <row r="547" spans="1:10" ht="39">
      <c r="A547" s="146" t="s">
        <v>21</v>
      </c>
      <c r="B547" s="147" t="s">
        <v>40</v>
      </c>
      <c r="C547" s="147" t="s">
        <v>133</v>
      </c>
      <c r="D547" s="147" t="s">
        <v>133</v>
      </c>
      <c r="E547" s="147" t="s">
        <v>266</v>
      </c>
      <c r="F547" s="207" t="s">
        <v>22</v>
      </c>
      <c r="G547" s="208"/>
      <c r="H547" s="10">
        <f>'пр.5'!H401</f>
        <v>92.3</v>
      </c>
      <c r="I547" s="114">
        <f>'пр.5'!I401</f>
        <v>92.3</v>
      </c>
      <c r="J547" s="148">
        <f t="shared" si="40"/>
        <v>100</v>
      </c>
    </row>
    <row r="548" spans="1:10" ht="26.25">
      <c r="A548" s="146" t="s">
        <v>267</v>
      </c>
      <c r="B548" s="147" t="s">
        <v>40</v>
      </c>
      <c r="C548" s="147" t="s">
        <v>133</v>
      </c>
      <c r="D548" s="147" t="s">
        <v>133</v>
      </c>
      <c r="E548" s="147" t="s">
        <v>268</v>
      </c>
      <c r="F548" s="207"/>
      <c r="G548" s="208"/>
      <c r="H548" s="10">
        <f>H549</f>
        <v>88</v>
      </c>
      <c r="I548" s="114">
        <f>I549</f>
        <v>88</v>
      </c>
      <c r="J548" s="148">
        <f t="shared" si="40"/>
        <v>100</v>
      </c>
    </row>
    <row r="549" spans="1:10" ht="39">
      <c r="A549" s="146" t="s">
        <v>19</v>
      </c>
      <c r="B549" s="147" t="s">
        <v>40</v>
      </c>
      <c r="C549" s="147" t="s">
        <v>133</v>
      </c>
      <c r="D549" s="147" t="s">
        <v>133</v>
      </c>
      <c r="E549" s="147" t="s">
        <v>268</v>
      </c>
      <c r="F549" s="207" t="s">
        <v>20</v>
      </c>
      <c r="G549" s="208"/>
      <c r="H549" s="10">
        <f>H550</f>
        <v>88</v>
      </c>
      <c r="I549" s="114">
        <f>I550</f>
        <v>88</v>
      </c>
      <c r="J549" s="148">
        <f t="shared" si="40"/>
        <v>100</v>
      </c>
    </row>
    <row r="550" spans="1:10" ht="39">
      <c r="A550" s="146" t="s">
        <v>21</v>
      </c>
      <c r="B550" s="147" t="s">
        <v>40</v>
      </c>
      <c r="C550" s="147" t="s">
        <v>133</v>
      </c>
      <c r="D550" s="147" t="s">
        <v>133</v>
      </c>
      <c r="E550" s="147" t="s">
        <v>268</v>
      </c>
      <c r="F550" s="207" t="s">
        <v>22</v>
      </c>
      <c r="G550" s="208"/>
      <c r="H550" s="10">
        <f>'пр.5'!H407</f>
        <v>88</v>
      </c>
      <c r="I550" s="114">
        <f>'пр.5'!I407</f>
        <v>88</v>
      </c>
      <c r="J550" s="148">
        <f t="shared" si="40"/>
        <v>100</v>
      </c>
    </row>
    <row r="551" spans="1:10" ht="39">
      <c r="A551" s="146" t="s">
        <v>269</v>
      </c>
      <c r="B551" s="147" t="s">
        <v>40</v>
      </c>
      <c r="C551" s="147" t="s">
        <v>133</v>
      </c>
      <c r="D551" s="147" t="s">
        <v>133</v>
      </c>
      <c r="E551" s="147" t="s">
        <v>270</v>
      </c>
      <c r="F551" s="207"/>
      <c r="G551" s="208"/>
      <c r="H551" s="10">
        <f>H552</f>
        <v>100</v>
      </c>
      <c r="I551" s="114">
        <f>I552</f>
        <v>63.7</v>
      </c>
      <c r="J551" s="148">
        <f t="shared" si="40"/>
        <v>63.7</v>
      </c>
    </row>
    <row r="552" spans="1:10" ht="78.75">
      <c r="A552" s="146" t="s">
        <v>104</v>
      </c>
      <c r="B552" s="147" t="s">
        <v>40</v>
      </c>
      <c r="C552" s="147" t="s">
        <v>133</v>
      </c>
      <c r="D552" s="147" t="s">
        <v>133</v>
      </c>
      <c r="E552" s="147" t="s">
        <v>270</v>
      </c>
      <c r="F552" s="207" t="s">
        <v>105</v>
      </c>
      <c r="G552" s="208"/>
      <c r="H552" s="10">
        <f>H553</f>
        <v>100</v>
      </c>
      <c r="I552" s="114">
        <f>I553</f>
        <v>63.7</v>
      </c>
      <c r="J552" s="148">
        <f t="shared" si="40"/>
        <v>63.7</v>
      </c>
    </row>
    <row r="553" spans="1:10" ht="26.25">
      <c r="A553" s="146" t="s">
        <v>271</v>
      </c>
      <c r="B553" s="147" t="s">
        <v>40</v>
      </c>
      <c r="C553" s="147" t="s">
        <v>133</v>
      </c>
      <c r="D553" s="147" t="s">
        <v>133</v>
      </c>
      <c r="E553" s="147" t="s">
        <v>270</v>
      </c>
      <c r="F553" s="207" t="s">
        <v>272</v>
      </c>
      <c r="G553" s="208"/>
      <c r="H553" s="10">
        <f>'пр.5'!H413</f>
        <v>100</v>
      </c>
      <c r="I553" s="114">
        <f>'пр.5'!I413</f>
        <v>63.7</v>
      </c>
      <c r="J553" s="148">
        <f t="shared" si="40"/>
        <v>63.7</v>
      </c>
    </row>
    <row r="554" spans="1:10" ht="13.5">
      <c r="A554" s="146" t="s">
        <v>273</v>
      </c>
      <c r="B554" s="147" t="s">
        <v>40</v>
      </c>
      <c r="C554" s="147" t="s">
        <v>133</v>
      </c>
      <c r="D554" s="147" t="s">
        <v>133</v>
      </c>
      <c r="E554" s="147" t="s">
        <v>274</v>
      </c>
      <c r="F554" s="207"/>
      <c r="G554" s="208"/>
      <c r="H554" s="10">
        <f>H555</f>
        <v>35</v>
      </c>
      <c r="I554" s="114">
        <f>I555</f>
        <v>35</v>
      </c>
      <c r="J554" s="148">
        <f t="shared" si="40"/>
        <v>100</v>
      </c>
    </row>
    <row r="555" spans="1:10" ht="39">
      <c r="A555" s="146" t="s">
        <v>19</v>
      </c>
      <c r="B555" s="147" t="s">
        <v>40</v>
      </c>
      <c r="C555" s="147" t="s">
        <v>133</v>
      </c>
      <c r="D555" s="147" t="s">
        <v>133</v>
      </c>
      <c r="E555" s="147" t="s">
        <v>274</v>
      </c>
      <c r="F555" s="207" t="s">
        <v>20</v>
      </c>
      <c r="G555" s="208"/>
      <c r="H555" s="10">
        <f>H556</f>
        <v>35</v>
      </c>
      <c r="I555" s="114">
        <f>I556</f>
        <v>35</v>
      </c>
      <c r="J555" s="148">
        <f t="shared" si="40"/>
        <v>100</v>
      </c>
    </row>
    <row r="556" spans="1:10" ht="39">
      <c r="A556" s="146" t="s">
        <v>21</v>
      </c>
      <c r="B556" s="147" t="s">
        <v>40</v>
      </c>
      <c r="C556" s="147" t="s">
        <v>133</v>
      </c>
      <c r="D556" s="147" t="s">
        <v>133</v>
      </c>
      <c r="E556" s="147" t="s">
        <v>274</v>
      </c>
      <c r="F556" s="207" t="s">
        <v>22</v>
      </c>
      <c r="G556" s="208"/>
      <c r="H556" s="10">
        <f>'пр.5'!H419</f>
        <v>35</v>
      </c>
      <c r="I556" s="114">
        <f>'пр.5'!I419</f>
        <v>35</v>
      </c>
      <c r="J556" s="148">
        <f t="shared" si="40"/>
        <v>100</v>
      </c>
    </row>
    <row r="557" spans="1:10" ht="26.25">
      <c r="A557" s="146" t="s">
        <v>275</v>
      </c>
      <c r="B557" s="147" t="s">
        <v>40</v>
      </c>
      <c r="C557" s="147" t="s">
        <v>133</v>
      </c>
      <c r="D557" s="147" t="s">
        <v>133</v>
      </c>
      <c r="E557" s="147" t="s">
        <v>276</v>
      </c>
      <c r="F557" s="207"/>
      <c r="G557" s="208"/>
      <c r="H557" s="10">
        <f>H558</f>
        <v>20</v>
      </c>
      <c r="I557" s="114">
        <f>I558</f>
        <v>20</v>
      </c>
      <c r="J557" s="148">
        <f t="shared" si="40"/>
        <v>100</v>
      </c>
    </row>
    <row r="558" spans="1:10" ht="39">
      <c r="A558" s="146" t="s">
        <v>19</v>
      </c>
      <c r="B558" s="147" t="s">
        <v>40</v>
      </c>
      <c r="C558" s="147" t="s">
        <v>133</v>
      </c>
      <c r="D558" s="147" t="s">
        <v>133</v>
      </c>
      <c r="E558" s="147" t="s">
        <v>276</v>
      </c>
      <c r="F558" s="207" t="s">
        <v>20</v>
      </c>
      <c r="G558" s="208"/>
      <c r="H558" s="10">
        <f>H559</f>
        <v>20</v>
      </c>
      <c r="I558" s="114">
        <f>I559</f>
        <v>20</v>
      </c>
      <c r="J558" s="148">
        <f t="shared" si="40"/>
        <v>100</v>
      </c>
    </row>
    <row r="559" spans="1:10" ht="39">
      <c r="A559" s="146" t="s">
        <v>21</v>
      </c>
      <c r="B559" s="147" t="s">
        <v>40</v>
      </c>
      <c r="C559" s="147" t="s">
        <v>133</v>
      </c>
      <c r="D559" s="147" t="s">
        <v>133</v>
      </c>
      <c r="E559" s="147" t="s">
        <v>276</v>
      </c>
      <c r="F559" s="207" t="s">
        <v>22</v>
      </c>
      <c r="G559" s="208"/>
      <c r="H559" s="10">
        <f>'пр.5'!H425</f>
        <v>20</v>
      </c>
      <c r="I559" s="114">
        <f>'пр.5'!I425</f>
        <v>20</v>
      </c>
      <c r="J559" s="148">
        <f t="shared" si="40"/>
        <v>100</v>
      </c>
    </row>
    <row r="560" spans="1:10" ht="33" customHeight="1">
      <c r="A560" s="146" t="s">
        <v>277</v>
      </c>
      <c r="B560" s="147" t="s">
        <v>40</v>
      </c>
      <c r="C560" s="147" t="s">
        <v>133</v>
      </c>
      <c r="D560" s="147" t="s">
        <v>133</v>
      </c>
      <c r="E560" s="147" t="s">
        <v>278</v>
      </c>
      <c r="F560" s="207"/>
      <c r="G560" s="208"/>
      <c r="H560" s="10">
        <f>H561</f>
        <v>7</v>
      </c>
      <c r="I560" s="114">
        <f>I561</f>
        <v>7</v>
      </c>
      <c r="J560" s="148">
        <f t="shared" si="40"/>
        <v>100</v>
      </c>
    </row>
    <row r="561" spans="1:10" ht="39">
      <c r="A561" s="146" t="s">
        <v>19</v>
      </c>
      <c r="B561" s="147" t="s">
        <v>40</v>
      </c>
      <c r="C561" s="147" t="s">
        <v>133</v>
      </c>
      <c r="D561" s="147" t="s">
        <v>133</v>
      </c>
      <c r="E561" s="147" t="s">
        <v>278</v>
      </c>
      <c r="F561" s="207" t="s">
        <v>20</v>
      </c>
      <c r="G561" s="208"/>
      <c r="H561" s="10">
        <f>H562</f>
        <v>7</v>
      </c>
      <c r="I561" s="114">
        <f>I562</f>
        <v>7</v>
      </c>
      <c r="J561" s="148">
        <f t="shared" si="40"/>
        <v>100</v>
      </c>
    </row>
    <row r="562" spans="1:10" ht="39">
      <c r="A562" s="146" t="s">
        <v>21</v>
      </c>
      <c r="B562" s="147" t="s">
        <v>40</v>
      </c>
      <c r="C562" s="147" t="s">
        <v>133</v>
      </c>
      <c r="D562" s="147" t="s">
        <v>133</v>
      </c>
      <c r="E562" s="147" t="s">
        <v>278</v>
      </c>
      <c r="F562" s="207" t="s">
        <v>22</v>
      </c>
      <c r="G562" s="208"/>
      <c r="H562" s="10">
        <f>'пр.5'!H431</f>
        <v>7</v>
      </c>
      <c r="I562" s="114">
        <f>'пр.5'!I431</f>
        <v>7</v>
      </c>
      <c r="J562" s="148">
        <f t="shared" si="40"/>
        <v>100</v>
      </c>
    </row>
    <row r="563" spans="1:10" ht="26.25">
      <c r="A563" s="146" t="s">
        <v>529</v>
      </c>
      <c r="B563" s="147" t="s">
        <v>40</v>
      </c>
      <c r="C563" s="147" t="s">
        <v>133</v>
      </c>
      <c r="D563" s="147" t="s">
        <v>133</v>
      </c>
      <c r="E563" s="147" t="s">
        <v>530</v>
      </c>
      <c r="F563" s="207"/>
      <c r="G563" s="208"/>
      <c r="H563" s="10">
        <f aca="true" t="shared" si="42" ref="H563:I565">H564</f>
        <v>2316</v>
      </c>
      <c r="I563" s="114">
        <f t="shared" si="42"/>
        <v>2316</v>
      </c>
      <c r="J563" s="148">
        <f t="shared" si="40"/>
        <v>100</v>
      </c>
    </row>
    <row r="564" spans="1:10" ht="26.25">
      <c r="A564" s="146" t="s">
        <v>531</v>
      </c>
      <c r="B564" s="147" t="s">
        <v>40</v>
      </c>
      <c r="C564" s="147" t="s">
        <v>133</v>
      </c>
      <c r="D564" s="147" t="s">
        <v>133</v>
      </c>
      <c r="E564" s="147" t="s">
        <v>532</v>
      </c>
      <c r="F564" s="207"/>
      <c r="G564" s="208"/>
      <c r="H564" s="10">
        <f t="shared" si="42"/>
        <v>2316</v>
      </c>
      <c r="I564" s="114">
        <f t="shared" si="42"/>
        <v>2316</v>
      </c>
      <c r="J564" s="148">
        <f t="shared" si="40"/>
        <v>100</v>
      </c>
    </row>
    <row r="565" spans="1:10" ht="39">
      <c r="A565" s="146" t="s">
        <v>19</v>
      </c>
      <c r="B565" s="147" t="s">
        <v>40</v>
      </c>
      <c r="C565" s="147" t="s">
        <v>133</v>
      </c>
      <c r="D565" s="147" t="s">
        <v>133</v>
      </c>
      <c r="E565" s="147" t="s">
        <v>532</v>
      </c>
      <c r="F565" s="207" t="s">
        <v>20</v>
      </c>
      <c r="G565" s="208"/>
      <c r="H565" s="10">
        <f t="shared" si="42"/>
        <v>2316</v>
      </c>
      <c r="I565" s="114">
        <f t="shared" si="42"/>
        <v>2316</v>
      </c>
      <c r="J565" s="148">
        <f t="shared" si="40"/>
        <v>100</v>
      </c>
    </row>
    <row r="566" spans="1:10" ht="39">
      <c r="A566" s="146" t="s">
        <v>21</v>
      </c>
      <c r="B566" s="147" t="s">
        <v>40</v>
      </c>
      <c r="C566" s="147" t="s">
        <v>133</v>
      </c>
      <c r="D566" s="147" t="s">
        <v>133</v>
      </c>
      <c r="E566" s="147" t="s">
        <v>532</v>
      </c>
      <c r="F566" s="207" t="s">
        <v>22</v>
      </c>
      <c r="G566" s="208"/>
      <c r="H566" s="10">
        <v>2316</v>
      </c>
      <c r="I566" s="114">
        <v>2316</v>
      </c>
      <c r="J566" s="148">
        <f t="shared" si="40"/>
        <v>100</v>
      </c>
    </row>
    <row r="567" spans="1:16" s="145" customFormat="1" ht="13.5">
      <c r="A567" s="140" t="s">
        <v>31</v>
      </c>
      <c r="B567" s="141" t="s">
        <v>40</v>
      </c>
      <c r="C567" s="141" t="s">
        <v>32</v>
      </c>
      <c r="D567" s="143" t="s">
        <v>593</v>
      </c>
      <c r="E567" s="141"/>
      <c r="F567" s="205"/>
      <c r="G567" s="206"/>
      <c r="H567" s="7">
        <f>H568+H629</f>
        <v>44150.3</v>
      </c>
      <c r="I567" s="113">
        <f>I568+I629</f>
        <v>42528.00000000001</v>
      </c>
      <c r="J567" s="148">
        <f t="shared" si="40"/>
        <v>96.32550628195052</v>
      </c>
      <c r="K567" s="144"/>
      <c r="L567" s="144"/>
      <c r="M567" s="150"/>
      <c r="N567" s="144"/>
      <c r="O567" s="144"/>
      <c r="P567" s="144"/>
    </row>
    <row r="568" spans="1:10" ht="13.5">
      <c r="A568" s="146" t="s">
        <v>33</v>
      </c>
      <c r="B568" s="147" t="s">
        <v>40</v>
      </c>
      <c r="C568" s="147" t="s">
        <v>32</v>
      </c>
      <c r="D568" s="147" t="s">
        <v>34</v>
      </c>
      <c r="E568" s="147"/>
      <c r="F568" s="207"/>
      <c r="G568" s="208"/>
      <c r="H568" s="10">
        <f>H569+H586+H603+H608+H615+H625</f>
        <v>36902.4</v>
      </c>
      <c r="I568" s="114">
        <f>I569+I586+I603+I608+I615+I625</f>
        <v>35757.200000000004</v>
      </c>
      <c r="J568" s="148">
        <f t="shared" si="40"/>
        <v>96.89667880679849</v>
      </c>
    </row>
    <row r="569" spans="1:10" ht="39">
      <c r="A569" s="146" t="s">
        <v>25</v>
      </c>
      <c r="B569" s="147" t="s">
        <v>40</v>
      </c>
      <c r="C569" s="147" t="s">
        <v>32</v>
      </c>
      <c r="D569" s="147" t="s">
        <v>34</v>
      </c>
      <c r="E569" s="147" t="s">
        <v>26</v>
      </c>
      <c r="F569" s="207"/>
      <c r="G569" s="208"/>
      <c r="H569" s="10">
        <f>H570+H574+H578+H582</f>
        <v>1521</v>
      </c>
      <c r="I569" s="114">
        <f>I570+I574+I578+I582</f>
        <v>1404.6</v>
      </c>
      <c r="J569" s="148">
        <f t="shared" si="40"/>
        <v>92.34714003944772</v>
      </c>
    </row>
    <row r="570" spans="1:10" ht="39">
      <c r="A570" s="146" t="s">
        <v>27</v>
      </c>
      <c r="B570" s="147" t="s">
        <v>40</v>
      </c>
      <c r="C570" s="147" t="s">
        <v>32</v>
      </c>
      <c r="D570" s="147" t="s">
        <v>34</v>
      </c>
      <c r="E570" s="147" t="s">
        <v>28</v>
      </c>
      <c r="F570" s="207"/>
      <c r="G570" s="208"/>
      <c r="H570" s="10">
        <f aca="true" t="shared" si="43" ref="H570:I572">H571</f>
        <v>42.4</v>
      </c>
      <c r="I570" s="114">
        <f t="shared" si="43"/>
        <v>42.4</v>
      </c>
      <c r="J570" s="148">
        <f t="shared" si="40"/>
        <v>100</v>
      </c>
    </row>
    <row r="571" spans="1:10" ht="26.25">
      <c r="A571" s="146" t="s">
        <v>29</v>
      </c>
      <c r="B571" s="147" t="s">
        <v>40</v>
      </c>
      <c r="C571" s="147" t="s">
        <v>32</v>
      </c>
      <c r="D571" s="147" t="s">
        <v>34</v>
      </c>
      <c r="E571" s="147" t="s">
        <v>30</v>
      </c>
      <c r="F571" s="207"/>
      <c r="G571" s="208"/>
      <c r="H571" s="10">
        <f t="shared" si="43"/>
        <v>42.4</v>
      </c>
      <c r="I571" s="114">
        <f t="shared" si="43"/>
        <v>42.4</v>
      </c>
      <c r="J571" s="148">
        <f t="shared" si="40"/>
        <v>100</v>
      </c>
    </row>
    <row r="572" spans="1:10" ht="39">
      <c r="A572" s="146" t="s">
        <v>35</v>
      </c>
      <c r="B572" s="147" t="s">
        <v>40</v>
      </c>
      <c r="C572" s="147" t="s">
        <v>32</v>
      </c>
      <c r="D572" s="147" t="s">
        <v>34</v>
      </c>
      <c r="E572" s="147" t="s">
        <v>30</v>
      </c>
      <c r="F572" s="207" t="s">
        <v>36</v>
      </c>
      <c r="G572" s="208"/>
      <c r="H572" s="10">
        <f t="shared" si="43"/>
        <v>42.4</v>
      </c>
      <c r="I572" s="114">
        <f t="shared" si="43"/>
        <v>42.4</v>
      </c>
      <c r="J572" s="148">
        <f t="shared" si="40"/>
        <v>100</v>
      </c>
    </row>
    <row r="573" spans="1:10" ht="13.5">
      <c r="A573" s="146" t="s">
        <v>37</v>
      </c>
      <c r="B573" s="147" t="s">
        <v>40</v>
      </c>
      <c r="C573" s="147" t="s">
        <v>32</v>
      </c>
      <c r="D573" s="147" t="s">
        <v>34</v>
      </c>
      <c r="E573" s="147" t="s">
        <v>30</v>
      </c>
      <c r="F573" s="207" t="s">
        <v>38</v>
      </c>
      <c r="G573" s="208"/>
      <c r="H573" s="10">
        <f>'пр.5'!H23</f>
        <v>42.4</v>
      </c>
      <c r="I573" s="114">
        <f>'пр.5'!I23</f>
        <v>42.4</v>
      </c>
      <c r="J573" s="148">
        <f t="shared" si="40"/>
        <v>100</v>
      </c>
    </row>
    <row r="574" spans="1:10" ht="39">
      <c r="A574" s="146" t="s">
        <v>41</v>
      </c>
      <c r="B574" s="147" t="s">
        <v>40</v>
      </c>
      <c r="C574" s="147" t="s">
        <v>32</v>
      </c>
      <c r="D574" s="147" t="s">
        <v>34</v>
      </c>
      <c r="E574" s="147" t="s">
        <v>42</v>
      </c>
      <c r="F574" s="207"/>
      <c r="G574" s="208"/>
      <c r="H574" s="10">
        <f aca="true" t="shared" si="44" ref="H574:I576">H575</f>
        <v>74.5</v>
      </c>
      <c r="I574" s="114">
        <f t="shared" si="44"/>
        <v>67.4</v>
      </c>
      <c r="J574" s="148">
        <f t="shared" si="40"/>
        <v>90.46979865771813</v>
      </c>
    </row>
    <row r="575" spans="1:10" ht="26.25">
      <c r="A575" s="146" t="s">
        <v>43</v>
      </c>
      <c r="B575" s="147" t="s">
        <v>40</v>
      </c>
      <c r="C575" s="147" t="s">
        <v>32</v>
      </c>
      <c r="D575" s="147" t="s">
        <v>34</v>
      </c>
      <c r="E575" s="147" t="s">
        <v>44</v>
      </c>
      <c r="F575" s="207"/>
      <c r="G575" s="208"/>
      <c r="H575" s="10">
        <f t="shared" si="44"/>
        <v>74.5</v>
      </c>
      <c r="I575" s="114">
        <f t="shared" si="44"/>
        <v>67.4</v>
      </c>
      <c r="J575" s="148">
        <f t="shared" si="40"/>
        <v>90.46979865771813</v>
      </c>
    </row>
    <row r="576" spans="1:10" ht="39">
      <c r="A576" s="146" t="s">
        <v>35</v>
      </c>
      <c r="B576" s="147" t="s">
        <v>40</v>
      </c>
      <c r="C576" s="147" t="s">
        <v>32</v>
      </c>
      <c r="D576" s="147" t="s">
        <v>34</v>
      </c>
      <c r="E576" s="147" t="s">
        <v>44</v>
      </c>
      <c r="F576" s="207" t="s">
        <v>36</v>
      </c>
      <c r="G576" s="208"/>
      <c r="H576" s="10">
        <f t="shared" si="44"/>
        <v>74.5</v>
      </c>
      <c r="I576" s="114">
        <f t="shared" si="44"/>
        <v>67.4</v>
      </c>
      <c r="J576" s="148">
        <f t="shared" si="40"/>
        <v>90.46979865771813</v>
      </c>
    </row>
    <row r="577" spans="1:10" ht="13.5">
      <c r="A577" s="146" t="s">
        <v>37</v>
      </c>
      <c r="B577" s="147" t="s">
        <v>40</v>
      </c>
      <c r="C577" s="147" t="s">
        <v>32</v>
      </c>
      <c r="D577" s="147" t="s">
        <v>34</v>
      </c>
      <c r="E577" s="147" t="s">
        <v>44</v>
      </c>
      <c r="F577" s="207" t="s">
        <v>38</v>
      </c>
      <c r="G577" s="208"/>
      <c r="H577" s="10">
        <f>'пр.5'!H30</f>
        <v>74.5</v>
      </c>
      <c r="I577" s="114">
        <f>'пр.5'!I30</f>
        <v>67.4</v>
      </c>
      <c r="J577" s="148">
        <f t="shared" si="40"/>
        <v>90.46979865771813</v>
      </c>
    </row>
    <row r="578" spans="1:10" ht="66">
      <c r="A578" s="146" t="s">
        <v>48</v>
      </c>
      <c r="B578" s="147" t="s">
        <v>40</v>
      </c>
      <c r="C578" s="147" t="s">
        <v>32</v>
      </c>
      <c r="D578" s="147" t="s">
        <v>34</v>
      </c>
      <c r="E578" s="147" t="s">
        <v>49</v>
      </c>
      <c r="F578" s="207"/>
      <c r="G578" s="208"/>
      <c r="H578" s="10">
        <f aca="true" t="shared" si="45" ref="H578:I580">H579</f>
        <v>1144.1</v>
      </c>
      <c r="I578" s="114">
        <f t="shared" si="45"/>
        <v>1034.8</v>
      </c>
      <c r="J578" s="148">
        <f t="shared" si="40"/>
        <v>90.44663927978324</v>
      </c>
    </row>
    <row r="579" spans="1:10" ht="78.75">
      <c r="A579" s="146" t="s">
        <v>50</v>
      </c>
      <c r="B579" s="147" t="s">
        <v>40</v>
      </c>
      <c r="C579" s="147" t="s">
        <v>32</v>
      </c>
      <c r="D579" s="147" t="s">
        <v>34</v>
      </c>
      <c r="E579" s="147" t="s">
        <v>51</v>
      </c>
      <c r="F579" s="207"/>
      <c r="G579" s="208"/>
      <c r="H579" s="10">
        <f t="shared" si="45"/>
        <v>1144.1</v>
      </c>
      <c r="I579" s="114">
        <f t="shared" si="45"/>
        <v>1034.8</v>
      </c>
      <c r="J579" s="148">
        <f t="shared" si="40"/>
        <v>90.44663927978324</v>
      </c>
    </row>
    <row r="580" spans="1:10" ht="39">
      <c r="A580" s="146" t="s">
        <v>35</v>
      </c>
      <c r="B580" s="147" t="s">
        <v>40</v>
      </c>
      <c r="C580" s="147" t="s">
        <v>32</v>
      </c>
      <c r="D580" s="147" t="s">
        <v>34</v>
      </c>
      <c r="E580" s="147" t="s">
        <v>51</v>
      </c>
      <c r="F580" s="207" t="s">
        <v>36</v>
      </c>
      <c r="G580" s="208"/>
      <c r="H580" s="10">
        <f t="shared" si="45"/>
        <v>1144.1</v>
      </c>
      <c r="I580" s="114">
        <f t="shared" si="45"/>
        <v>1034.8</v>
      </c>
      <c r="J580" s="148">
        <f t="shared" si="40"/>
        <v>90.44663927978324</v>
      </c>
    </row>
    <row r="581" spans="1:10" ht="13.5">
      <c r="A581" s="146" t="s">
        <v>37</v>
      </c>
      <c r="B581" s="147" t="s">
        <v>40</v>
      </c>
      <c r="C581" s="147" t="s">
        <v>32</v>
      </c>
      <c r="D581" s="147" t="s">
        <v>34</v>
      </c>
      <c r="E581" s="147" t="s">
        <v>51</v>
      </c>
      <c r="F581" s="207" t="s">
        <v>38</v>
      </c>
      <c r="G581" s="208"/>
      <c r="H581" s="10">
        <f>'пр.5'!H43</f>
        <v>1144.1</v>
      </c>
      <c r="I581" s="114">
        <f>'пр.5'!I43</f>
        <v>1034.8</v>
      </c>
      <c r="J581" s="148">
        <f t="shared" si="40"/>
        <v>90.44663927978324</v>
      </c>
    </row>
    <row r="582" spans="1:10" ht="39">
      <c r="A582" s="146" t="s">
        <v>52</v>
      </c>
      <c r="B582" s="147" t="s">
        <v>40</v>
      </c>
      <c r="C582" s="147" t="s">
        <v>32</v>
      </c>
      <c r="D582" s="147" t="s">
        <v>34</v>
      </c>
      <c r="E582" s="147" t="s">
        <v>53</v>
      </c>
      <c r="F582" s="207"/>
      <c r="G582" s="208"/>
      <c r="H582" s="10">
        <f aca="true" t="shared" si="46" ref="H582:I584">H583</f>
        <v>260</v>
      </c>
      <c r="I582" s="114">
        <f t="shared" si="46"/>
        <v>260</v>
      </c>
      <c r="J582" s="148">
        <f t="shared" si="40"/>
        <v>100</v>
      </c>
    </row>
    <row r="583" spans="1:10" ht="33" customHeight="1">
      <c r="A583" s="146" t="s">
        <v>54</v>
      </c>
      <c r="B583" s="147" t="s">
        <v>40</v>
      </c>
      <c r="C583" s="147" t="s">
        <v>32</v>
      </c>
      <c r="D583" s="147" t="s">
        <v>34</v>
      </c>
      <c r="E583" s="147" t="s">
        <v>55</v>
      </c>
      <c r="F583" s="207"/>
      <c r="G583" s="208"/>
      <c r="H583" s="10">
        <f t="shared" si="46"/>
        <v>260</v>
      </c>
      <c r="I583" s="114">
        <f t="shared" si="46"/>
        <v>260</v>
      </c>
      <c r="J583" s="148">
        <f t="shared" si="40"/>
        <v>100</v>
      </c>
    </row>
    <row r="584" spans="1:10" ht="39">
      <c r="A584" s="146" t="s">
        <v>35</v>
      </c>
      <c r="B584" s="147" t="s">
        <v>40</v>
      </c>
      <c r="C584" s="147" t="s">
        <v>32</v>
      </c>
      <c r="D584" s="147" t="s">
        <v>34</v>
      </c>
      <c r="E584" s="147" t="s">
        <v>55</v>
      </c>
      <c r="F584" s="207" t="s">
        <v>36</v>
      </c>
      <c r="G584" s="208"/>
      <c r="H584" s="10">
        <f t="shared" si="46"/>
        <v>260</v>
      </c>
      <c r="I584" s="114">
        <f t="shared" si="46"/>
        <v>260</v>
      </c>
      <c r="J584" s="148">
        <f t="shared" si="40"/>
        <v>100</v>
      </c>
    </row>
    <row r="585" spans="1:10" ht="13.5">
      <c r="A585" s="146" t="s">
        <v>37</v>
      </c>
      <c r="B585" s="147" t="s">
        <v>40</v>
      </c>
      <c r="C585" s="147" t="s">
        <v>32</v>
      </c>
      <c r="D585" s="147" t="s">
        <v>34</v>
      </c>
      <c r="E585" s="147" t="s">
        <v>55</v>
      </c>
      <c r="F585" s="207" t="s">
        <v>38</v>
      </c>
      <c r="G585" s="208"/>
      <c r="H585" s="10">
        <f>'пр.5'!H50</f>
        <v>260</v>
      </c>
      <c r="I585" s="114">
        <f>'пр.5'!I50</f>
        <v>260</v>
      </c>
      <c r="J585" s="148">
        <f t="shared" si="40"/>
        <v>100</v>
      </c>
    </row>
    <row r="586" spans="1:10" ht="39">
      <c r="A586" s="146" t="s">
        <v>291</v>
      </c>
      <c r="B586" s="147" t="s">
        <v>40</v>
      </c>
      <c r="C586" s="147" t="s">
        <v>32</v>
      </c>
      <c r="D586" s="147" t="s">
        <v>34</v>
      </c>
      <c r="E586" s="147" t="s">
        <v>292</v>
      </c>
      <c r="F586" s="207"/>
      <c r="G586" s="208"/>
      <c r="H586" s="10">
        <f>H587</f>
        <v>510.5</v>
      </c>
      <c r="I586" s="114">
        <f>I587</f>
        <v>460.5</v>
      </c>
      <c r="J586" s="148">
        <f t="shared" si="40"/>
        <v>90.205680705191</v>
      </c>
    </row>
    <row r="587" spans="1:10" ht="54" customHeight="1">
      <c r="A587" s="146" t="s">
        <v>293</v>
      </c>
      <c r="B587" s="147" t="s">
        <v>40</v>
      </c>
      <c r="C587" s="147" t="s">
        <v>32</v>
      </c>
      <c r="D587" s="147" t="s">
        <v>34</v>
      </c>
      <c r="E587" s="147" t="s">
        <v>294</v>
      </c>
      <c r="F587" s="207"/>
      <c r="G587" s="208"/>
      <c r="H587" s="10">
        <f>H588+H591+H594+H597+H600</f>
        <v>510.5</v>
      </c>
      <c r="I587" s="114">
        <f>I588+I591+I594+I597+I600</f>
        <v>460.5</v>
      </c>
      <c r="J587" s="148">
        <f t="shared" si="40"/>
        <v>90.205680705191</v>
      </c>
    </row>
    <row r="588" spans="1:10" ht="66">
      <c r="A588" s="146" t="s">
        <v>297</v>
      </c>
      <c r="B588" s="147" t="s">
        <v>40</v>
      </c>
      <c r="C588" s="147" t="s">
        <v>32</v>
      </c>
      <c r="D588" s="147" t="s">
        <v>34</v>
      </c>
      <c r="E588" s="147" t="s">
        <v>298</v>
      </c>
      <c r="F588" s="207"/>
      <c r="G588" s="208"/>
      <c r="H588" s="10">
        <f>H589</f>
        <v>295</v>
      </c>
      <c r="I588" s="114">
        <f>I589</f>
        <v>295</v>
      </c>
      <c r="J588" s="148">
        <f t="shared" si="40"/>
        <v>100</v>
      </c>
    </row>
    <row r="589" spans="1:10" ht="39">
      <c r="A589" s="146" t="s">
        <v>35</v>
      </c>
      <c r="B589" s="147" t="s">
        <v>40</v>
      </c>
      <c r="C589" s="147" t="s">
        <v>32</v>
      </c>
      <c r="D589" s="147" t="s">
        <v>34</v>
      </c>
      <c r="E589" s="147" t="s">
        <v>298</v>
      </c>
      <c r="F589" s="207" t="s">
        <v>36</v>
      </c>
      <c r="G589" s="208"/>
      <c r="H589" s="10">
        <f>H590</f>
        <v>295</v>
      </c>
      <c r="I589" s="114">
        <f>I590</f>
        <v>295</v>
      </c>
      <c r="J589" s="148">
        <f t="shared" si="40"/>
        <v>100</v>
      </c>
    </row>
    <row r="590" spans="1:10" ht="13.5">
      <c r="A590" s="146" t="s">
        <v>37</v>
      </c>
      <c r="B590" s="147" t="s">
        <v>40</v>
      </c>
      <c r="C590" s="147" t="s">
        <v>32</v>
      </c>
      <c r="D590" s="147" t="s">
        <v>34</v>
      </c>
      <c r="E590" s="147" t="s">
        <v>298</v>
      </c>
      <c r="F590" s="207" t="s">
        <v>38</v>
      </c>
      <c r="G590" s="208"/>
      <c r="H590" s="10">
        <f>'пр.5'!H479</f>
        <v>295</v>
      </c>
      <c r="I590" s="114">
        <f>'пр.5'!I479</f>
        <v>295</v>
      </c>
      <c r="J590" s="148">
        <f t="shared" si="40"/>
        <v>100</v>
      </c>
    </row>
    <row r="591" spans="1:10" ht="26.25">
      <c r="A591" s="146" t="s">
        <v>302</v>
      </c>
      <c r="B591" s="147" t="s">
        <v>40</v>
      </c>
      <c r="C591" s="147" t="s">
        <v>32</v>
      </c>
      <c r="D591" s="147" t="s">
        <v>34</v>
      </c>
      <c r="E591" s="147" t="s">
        <v>303</v>
      </c>
      <c r="F591" s="207"/>
      <c r="G591" s="208"/>
      <c r="H591" s="10">
        <f>H592</f>
        <v>80</v>
      </c>
      <c r="I591" s="114">
        <f>I592</f>
        <v>80</v>
      </c>
      <c r="J591" s="148">
        <f aca="true" t="shared" si="47" ref="J591:J654">I591/H591*100</f>
        <v>100</v>
      </c>
    </row>
    <row r="592" spans="1:10" ht="39">
      <c r="A592" s="146" t="s">
        <v>35</v>
      </c>
      <c r="B592" s="147" t="s">
        <v>40</v>
      </c>
      <c r="C592" s="147" t="s">
        <v>32</v>
      </c>
      <c r="D592" s="147" t="s">
        <v>34</v>
      </c>
      <c r="E592" s="147" t="s">
        <v>303</v>
      </c>
      <c r="F592" s="207" t="s">
        <v>36</v>
      </c>
      <c r="G592" s="208"/>
      <c r="H592" s="10">
        <f>H593</f>
        <v>80</v>
      </c>
      <c r="I592" s="114">
        <f>I593</f>
        <v>80</v>
      </c>
      <c r="J592" s="148">
        <f t="shared" si="47"/>
        <v>100</v>
      </c>
    </row>
    <row r="593" spans="1:10" ht="13.5">
      <c r="A593" s="146" t="s">
        <v>37</v>
      </c>
      <c r="B593" s="147" t="s">
        <v>40</v>
      </c>
      <c r="C593" s="147" t="s">
        <v>32</v>
      </c>
      <c r="D593" s="147" t="s">
        <v>34</v>
      </c>
      <c r="E593" s="147" t="s">
        <v>303</v>
      </c>
      <c r="F593" s="207" t="s">
        <v>38</v>
      </c>
      <c r="G593" s="208"/>
      <c r="H593" s="10">
        <f>'пр.5'!H495</f>
        <v>80</v>
      </c>
      <c r="I593" s="114">
        <f>'пр.5'!I495</f>
        <v>80</v>
      </c>
      <c r="J593" s="148">
        <f t="shared" si="47"/>
        <v>100</v>
      </c>
    </row>
    <row r="594" spans="1:10" ht="26.25">
      <c r="A594" s="146" t="s">
        <v>304</v>
      </c>
      <c r="B594" s="147" t="s">
        <v>40</v>
      </c>
      <c r="C594" s="147" t="s">
        <v>32</v>
      </c>
      <c r="D594" s="147" t="s">
        <v>34</v>
      </c>
      <c r="E594" s="147" t="s">
        <v>305</v>
      </c>
      <c r="F594" s="207"/>
      <c r="G594" s="208"/>
      <c r="H594" s="10">
        <f>H595</f>
        <v>65.5</v>
      </c>
      <c r="I594" s="114">
        <f>I595</f>
        <v>65.5</v>
      </c>
      <c r="J594" s="148">
        <f t="shared" si="47"/>
        <v>100</v>
      </c>
    </row>
    <row r="595" spans="1:10" ht="39">
      <c r="A595" s="146" t="s">
        <v>35</v>
      </c>
      <c r="B595" s="147" t="s">
        <v>40</v>
      </c>
      <c r="C595" s="147" t="s">
        <v>32</v>
      </c>
      <c r="D595" s="147" t="s">
        <v>34</v>
      </c>
      <c r="E595" s="147" t="s">
        <v>305</v>
      </c>
      <c r="F595" s="207" t="s">
        <v>36</v>
      </c>
      <c r="G595" s="208"/>
      <c r="H595" s="10">
        <f>H596</f>
        <v>65.5</v>
      </c>
      <c r="I595" s="114">
        <f>I596</f>
        <v>65.5</v>
      </c>
      <c r="J595" s="148">
        <f t="shared" si="47"/>
        <v>100</v>
      </c>
    </row>
    <row r="596" spans="1:10" ht="13.5">
      <c r="A596" s="146" t="s">
        <v>37</v>
      </c>
      <c r="B596" s="147" t="s">
        <v>40</v>
      </c>
      <c r="C596" s="147" t="s">
        <v>32</v>
      </c>
      <c r="D596" s="147" t="s">
        <v>34</v>
      </c>
      <c r="E596" s="147" t="s">
        <v>305</v>
      </c>
      <c r="F596" s="207" t="s">
        <v>38</v>
      </c>
      <c r="G596" s="208"/>
      <c r="H596" s="10">
        <f>'пр.5'!H501</f>
        <v>65.5</v>
      </c>
      <c r="I596" s="114">
        <f>'пр.5'!I501</f>
        <v>65.5</v>
      </c>
      <c r="J596" s="148">
        <f t="shared" si="47"/>
        <v>100</v>
      </c>
    </row>
    <row r="597" spans="1:10" ht="39">
      <c r="A597" s="146" t="s">
        <v>306</v>
      </c>
      <c r="B597" s="147" t="s">
        <v>40</v>
      </c>
      <c r="C597" s="147" t="s">
        <v>32</v>
      </c>
      <c r="D597" s="147" t="s">
        <v>34</v>
      </c>
      <c r="E597" s="147" t="s">
        <v>307</v>
      </c>
      <c r="F597" s="207"/>
      <c r="G597" s="208"/>
      <c r="H597" s="10">
        <f>H598</f>
        <v>50</v>
      </c>
      <c r="I597" s="114">
        <f>I598</f>
        <v>0</v>
      </c>
      <c r="J597" s="148">
        <f t="shared" si="47"/>
        <v>0</v>
      </c>
    </row>
    <row r="598" spans="1:10" ht="39">
      <c r="A598" s="146" t="s">
        <v>35</v>
      </c>
      <c r="B598" s="147" t="s">
        <v>40</v>
      </c>
      <c r="C598" s="147" t="s">
        <v>32</v>
      </c>
      <c r="D598" s="147" t="s">
        <v>34</v>
      </c>
      <c r="E598" s="147" t="s">
        <v>307</v>
      </c>
      <c r="F598" s="207" t="s">
        <v>36</v>
      </c>
      <c r="G598" s="208"/>
      <c r="H598" s="10">
        <f>H599</f>
        <v>50</v>
      </c>
      <c r="I598" s="114">
        <f>I599</f>
        <v>0</v>
      </c>
      <c r="J598" s="148">
        <f t="shared" si="47"/>
        <v>0</v>
      </c>
    </row>
    <row r="599" spans="1:10" ht="13.5">
      <c r="A599" s="146" t="s">
        <v>37</v>
      </c>
      <c r="B599" s="147" t="s">
        <v>40</v>
      </c>
      <c r="C599" s="147" t="s">
        <v>32</v>
      </c>
      <c r="D599" s="147" t="s">
        <v>34</v>
      </c>
      <c r="E599" s="147" t="s">
        <v>307</v>
      </c>
      <c r="F599" s="207" t="s">
        <v>38</v>
      </c>
      <c r="G599" s="208"/>
      <c r="H599" s="10">
        <f>'пр.5'!H525</f>
        <v>50</v>
      </c>
      <c r="I599" s="114">
        <f>'пр.5'!I525</f>
        <v>0</v>
      </c>
      <c r="J599" s="148">
        <f t="shared" si="47"/>
        <v>0</v>
      </c>
    </row>
    <row r="600" spans="1:10" ht="52.5">
      <c r="A600" s="146" t="s">
        <v>308</v>
      </c>
      <c r="B600" s="147" t="s">
        <v>40</v>
      </c>
      <c r="C600" s="147" t="s">
        <v>32</v>
      </c>
      <c r="D600" s="147" t="s">
        <v>34</v>
      </c>
      <c r="E600" s="147" t="s">
        <v>309</v>
      </c>
      <c r="F600" s="207"/>
      <c r="G600" s="208"/>
      <c r="H600" s="10">
        <f>H601</f>
        <v>20</v>
      </c>
      <c r="I600" s="114">
        <f>I601</f>
        <v>20</v>
      </c>
      <c r="J600" s="148">
        <f t="shared" si="47"/>
        <v>100</v>
      </c>
    </row>
    <row r="601" spans="1:10" ht="39">
      <c r="A601" s="146" t="s">
        <v>35</v>
      </c>
      <c r="B601" s="147" t="s">
        <v>40</v>
      </c>
      <c r="C601" s="147" t="s">
        <v>32</v>
      </c>
      <c r="D601" s="147" t="s">
        <v>34</v>
      </c>
      <c r="E601" s="147" t="s">
        <v>309</v>
      </c>
      <c r="F601" s="207" t="s">
        <v>36</v>
      </c>
      <c r="G601" s="208"/>
      <c r="H601" s="10">
        <f>H602</f>
        <v>20</v>
      </c>
      <c r="I601" s="114">
        <f>I602</f>
        <v>20</v>
      </c>
      <c r="J601" s="148">
        <f t="shared" si="47"/>
        <v>100</v>
      </c>
    </row>
    <row r="602" spans="1:10" ht="13.5">
      <c r="A602" s="146" t="s">
        <v>37</v>
      </c>
      <c r="B602" s="147" t="s">
        <v>40</v>
      </c>
      <c r="C602" s="147" t="s">
        <v>32</v>
      </c>
      <c r="D602" s="147" t="s">
        <v>34</v>
      </c>
      <c r="E602" s="147" t="s">
        <v>309</v>
      </c>
      <c r="F602" s="207" t="s">
        <v>38</v>
      </c>
      <c r="G602" s="208"/>
      <c r="H602" s="10">
        <f>'пр.5'!H544</f>
        <v>20</v>
      </c>
      <c r="I602" s="114">
        <f>'пр.5'!I544</f>
        <v>20</v>
      </c>
      <c r="J602" s="148">
        <f t="shared" si="47"/>
        <v>100</v>
      </c>
    </row>
    <row r="603" spans="1:10" ht="40.5" customHeight="1">
      <c r="A603" s="146" t="s">
        <v>316</v>
      </c>
      <c r="B603" s="147" t="s">
        <v>40</v>
      </c>
      <c r="C603" s="147" t="s">
        <v>32</v>
      </c>
      <c r="D603" s="147" t="s">
        <v>34</v>
      </c>
      <c r="E603" s="147" t="s">
        <v>317</v>
      </c>
      <c r="F603" s="207"/>
      <c r="G603" s="208"/>
      <c r="H603" s="10">
        <f aca="true" t="shared" si="48" ref="H603:I606">H604</f>
        <v>310</v>
      </c>
      <c r="I603" s="114">
        <f t="shared" si="48"/>
        <v>310</v>
      </c>
      <c r="J603" s="148">
        <f t="shared" si="47"/>
        <v>100</v>
      </c>
    </row>
    <row r="604" spans="1:10" ht="39">
      <c r="A604" s="146" t="s">
        <v>324</v>
      </c>
      <c r="B604" s="147" t="s">
        <v>40</v>
      </c>
      <c r="C604" s="147" t="s">
        <v>32</v>
      </c>
      <c r="D604" s="147" t="s">
        <v>34</v>
      </c>
      <c r="E604" s="147" t="s">
        <v>325</v>
      </c>
      <c r="F604" s="207"/>
      <c r="G604" s="208"/>
      <c r="H604" s="10">
        <f t="shared" si="48"/>
        <v>310</v>
      </c>
      <c r="I604" s="114">
        <f t="shared" si="48"/>
        <v>310</v>
      </c>
      <c r="J604" s="148">
        <f t="shared" si="47"/>
        <v>100</v>
      </c>
    </row>
    <row r="605" spans="1:10" ht="13.5">
      <c r="A605" s="146" t="s">
        <v>326</v>
      </c>
      <c r="B605" s="147" t="s">
        <v>40</v>
      </c>
      <c r="C605" s="147" t="s">
        <v>32</v>
      </c>
      <c r="D605" s="147" t="s">
        <v>34</v>
      </c>
      <c r="E605" s="147" t="s">
        <v>327</v>
      </c>
      <c r="F605" s="207"/>
      <c r="G605" s="208"/>
      <c r="H605" s="10">
        <f t="shared" si="48"/>
        <v>310</v>
      </c>
      <c r="I605" s="114">
        <f t="shared" si="48"/>
        <v>310</v>
      </c>
      <c r="J605" s="148">
        <f t="shared" si="47"/>
        <v>100</v>
      </c>
    </row>
    <row r="606" spans="1:10" ht="39">
      <c r="A606" s="146" t="s">
        <v>35</v>
      </c>
      <c r="B606" s="147" t="s">
        <v>40</v>
      </c>
      <c r="C606" s="147" t="s">
        <v>32</v>
      </c>
      <c r="D606" s="147" t="s">
        <v>34</v>
      </c>
      <c r="E606" s="147" t="s">
        <v>327</v>
      </c>
      <c r="F606" s="207" t="s">
        <v>36</v>
      </c>
      <c r="G606" s="208"/>
      <c r="H606" s="10">
        <f t="shared" si="48"/>
        <v>310</v>
      </c>
      <c r="I606" s="114">
        <f t="shared" si="48"/>
        <v>310</v>
      </c>
      <c r="J606" s="148">
        <f t="shared" si="47"/>
        <v>100</v>
      </c>
    </row>
    <row r="607" spans="1:10" ht="13.5">
      <c r="A607" s="146" t="s">
        <v>37</v>
      </c>
      <c r="B607" s="147" t="s">
        <v>40</v>
      </c>
      <c r="C607" s="147" t="s">
        <v>32</v>
      </c>
      <c r="D607" s="147" t="s">
        <v>34</v>
      </c>
      <c r="E607" s="147" t="s">
        <v>327</v>
      </c>
      <c r="F607" s="207" t="s">
        <v>38</v>
      </c>
      <c r="G607" s="208"/>
      <c r="H607" s="10">
        <f>'пр.5'!H591</f>
        <v>310</v>
      </c>
      <c r="I607" s="114">
        <f>'пр.5'!I591</f>
        <v>310</v>
      </c>
      <c r="J607" s="148">
        <f t="shared" si="47"/>
        <v>100</v>
      </c>
    </row>
    <row r="608" spans="1:10" ht="13.5">
      <c r="A608" s="146" t="s">
        <v>533</v>
      </c>
      <c r="B608" s="147" t="s">
        <v>40</v>
      </c>
      <c r="C608" s="147" t="s">
        <v>32</v>
      </c>
      <c r="D608" s="147" t="s">
        <v>34</v>
      </c>
      <c r="E608" s="147" t="s">
        <v>534</v>
      </c>
      <c r="F608" s="207"/>
      <c r="G608" s="208"/>
      <c r="H608" s="10">
        <f>H609+H612</f>
        <v>15031.7</v>
      </c>
      <c r="I608" s="114">
        <f>I609+I612</f>
        <v>14328.8</v>
      </c>
      <c r="J608" s="148">
        <f t="shared" si="47"/>
        <v>95.32388219562657</v>
      </c>
    </row>
    <row r="609" spans="1:10" ht="92.25">
      <c r="A609" s="146" t="s">
        <v>406</v>
      </c>
      <c r="B609" s="147" t="s">
        <v>40</v>
      </c>
      <c r="C609" s="147" t="s">
        <v>32</v>
      </c>
      <c r="D609" s="147" t="s">
        <v>34</v>
      </c>
      <c r="E609" s="147" t="s">
        <v>535</v>
      </c>
      <c r="F609" s="207"/>
      <c r="G609" s="208"/>
      <c r="H609" s="10">
        <f>H610</f>
        <v>139.6</v>
      </c>
      <c r="I609" s="114">
        <f>I610</f>
        <v>119.3</v>
      </c>
      <c r="J609" s="148">
        <f t="shared" si="47"/>
        <v>85.45845272206304</v>
      </c>
    </row>
    <row r="610" spans="1:10" ht="39">
      <c r="A610" s="146" t="s">
        <v>35</v>
      </c>
      <c r="B610" s="147" t="s">
        <v>40</v>
      </c>
      <c r="C610" s="147" t="s">
        <v>32</v>
      </c>
      <c r="D610" s="147" t="s">
        <v>34</v>
      </c>
      <c r="E610" s="147" t="s">
        <v>535</v>
      </c>
      <c r="F610" s="207" t="s">
        <v>36</v>
      </c>
      <c r="G610" s="208"/>
      <c r="H610" s="10">
        <f>H611</f>
        <v>139.6</v>
      </c>
      <c r="I610" s="114">
        <f>I611</f>
        <v>119.3</v>
      </c>
      <c r="J610" s="148">
        <f t="shared" si="47"/>
        <v>85.45845272206304</v>
      </c>
    </row>
    <row r="611" spans="1:10" ht="13.5">
      <c r="A611" s="146" t="s">
        <v>37</v>
      </c>
      <c r="B611" s="147" t="s">
        <v>40</v>
      </c>
      <c r="C611" s="147" t="s">
        <v>32</v>
      </c>
      <c r="D611" s="147" t="s">
        <v>34</v>
      </c>
      <c r="E611" s="147" t="s">
        <v>535</v>
      </c>
      <c r="F611" s="207" t="s">
        <v>38</v>
      </c>
      <c r="G611" s="208"/>
      <c r="H611" s="10">
        <v>139.6</v>
      </c>
      <c r="I611" s="114">
        <v>119.3</v>
      </c>
      <c r="J611" s="148">
        <f t="shared" si="47"/>
        <v>85.45845272206304</v>
      </c>
    </row>
    <row r="612" spans="1:10" ht="39">
      <c r="A612" s="146" t="s">
        <v>492</v>
      </c>
      <c r="B612" s="147" t="s">
        <v>40</v>
      </c>
      <c r="C612" s="147" t="s">
        <v>32</v>
      </c>
      <c r="D612" s="147" t="s">
        <v>34</v>
      </c>
      <c r="E612" s="147" t="s">
        <v>536</v>
      </c>
      <c r="F612" s="207"/>
      <c r="G612" s="208"/>
      <c r="H612" s="10">
        <f>H613</f>
        <v>14892.1</v>
      </c>
      <c r="I612" s="114">
        <f>I613</f>
        <v>14209.5</v>
      </c>
      <c r="J612" s="148">
        <f t="shared" si="47"/>
        <v>95.41636169512694</v>
      </c>
    </row>
    <row r="613" spans="1:10" ht="39">
      <c r="A613" s="146" t="s">
        <v>35</v>
      </c>
      <c r="B613" s="147" t="s">
        <v>40</v>
      </c>
      <c r="C613" s="147" t="s">
        <v>32</v>
      </c>
      <c r="D613" s="147" t="s">
        <v>34</v>
      </c>
      <c r="E613" s="147" t="s">
        <v>536</v>
      </c>
      <c r="F613" s="207" t="s">
        <v>36</v>
      </c>
      <c r="G613" s="208"/>
      <c r="H613" s="10">
        <f>H614</f>
        <v>14892.1</v>
      </c>
      <c r="I613" s="114">
        <f>I614</f>
        <v>14209.5</v>
      </c>
      <c r="J613" s="148">
        <f t="shared" si="47"/>
        <v>95.41636169512694</v>
      </c>
    </row>
    <row r="614" spans="1:10" ht="13.5">
      <c r="A614" s="146" t="s">
        <v>37</v>
      </c>
      <c r="B614" s="147" t="s">
        <v>40</v>
      </c>
      <c r="C614" s="147" t="s">
        <v>32</v>
      </c>
      <c r="D614" s="147" t="s">
        <v>34</v>
      </c>
      <c r="E614" s="147" t="s">
        <v>536</v>
      </c>
      <c r="F614" s="207" t="s">
        <v>38</v>
      </c>
      <c r="G614" s="208"/>
      <c r="H614" s="10">
        <v>14892.1</v>
      </c>
      <c r="I614" s="114">
        <v>14209.5</v>
      </c>
      <c r="J614" s="148">
        <f t="shared" si="47"/>
        <v>95.41636169512694</v>
      </c>
    </row>
    <row r="615" spans="1:10" ht="39">
      <c r="A615" s="146" t="s">
        <v>537</v>
      </c>
      <c r="B615" s="147" t="s">
        <v>40</v>
      </c>
      <c r="C615" s="147" t="s">
        <v>32</v>
      </c>
      <c r="D615" s="147" t="s">
        <v>34</v>
      </c>
      <c r="E615" s="147" t="s">
        <v>538</v>
      </c>
      <c r="F615" s="207"/>
      <c r="G615" s="208"/>
      <c r="H615" s="10">
        <f>H616+H619+H622</f>
        <v>19404.3</v>
      </c>
      <c r="I615" s="114">
        <f>I616+I619+I622</f>
        <v>19128.4</v>
      </c>
      <c r="J615" s="148">
        <f t="shared" si="47"/>
        <v>98.57815020382081</v>
      </c>
    </row>
    <row r="616" spans="1:10" ht="92.25">
      <c r="A616" s="146" t="s">
        <v>406</v>
      </c>
      <c r="B616" s="147" t="s">
        <v>40</v>
      </c>
      <c r="C616" s="147" t="s">
        <v>32</v>
      </c>
      <c r="D616" s="147" t="s">
        <v>34</v>
      </c>
      <c r="E616" s="147" t="s">
        <v>539</v>
      </c>
      <c r="F616" s="207"/>
      <c r="G616" s="208"/>
      <c r="H616" s="10">
        <f>H617</f>
        <v>170</v>
      </c>
      <c r="I616" s="114">
        <f>I617</f>
        <v>148.2</v>
      </c>
      <c r="J616" s="148">
        <f t="shared" si="47"/>
        <v>87.17647058823529</v>
      </c>
    </row>
    <row r="617" spans="1:10" ht="39">
      <c r="A617" s="146" t="s">
        <v>35</v>
      </c>
      <c r="B617" s="147" t="s">
        <v>40</v>
      </c>
      <c r="C617" s="147" t="s">
        <v>32</v>
      </c>
      <c r="D617" s="147" t="s">
        <v>34</v>
      </c>
      <c r="E617" s="147" t="s">
        <v>539</v>
      </c>
      <c r="F617" s="207" t="s">
        <v>36</v>
      </c>
      <c r="G617" s="208"/>
      <c r="H617" s="10">
        <f>H618</f>
        <v>170</v>
      </c>
      <c r="I617" s="114">
        <f>I618</f>
        <v>148.2</v>
      </c>
      <c r="J617" s="148">
        <f t="shared" si="47"/>
        <v>87.17647058823529</v>
      </c>
    </row>
    <row r="618" spans="1:10" ht="13.5">
      <c r="A618" s="146" t="s">
        <v>37</v>
      </c>
      <c r="B618" s="147" t="s">
        <v>40</v>
      </c>
      <c r="C618" s="147" t="s">
        <v>32</v>
      </c>
      <c r="D618" s="147" t="s">
        <v>34</v>
      </c>
      <c r="E618" s="147" t="s">
        <v>539</v>
      </c>
      <c r="F618" s="207" t="s">
        <v>38</v>
      </c>
      <c r="G618" s="208"/>
      <c r="H618" s="10">
        <v>170</v>
      </c>
      <c r="I618" s="114">
        <v>148.2</v>
      </c>
      <c r="J618" s="148">
        <f t="shared" si="47"/>
        <v>87.17647058823529</v>
      </c>
    </row>
    <row r="619" spans="1:10" ht="13.5">
      <c r="A619" s="146" t="s">
        <v>418</v>
      </c>
      <c r="B619" s="147" t="s">
        <v>40</v>
      </c>
      <c r="C619" s="147" t="s">
        <v>32</v>
      </c>
      <c r="D619" s="147" t="s">
        <v>34</v>
      </c>
      <c r="E619" s="147" t="s">
        <v>540</v>
      </c>
      <c r="F619" s="207"/>
      <c r="G619" s="208"/>
      <c r="H619" s="10">
        <f>H620</f>
        <v>6.5</v>
      </c>
      <c r="I619" s="10">
        <f>I620</f>
        <v>6.5</v>
      </c>
      <c r="J619" s="148">
        <f t="shared" si="47"/>
        <v>100</v>
      </c>
    </row>
    <row r="620" spans="1:10" ht="39">
      <c r="A620" s="146" t="s">
        <v>35</v>
      </c>
      <c r="B620" s="147" t="s">
        <v>40</v>
      </c>
      <c r="C620" s="147" t="s">
        <v>32</v>
      </c>
      <c r="D620" s="147" t="s">
        <v>34</v>
      </c>
      <c r="E620" s="147" t="s">
        <v>540</v>
      </c>
      <c r="F620" s="207" t="s">
        <v>36</v>
      </c>
      <c r="G620" s="208"/>
      <c r="H620" s="10">
        <f>H621</f>
        <v>6.5</v>
      </c>
      <c r="I620" s="114">
        <f>I621</f>
        <v>6.5</v>
      </c>
      <c r="J620" s="148">
        <f t="shared" si="47"/>
        <v>100</v>
      </c>
    </row>
    <row r="621" spans="1:10" ht="13.5">
      <c r="A621" s="146" t="s">
        <v>37</v>
      </c>
      <c r="B621" s="147" t="s">
        <v>40</v>
      </c>
      <c r="C621" s="147" t="s">
        <v>32</v>
      </c>
      <c r="D621" s="147" t="s">
        <v>34</v>
      </c>
      <c r="E621" s="147" t="s">
        <v>540</v>
      </c>
      <c r="F621" s="207" t="s">
        <v>38</v>
      </c>
      <c r="G621" s="208"/>
      <c r="H621" s="10">
        <f>6.5</f>
        <v>6.5</v>
      </c>
      <c r="I621" s="10">
        <f>6.5</f>
        <v>6.5</v>
      </c>
      <c r="J621" s="148">
        <f t="shared" si="47"/>
        <v>100</v>
      </c>
    </row>
    <row r="622" spans="1:10" ht="39">
      <c r="A622" s="146" t="s">
        <v>492</v>
      </c>
      <c r="B622" s="147" t="s">
        <v>40</v>
      </c>
      <c r="C622" s="147" t="s">
        <v>32</v>
      </c>
      <c r="D622" s="147" t="s">
        <v>34</v>
      </c>
      <c r="E622" s="147" t="s">
        <v>541</v>
      </c>
      <c r="F622" s="207"/>
      <c r="G622" s="208"/>
      <c r="H622" s="10">
        <f>H623</f>
        <v>19227.8</v>
      </c>
      <c r="I622" s="114">
        <f>I623</f>
        <v>18973.7</v>
      </c>
      <c r="J622" s="148">
        <f t="shared" si="47"/>
        <v>98.67847595668772</v>
      </c>
    </row>
    <row r="623" spans="1:10" ht="39">
      <c r="A623" s="146" t="s">
        <v>35</v>
      </c>
      <c r="B623" s="147" t="s">
        <v>40</v>
      </c>
      <c r="C623" s="147" t="s">
        <v>32</v>
      </c>
      <c r="D623" s="147" t="s">
        <v>34</v>
      </c>
      <c r="E623" s="147" t="s">
        <v>541</v>
      </c>
      <c r="F623" s="207" t="s">
        <v>36</v>
      </c>
      <c r="G623" s="208"/>
      <c r="H623" s="10">
        <f>H624</f>
        <v>19227.8</v>
      </c>
      <c r="I623" s="114">
        <f>I624</f>
        <v>18973.7</v>
      </c>
      <c r="J623" s="148">
        <f t="shared" si="47"/>
        <v>98.67847595668772</v>
      </c>
    </row>
    <row r="624" spans="1:10" ht="13.5">
      <c r="A624" s="146" t="s">
        <v>37</v>
      </c>
      <c r="B624" s="147" t="s">
        <v>40</v>
      </c>
      <c r="C624" s="147" t="s">
        <v>32</v>
      </c>
      <c r="D624" s="147" t="s">
        <v>34</v>
      </c>
      <c r="E624" s="147" t="s">
        <v>541</v>
      </c>
      <c r="F624" s="207" t="s">
        <v>38</v>
      </c>
      <c r="G624" s="208"/>
      <c r="H624" s="10">
        <v>19227.8</v>
      </c>
      <c r="I624" s="114">
        <v>18973.7</v>
      </c>
      <c r="J624" s="148">
        <f t="shared" si="47"/>
        <v>98.67847595668772</v>
      </c>
    </row>
    <row r="625" spans="1:10" ht="39">
      <c r="A625" s="146" t="s">
        <v>464</v>
      </c>
      <c r="B625" s="147" t="s">
        <v>40</v>
      </c>
      <c r="C625" s="147" t="s">
        <v>32</v>
      </c>
      <c r="D625" s="147" t="s">
        <v>34</v>
      </c>
      <c r="E625" s="147" t="s">
        <v>465</v>
      </c>
      <c r="F625" s="207"/>
      <c r="G625" s="208"/>
      <c r="H625" s="10">
        <f aca="true" t="shared" si="49" ref="H625:I627">H626</f>
        <v>124.9</v>
      </c>
      <c r="I625" s="114">
        <f t="shared" si="49"/>
        <v>124.9</v>
      </c>
      <c r="J625" s="148">
        <f t="shared" si="47"/>
        <v>100</v>
      </c>
    </row>
    <row r="626" spans="1:10" ht="39">
      <c r="A626" s="146" t="s">
        <v>466</v>
      </c>
      <c r="B626" s="147" t="s">
        <v>40</v>
      </c>
      <c r="C626" s="147" t="s">
        <v>32</v>
      </c>
      <c r="D626" s="147" t="s">
        <v>34</v>
      </c>
      <c r="E626" s="147" t="s">
        <v>467</v>
      </c>
      <c r="F626" s="207"/>
      <c r="G626" s="208"/>
      <c r="H626" s="10">
        <f t="shared" si="49"/>
        <v>124.9</v>
      </c>
      <c r="I626" s="114">
        <f t="shared" si="49"/>
        <v>124.9</v>
      </c>
      <c r="J626" s="148">
        <f t="shared" si="47"/>
        <v>100</v>
      </c>
    </row>
    <row r="627" spans="1:10" ht="39">
      <c r="A627" s="146" t="s">
        <v>35</v>
      </c>
      <c r="B627" s="147" t="s">
        <v>40</v>
      </c>
      <c r="C627" s="147" t="s">
        <v>32</v>
      </c>
      <c r="D627" s="147" t="s">
        <v>34</v>
      </c>
      <c r="E627" s="147" t="s">
        <v>467</v>
      </c>
      <c r="F627" s="207" t="s">
        <v>36</v>
      </c>
      <c r="G627" s="208"/>
      <c r="H627" s="10">
        <f t="shared" si="49"/>
        <v>124.9</v>
      </c>
      <c r="I627" s="114">
        <f t="shared" si="49"/>
        <v>124.9</v>
      </c>
      <c r="J627" s="148">
        <f t="shared" si="47"/>
        <v>100</v>
      </c>
    </row>
    <row r="628" spans="1:10" ht="13.5">
      <c r="A628" s="146" t="s">
        <v>37</v>
      </c>
      <c r="B628" s="147" t="s">
        <v>40</v>
      </c>
      <c r="C628" s="147" t="s">
        <v>32</v>
      </c>
      <c r="D628" s="147" t="s">
        <v>34</v>
      </c>
      <c r="E628" s="147" t="s">
        <v>467</v>
      </c>
      <c r="F628" s="207" t="s">
        <v>38</v>
      </c>
      <c r="G628" s="208"/>
      <c r="H628" s="10">
        <v>124.9</v>
      </c>
      <c r="I628" s="114">
        <v>124.9</v>
      </c>
      <c r="J628" s="148">
        <f t="shared" si="47"/>
        <v>100</v>
      </c>
    </row>
    <row r="629" spans="1:10" ht="26.25">
      <c r="A629" s="146" t="s">
        <v>47</v>
      </c>
      <c r="B629" s="147" t="s">
        <v>40</v>
      </c>
      <c r="C629" s="147" t="s">
        <v>32</v>
      </c>
      <c r="D629" s="147" t="s">
        <v>16</v>
      </c>
      <c r="E629" s="147"/>
      <c r="F629" s="207"/>
      <c r="G629" s="208"/>
      <c r="H629" s="10">
        <f>H630+H635+H640</f>
        <v>7247.900000000001</v>
      </c>
      <c r="I629" s="114">
        <f>I630+I635+I640</f>
        <v>6770.8</v>
      </c>
      <c r="J629" s="148">
        <f t="shared" si="47"/>
        <v>93.4174036617503</v>
      </c>
    </row>
    <row r="630" spans="1:10" ht="39">
      <c r="A630" s="146" t="s">
        <v>25</v>
      </c>
      <c r="B630" s="147" t="s">
        <v>40</v>
      </c>
      <c r="C630" s="147" t="s">
        <v>32</v>
      </c>
      <c r="D630" s="147" t="s">
        <v>16</v>
      </c>
      <c r="E630" s="147" t="s">
        <v>26</v>
      </c>
      <c r="F630" s="207"/>
      <c r="G630" s="208"/>
      <c r="H630" s="10">
        <f aca="true" t="shared" si="50" ref="H630:I633">H631</f>
        <v>261.6</v>
      </c>
      <c r="I630" s="114">
        <f t="shared" si="50"/>
        <v>261.6</v>
      </c>
      <c r="J630" s="148">
        <f t="shared" si="47"/>
        <v>100</v>
      </c>
    </row>
    <row r="631" spans="1:10" ht="39">
      <c r="A631" s="146" t="s">
        <v>41</v>
      </c>
      <c r="B631" s="147" t="s">
        <v>40</v>
      </c>
      <c r="C631" s="147" t="s">
        <v>32</v>
      </c>
      <c r="D631" s="147" t="s">
        <v>16</v>
      </c>
      <c r="E631" s="147" t="s">
        <v>42</v>
      </c>
      <c r="F631" s="207"/>
      <c r="G631" s="208"/>
      <c r="H631" s="10">
        <f t="shared" si="50"/>
        <v>261.6</v>
      </c>
      <c r="I631" s="114">
        <f t="shared" si="50"/>
        <v>261.6</v>
      </c>
      <c r="J631" s="148">
        <f t="shared" si="47"/>
        <v>100</v>
      </c>
    </row>
    <row r="632" spans="1:10" ht="33" customHeight="1">
      <c r="A632" s="146" t="s">
        <v>45</v>
      </c>
      <c r="B632" s="147" t="s">
        <v>40</v>
      </c>
      <c r="C632" s="147" t="s">
        <v>32</v>
      </c>
      <c r="D632" s="147" t="s">
        <v>16</v>
      </c>
      <c r="E632" s="147" t="s">
        <v>46</v>
      </c>
      <c r="F632" s="207"/>
      <c r="G632" s="208"/>
      <c r="H632" s="10">
        <f t="shared" si="50"/>
        <v>261.6</v>
      </c>
      <c r="I632" s="114">
        <f t="shared" si="50"/>
        <v>261.6</v>
      </c>
      <c r="J632" s="148">
        <f t="shared" si="47"/>
        <v>100</v>
      </c>
    </row>
    <row r="633" spans="1:10" ht="39">
      <c r="A633" s="146" t="s">
        <v>19</v>
      </c>
      <c r="B633" s="147" t="s">
        <v>40</v>
      </c>
      <c r="C633" s="147" t="s">
        <v>32</v>
      </c>
      <c r="D633" s="147" t="s">
        <v>16</v>
      </c>
      <c r="E633" s="147" t="s">
        <v>46</v>
      </c>
      <c r="F633" s="207" t="s">
        <v>20</v>
      </c>
      <c r="G633" s="208"/>
      <c r="H633" s="10">
        <f t="shared" si="50"/>
        <v>261.6</v>
      </c>
      <c r="I633" s="114">
        <f t="shared" si="50"/>
        <v>261.6</v>
      </c>
      <c r="J633" s="148">
        <f t="shared" si="47"/>
        <v>100</v>
      </c>
    </row>
    <row r="634" spans="1:10" ht="39">
      <c r="A634" s="146" t="s">
        <v>21</v>
      </c>
      <c r="B634" s="147" t="s">
        <v>40</v>
      </c>
      <c r="C634" s="147" t="s">
        <v>32</v>
      </c>
      <c r="D634" s="147" t="s">
        <v>16</v>
      </c>
      <c r="E634" s="147" t="s">
        <v>46</v>
      </c>
      <c r="F634" s="207" t="s">
        <v>22</v>
      </c>
      <c r="G634" s="208"/>
      <c r="H634" s="10">
        <f>'пр.5'!H36</f>
        <v>261.6</v>
      </c>
      <c r="I634" s="114">
        <f>'пр.5'!I36</f>
        <v>261.6</v>
      </c>
      <c r="J634" s="148">
        <f t="shared" si="47"/>
        <v>100</v>
      </c>
    </row>
    <row r="635" spans="1:10" ht="92.25">
      <c r="A635" s="146" t="s">
        <v>78</v>
      </c>
      <c r="B635" s="147" t="s">
        <v>40</v>
      </c>
      <c r="C635" s="147" t="s">
        <v>32</v>
      </c>
      <c r="D635" s="147" t="s">
        <v>16</v>
      </c>
      <c r="E635" s="147" t="s">
        <v>79</v>
      </c>
      <c r="F635" s="207"/>
      <c r="G635" s="208"/>
      <c r="H635" s="10">
        <f aca="true" t="shared" si="51" ref="H635:I638">H636</f>
        <v>6</v>
      </c>
      <c r="I635" s="114">
        <f t="shared" si="51"/>
        <v>6</v>
      </c>
      <c r="J635" s="148">
        <f t="shared" si="47"/>
        <v>100</v>
      </c>
    </row>
    <row r="636" spans="1:10" ht="26.25">
      <c r="A636" s="146" t="s">
        <v>100</v>
      </c>
      <c r="B636" s="147" t="s">
        <v>40</v>
      </c>
      <c r="C636" s="147" t="s">
        <v>32</v>
      </c>
      <c r="D636" s="147" t="s">
        <v>16</v>
      </c>
      <c r="E636" s="147" t="s">
        <v>101</v>
      </c>
      <c r="F636" s="207"/>
      <c r="G636" s="208"/>
      <c r="H636" s="10">
        <f t="shared" si="51"/>
        <v>6</v>
      </c>
      <c r="I636" s="114">
        <f t="shared" si="51"/>
        <v>6</v>
      </c>
      <c r="J636" s="148">
        <f t="shared" si="47"/>
        <v>100</v>
      </c>
    </row>
    <row r="637" spans="1:10" ht="52.5">
      <c r="A637" s="146" t="s">
        <v>108</v>
      </c>
      <c r="B637" s="147" t="s">
        <v>40</v>
      </c>
      <c r="C637" s="147" t="s">
        <v>32</v>
      </c>
      <c r="D637" s="147" t="s">
        <v>16</v>
      </c>
      <c r="E637" s="147" t="s">
        <v>109</v>
      </c>
      <c r="F637" s="207"/>
      <c r="G637" s="208"/>
      <c r="H637" s="10">
        <f t="shared" si="51"/>
        <v>6</v>
      </c>
      <c r="I637" s="114">
        <f t="shared" si="51"/>
        <v>6</v>
      </c>
      <c r="J637" s="148">
        <f t="shared" si="47"/>
        <v>100</v>
      </c>
    </row>
    <row r="638" spans="1:10" ht="39">
      <c r="A638" s="146" t="s">
        <v>19</v>
      </c>
      <c r="B638" s="147" t="s">
        <v>40</v>
      </c>
      <c r="C638" s="147" t="s">
        <v>32</v>
      </c>
      <c r="D638" s="147" t="s">
        <v>16</v>
      </c>
      <c r="E638" s="147" t="s">
        <v>109</v>
      </c>
      <c r="F638" s="207" t="s">
        <v>20</v>
      </c>
      <c r="G638" s="208"/>
      <c r="H638" s="10">
        <f t="shared" si="51"/>
        <v>6</v>
      </c>
      <c r="I638" s="114">
        <f t="shared" si="51"/>
        <v>6</v>
      </c>
      <c r="J638" s="148">
        <f t="shared" si="47"/>
        <v>100</v>
      </c>
    </row>
    <row r="639" spans="1:10" ht="39">
      <c r="A639" s="146" t="s">
        <v>21</v>
      </c>
      <c r="B639" s="147" t="s">
        <v>40</v>
      </c>
      <c r="C639" s="147" t="s">
        <v>32</v>
      </c>
      <c r="D639" s="147" t="s">
        <v>16</v>
      </c>
      <c r="E639" s="147" t="s">
        <v>109</v>
      </c>
      <c r="F639" s="207" t="s">
        <v>22</v>
      </c>
      <c r="G639" s="208"/>
      <c r="H639" s="10">
        <f>'пр.5'!H117</f>
        <v>6</v>
      </c>
      <c r="I639" s="114">
        <f>'пр.5'!I117</f>
        <v>6</v>
      </c>
      <c r="J639" s="148">
        <f t="shared" si="47"/>
        <v>100</v>
      </c>
    </row>
    <row r="640" spans="1:10" ht="52.5">
      <c r="A640" s="146" t="s">
        <v>392</v>
      </c>
      <c r="B640" s="147" t="s">
        <v>40</v>
      </c>
      <c r="C640" s="147" t="s">
        <v>32</v>
      </c>
      <c r="D640" s="147" t="s">
        <v>16</v>
      </c>
      <c r="E640" s="147" t="s">
        <v>393</v>
      </c>
      <c r="F640" s="207"/>
      <c r="G640" s="208"/>
      <c r="H640" s="10">
        <f>H641</f>
        <v>6980.3</v>
      </c>
      <c r="I640" s="114">
        <f>I641</f>
        <v>6503.2</v>
      </c>
      <c r="J640" s="148">
        <f t="shared" si="47"/>
        <v>93.16505021274156</v>
      </c>
    </row>
    <row r="641" spans="1:10" ht="13.5">
      <c r="A641" s="146" t="s">
        <v>409</v>
      </c>
      <c r="B641" s="147" t="s">
        <v>40</v>
      </c>
      <c r="C641" s="147" t="s">
        <v>32</v>
      </c>
      <c r="D641" s="147" t="s">
        <v>16</v>
      </c>
      <c r="E641" s="147" t="s">
        <v>410</v>
      </c>
      <c r="F641" s="207"/>
      <c r="G641" s="208"/>
      <c r="H641" s="10">
        <f>H642+H645+H650+H653</f>
        <v>6980.3</v>
      </c>
      <c r="I641" s="114">
        <f>I642+I645+I650+I653</f>
        <v>6503.2</v>
      </c>
      <c r="J641" s="148">
        <f t="shared" si="47"/>
        <v>93.16505021274156</v>
      </c>
    </row>
    <row r="642" spans="1:10" ht="26.25">
      <c r="A642" s="146" t="s">
        <v>396</v>
      </c>
      <c r="B642" s="147" t="s">
        <v>40</v>
      </c>
      <c r="C642" s="147" t="s">
        <v>32</v>
      </c>
      <c r="D642" s="147" t="s">
        <v>16</v>
      </c>
      <c r="E642" s="147" t="s">
        <v>411</v>
      </c>
      <c r="F642" s="207"/>
      <c r="G642" s="208"/>
      <c r="H642" s="10">
        <f>H643</f>
        <v>6404.3</v>
      </c>
      <c r="I642" s="114">
        <f>I643</f>
        <v>5975.7</v>
      </c>
      <c r="J642" s="148">
        <f t="shared" si="47"/>
        <v>93.30762144184376</v>
      </c>
    </row>
    <row r="643" spans="1:10" ht="78.75">
      <c r="A643" s="146" t="s">
        <v>104</v>
      </c>
      <c r="B643" s="147" t="s">
        <v>40</v>
      </c>
      <c r="C643" s="147" t="s">
        <v>32</v>
      </c>
      <c r="D643" s="147" t="s">
        <v>16</v>
      </c>
      <c r="E643" s="147" t="s">
        <v>411</v>
      </c>
      <c r="F643" s="207" t="s">
        <v>105</v>
      </c>
      <c r="G643" s="208"/>
      <c r="H643" s="10">
        <f>H644</f>
        <v>6404.3</v>
      </c>
      <c r="I643" s="114">
        <f>I644</f>
        <v>5975.7</v>
      </c>
      <c r="J643" s="148">
        <f t="shared" si="47"/>
        <v>93.30762144184376</v>
      </c>
    </row>
    <row r="644" spans="1:10" ht="27" customHeight="1">
      <c r="A644" s="146" t="s">
        <v>106</v>
      </c>
      <c r="B644" s="147" t="s">
        <v>40</v>
      </c>
      <c r="C644" s="147" t="s">
        <v>32</v>
      </c>
      <c r="D644" s="147" t="s">
        <v>16</v>
      </c>
      <c r="E644" s="147" t="s">
        <v>411</v>
      </c>
      <c r="F644" s="207" t="s">
        <v>107</v>
      </c>
      <c r="G644" s="208"/>
      <c r="H644" s="10">
        <v>6404.3</v>
      </c>
      <c r="I644" s="114">
        <v>5975.7</v>
      </c>
      <c r="J644" s="148">
        <f t="shared" si="47"/>
        <v>93.30762144184376</v>
      </c>
    </row>
    <row r="645" spans="1:10" ht="15" customHeight="1">
      <c r="A645" s="146" t="s">
        <v>404</v>
      </c>
      <c r="B645" s="147" t="s">
        <v>40</v>
      </c>
      <c r="C645" s="147" t="s">
        <v>32</v>
      </c>
      <c r="D645" s="147" t="s">
        <v>16</v>
      </c>
      <c r="E645" s="147" t="s">
        <v>412</v>
      </c>
      <c r="F645" s="207"/>
      <c r="G645" s="208"/>
      <c r="H645" s="10">
        <f>H646+H648</f>
        <v>300</v>
      </c>
      <c r="I645" s="114">
        <f>I646+I648</f>
        <v>255.29999999999998</v>
      </c>
      <c r="J645" s="148">
        <f t="shared" si="47"/>
        <v>85.1</v>
      </c>
    </row>
    <row r="646" spans="1:10" ht="39">
      <c r="A646" s="146" t="s">
        <v>19</v>
      </c>
      <c r="B646" s="147" t="s">
        <v>40</v>
      </c>
      <c r="C646" s="147" t="s">
        <v>32</v>
      </c>
      <c r="D646" s="147" t="s">
        <v>16</v>
      </c>
      <c r="E646" s="147" t="s">
        <v>412</v>
      </c>
      <c r="F646" s="207" t="s">
        <v>20</v>
      </c>
      <c r="G646" s="208"/>
      <c r="H646" s="10">
        <f>H647</f>
        <v>299</v>
      </c>
      <c r="I646" s="114">
        <f>I647</f>
        <v>254.7</v>
      </c>
      <c r="J646" s="148">
        <f t="shared" si="47"/>
        <v>85.18394648829431</v>
      </c>
    </row>
    <row r="647" spans="1:10" ht="39">
      <c r="A647" s="146" t="s">
        <v>21</v>
      </c>
      <c r="B647" s="147" t="s">
        <v>40</v>
      </c>
      <c r="C647" s="147" t="s">
        <v>32</v>
      </c>
      <c r="D647" s="147" t="s">
        <v>16</v>
      </c>
      <c r="E647" s="147" t="s">
        <v>412</v>
      </c>
      <c r="F647" s="207" t="s">
        <v>22</v>
      </c>
      <c r="G647" s="208"/>
      <c r="H647" s="10">
        <v>299</v>
      </c>
      <c r="I647" s="114">
        <v>254.7</v>
      </c>
      <c r="J647" s="148">
        <f t="shared" si="47"/>
        <v>85.18394648829431</v>
      </c>
    </row>
    <row r="648" spans="1:10" ht="13.5">
      <c r="A648" s="146" t="s">
        <v>118</v>
      </c>
      <c r="B648" s="147" t="s">
        <v>40</v>
      </c>
      <c r="C648" s="147" t="s">
        <v>32</v>
      </c>
      <c r="D648" s="147" t="s">
        <v>16</v>
      </c>
      <c r="E648" s="147" t="s">
        <v>412</v>
      </c>
      <c r="F648" s="207" t="s">
        <v>119</v>
      </c>
      <c r="G648" s="208"/>
      <c r="H648" s="10">
        <f>H649</f>
        <v>1</v>
      </c>
      <c r="I648" s="114">
        <f>I649</f>
        <v>0.6</v>
      </c>
      <c r="J648" s="148">
        <f t="shared" si="47"/>
        <v>60</v>
      </c>
    </row>
    <row r="649" spans="1:10" ht="13.5">
      <c r="A649" s="146" t="s">
        <v>415</v>
      </c>
      <c r="B649" s="147" t="s">
        <v>40</v>
      </c>
      <c r="C649" s="147" t="s">
        <v>32</v>
      </c>
      <c r="D649" s="147" t="s">
        <v>16</v>
      </c>
      <c r="E649" s="147" t="s">
        <v>412</v>
      </c>
      <c r="F649" s="207" t="s">
        <v>416</v>
      </c>
      <c r="G649" s="208"/>
      <c r="H649" s="10">
        <v>1</v>
      </c>
      <c r="I649" s="114">
        <v>0.6</v>
      </c>
      <c r="J649" s="148">
        <f t="shared" si="47"/>
        <v>60</v>
      </c>
    </row>
    <row r="650" spans="1:10" ht="92.25">
      <c r="A650" s="146" t="s">
        <v>406</v>
      </c>
      <c r="B650" s="147" t="s">
        <v>40</v>
      </c>
      <c r="C650" s="147" t="s">
        <v>32</v>
      </c>
      <c r="D650" s="147" t="s">
        <v>16</v>
      </c>
      <c r="E650" s="147" t="s">
        <v>417</v>
      </c>
      <c r="F650" s="207"/>
      <c r="G650" s="208"/>
      <c r="H650" s="10">
        <f>H651</f>
        <v>267</v>
      </c>
      <c r="I650" s="114">
        <f>I651</f>
        <v>263.2</v>
      </c>
      <c r="J650" s="148">
        <f t="shared" si="47"/>
        <v>98.57677902621722</v>
      </c>
    </row>
    <row r="651" spans="1:10" ht="78.75">
      <c r="A651" s="146" t="s">
        <v>104</v>
      </c>
      <c r="B651" s="147" t="s">
        <v>40</v>
      </c>
      <c r="C651" s="147" t="s">
        <v>32</v>
      </c>
      <c r="D651" s="147" t="s">
        <v>16</v>
      </c>
      <c r="E651" s="147" t="s">
        <v>417</v>
      </c>
      <c r="F651" s="207" t="s">
        <v>105</v>
      </c>
      <c r="G651" s="208"/>
      <c r="H651" s="10">
        <f>H652</f>
        <v>267</v>
      </c>
      <c r="I651" s="114">
        <f>I652</f>
        <v>263.2</v>
      </c>
      <c r="J651" s="148">
        <f t="shared" si="47"/>
        <v>98.57677902621722</v>
      </c>
    </row>
    <row r="652" spans="1:10" ht="27.75" customHeight="1">
      <c r="A652" s="146" t="s">
        <v>106</v>
      </c>
      <c r="B652" s="147" t="s">
        <v>40</v>
      </c>
      <c r="C652" s="147" t="s">
        <v>32</v>
      </c>
      <c r="D652" s="147" t="s">
        <v>16</v>
      </c>
      <c r="E652" s="147" t="s">
        <v>417</v>
      </c>
      <c r="F652" s="207" t="s">
        <v>107</v>
      </c>
      <c r="G652" s="208"/>
      <c r="H652" s="10">
        <v>267</v>
      </c>
      <c r="I652" s="114">
        <v>263.2</v>
      </c>
      <c r="J652" s="148">
        <f t="shared" si="47"/>
        <v>98.57677902621722</v>
      </c>
    </row>
    <row r="653" spans="1:10" ht="13.5">
      <c r="A653" s="146" t="s">
        <v>418</v>
      </c>
      <c r="B653" s="147" t="s">
        <v>40</v>
      </c>
      <c r="C653" s="147" t="s">
        <v>32</v>
      </c>
      <c r="D653" s="147" t="s">
        <v>16</v>
      </c>
      <c r="E653" s="147" t="s">
        <v>419</v>
      </c>
      <c r="F653" s="207"/>
      <c r="G653" s="208"/>
      <c r="H653" s="10">
        <f>H654</f>
        <v>9</v>
      </c>
      <c r="I653" s="114">
        <f>I654</f>
        <v>9</v>
      </c>
      <c r="J653" s="148">
        <f t="shared" si="47"/>
        <v>100</v>
      </c>
    </row>
    <row r="654" spans="1:10" ht="78.75">
      <c r="A654" s="146" t="s">
        <v>104</v>
      </c>
      <c r="B654" s="147" t="s">
        <v>40</v>
      </c>
      <c r="C654" s="147" t="s">
        <v>32</v>
      </c>
      <c r="D654" s="147" t="s">
        <v>16</v>
      </c>
      <c r="E654" s="147" t="s">
        <v>419</v>
      </c>
      <c r="F654" s="207" t="s">
        <v>105</v>
      </c>
      <c r="G654" s="208"/>
      <c r="H654" s="10">
        <f>H655</f>
        <v>9</v>
      </c>
      <c r="I654" s="114">
        <f>I655</f>
        <v>9</v>
      </c>
      <c r="J654" s="148">
        <f t="shared" si="47"/>
        <v>100</v>
      </c>
    </row>
    <row r="655" spans="1:10" ht="29.25" customHeight="1">
      <c r="A655" s="146" t="s">
        <v>106</v>
      </c>
      <c r="B655" s="147" t="s">
        <v>40</v>
      </c>
      <c r="C655" s="147" t="s">
        <v>32</v>
      </c>
      <c r="D655" s="147" t="s">
        <v>16</v>
      </c>
      <c r="E655" s="147" t="s">
        <v>419</v>
      </c>
      <c r="F655" s="207" t="s">
        <v>107</v>
      </c>
      <c r="G655" s="208"/>
      <c r="H655" s="10">
        <v>9</v>
      </c>
      <c r="I655" s="114">
        <v>9</v>
      </c>
      <c r="J655" s="148">
        <f aca="true" t="shared" si="52" ref="J655:J718">I655/H655*100</f>
        <v>100</v>
      </c>
    </row>
    <row r="656" spans="1:16" s="145" customFormat="1" ht="13.5">
      <c r="A656" s="140" t="s">
        <v>299</v>
      </c>
      <c r="B656" s="141" t="s">
        <v>40</v>
      </c>
      <c r="C656" s="141" t="s">
        <v>300</v>
      </c>
      <c r="D656" s="143" t="s">
        <v>593</v>
      </c>
      <c r="E656" s="141"/>
      <c r="F656" s="205"/>
      <c r="G656" s="206"/>
      <c r="H656" s="7">
        <f>H657+H668+H688</f>
        <v>35808.7</v>
      </c>
      <c r="I656" s="113">
        <f>I657+I668+I688</f>
        <v>32868.4</v>
      </c>
      <c r="J656" s="148">
        <f t="shared" si="52"/>
        <v>91.78886695132749</v>
      </c>
      <c r="K656" s="144"/>
      <c r="L656" s="144"/>
      <c r="M656" s="144"/>
      <c r="N656" s="144"/>
      <c r="O656" s="144"/>
      <c r="P656" s="144"/>
    </row>
    <row r="657" spans="1:10" ht="13.5">
      <c r="A657" s="146" t="s">
        <v>542</v>
      </c>
      <c r="B657" s="147" t="s">
        <v>40</v>
      </c>
      <c r="C657" s="147" t="s">
        <v>300</v>
      </c>
      <c r="D657" s="147" t="s">
        <v>34</v>
      </c>
      <c r="E657" s="147"/>
      <c r="F657" s="207"/>
      <c r="G657" s="208"/>
      <c r="H657" s="10">
        <f>H658</f>
        <v>23346.3</v>
      </c>
      <c r="I657" s="114">
        <f>I658</f>
        <v>21809.2</v>
      </c>
      <c r="J657" s="148">
        <f t="shared" si="52"/>
        <v>93.41608734574645</v>
      </c>
    </row>
    <row r="658" spans="1:10" ht="39">
      <c r="A658" s="146" t="s">
        <v>543</v>
      </c>
      <c r="B658" s="147" t="s">
        <v>40</v>
      </c>
      <c r="C658" s="147" t="s">
        <v>300</v>
      </c>
      <c r="D658" s="147" t="s">
        <v>34</v>
      </c>
      <c r="E658" s="147" t="s">
        <v>544</v>
      </c>
      <c r="F658" s="207"/>
      <c r="G658" s="208"/>
      <c r="H658" s="10">
        <f>H659+H662+H665</f>
        <v>23346.3</v>
      </c>
      <c r="I658" s="114">
        <f>I659+I662+I665</f>
        <v>21809.2</v>
      </c>
      <c r="J658" s="148">
        <f t="shared" si="52"/>
        <v>93.41608734574645</v>
      </c>
    </row>
    <row r="659" spans="1:10" ht="92.25">
      <c r="A659" s="146" t="s">
        <v>406</v>
      </c>
      <c r="B659" s="147" t="s">
        <v>40</v>
      </c>
      <c r="C659" s="147" t="s">
        <v>300</v>
      </c>
      <c r="D659" s="147" t="s">
        <v>34</v>
      </c>
      <c r="E659" s="147" t="s">
        <v>545</v>
      </c>
      <c r="F659" s="207"/>
      <c r="G659" s="208"/>
      <c r="H659" s="10">
        <f>H660</f>
        <v>259.3</v>
      </c>
      <c r="I659" s="114">
        <f>I660</f>
        <v>259.2</v>
      </c>
      <c r="J659" s="148">
        <f t="shared" si="52"/>
        <v>99.96143463170071</v>
      </c>
    </row>
    <row r="660" spans="1:10" ht="39">
      <c r="A660" s="146" t="s">
        <v>35</v>
      </c>
      <c r="B660" s="147" t="s">
        <v>40</v>
      </c>
      <c r="C660" s="147" t="s">
        <v>300</v>
      </c>
      <c r="D660" s="147" t="s">
        <v>34</v>
      </c>
      <c r="E660" s="147" t="s">
        <v>545</v>
      </c>
      <c r="F660" s="207" t="s">
        <v>36</v>
      </c>
      <c r="G660" s="208"/>
      <c r="H660" s="10">
        <f>H661</f>
        <v>259.3</v>
      </c>
      <c r="I660" s="114">
        <f>I661</f>
        <v>259.2</v>
      </c>
      <c r="J660" s="148">
        <f t="shared" si="52"/>
        <v>99.96143463170071</v>
      </c>
    </row>
    <row r="661" spans="1:10" ht="13.5">
      <c r="A661" s="146" t="s">
        <v>37</v>
      </c>
      <c r="B661" s="147" t="s">
        <v>40</v>
      </c>
      <c r="C661" s="147" t="s">
        <v>300</v>
      </c>
      <c r="D661" s="147" t="s">
        <v>34</v>
      </c>
      <c r="E661" s="147" t="s">
        <v>545</v>
      </c>
      <c r="F661" s="207" t="s">
        <v>38</v>
      </c>
      <c r="G661" s="208"/>
      <c r="H661" s="10">
        <v>259.3</v>
      </c>
      <c r="I661" s="114">
        <v>259.2</v>
      </c>
      <c r="J661" s="148">
        <f t="shared" si="52"/>
        <v>99.96143463170071</v>
      </c>
    </row>
    <row r="662" spans="1:10" ht="13.5">
      <c r="A662" s="146" t="s">
        <v>418</v>
      </c>
      <c r="B662" s="147" t="s">
        <v>40</v>
      </c>
      <c r="C662" s="147" t="s">
        <v>300</v>
      </c>
      <c r="D662" s="147" t="s">
        <v>34</v>
      </c>
      <c r="E662" s="147" t="s">
        <v>546</v>
      </c>
      <c r="F662" s="207"/>
      <c r="G662" s="208"/>
      <c r="H662" s="10">
        <f>H663</f>
        <v>6</v>
      </c>
      <c r="I662" s="114">
        <f>I663</f>
        <v>6</v>
      </c>
      <c r="J662" s="148">
        <f t="shared" si="52"/>
        <v>100</v>
      </c>
    </row>
    <row r="663" spans="1:10" ht="39">
      <c r="A663" s="146" t="s">
        <v>35</v>
      </c>
      <c r="B663" s="147" t="s">
        <v>40</v>
      </c>
      <c r="C663" s="147" t="s">
        <v>300</v>
      </c>
      <c r="D663" s="147" t="s">
        <v>34</v>
      </c>
      <c r="E663" s="147" t="s">
        <v>546</v>
      </c>
      <c r="F663" s="207" t="s">
        <v>36</v>
      </c>
      <c r="G663" s="208"/>
      <c r="H663" s="10">
        <f>H664</f>
        <v>6</v>
      </c>
      <c r="I663" s="114">
        <f>I664</f>
        <v>6</v>
      </c>
      <c r="J663" s="148">
        <f t="shared" si="52"/>
        <v>100</v>
      </c>
    </row>
    <row r="664" spans="1:10" ht="13.5">
      <c r="A664" s="146" t="s">
        <v>37</v>
      </c>
      <c r="B664" s="147" t="s">
        <v>40</v>
      </c>
      <c r="C664" s="147" t="s">
        <v>300</v>
      </c>
      <c r="D664" s="147" t="s">
        <v>34</v>
      </c>
      <c r="E664" s="147" t="s">
        <v>546</v>
      </c>
      <c r="F664" s="207" t="s">
        <v>38</v>
      </c>
      <c r="G664" s="208"/>
      <c r="H664" s="10">
        <v>6</v>
      </c>
      <c r="I664" s="114">
        <v>6</v>
      </c>
      <c r="J664" s="148">
        <f t="shared" si="52"/>
        <v>100</v>
      </c>
    </row>
    <row r="665" spans="1:10" ht="39">
      <c r="A665" s="146" t="s">
        <v>492</v>
      </c>
      <c r="B665" s="147" t="s">
        <v>40</v>
      </c>
      <c r="C665" s="147" t="s">
        <v>300</v>
      </c>
      <c r="D665" s="147" t="s">
        <v>34</v>
      </c>
      <c r="E665" s="147" t="s">
        <v>547</v>
      </c>
      <c r="F665" s="207"/>
      <c r="G665" s="208"/>
      <c r="H665" s="10">
        <f>H666</f>
        <v>23081</v>
      </c>
      <c r="I665" s="114">
        <f>I666</f>
        <v>21544</v>
      </c>
      <c r="J665" s="148">
        <f t="shared" si="52"/>
        <v>93.34084311771586</v>
      </c>
    </row>
    <row r="666" spans="1:10" ht="39">
      <c r="A666" s="146" t="s">
        <v>35</v>
      </c>
      <c r="B666" s="147" t="s">
        <v>40</v>
      </c>
      <c r="C666" s="147" t="s">
        <v>300</v>
      </c>
      <c r="D666" s="147" t="s">
        <v>34</v>
      </c>
      <c r="E666" s="147" t="s">
        <v>547</v>
      </c>
      <c r="F666" s="207" t="s">
        <v>36</v>
      </c>
      <c r="G666" s="208"/>
      <c r="H666" s="10">
        <f>H667</f>
        <v>23081</v>
      </c>
      <c r="I666" s="114">
        <f>I667</f>
        <v>21544</v>
      </c>
      <c r="J666" s="148">
        <f t="shared" si="52"/>
        <v>93.34084311771586</v>
      </c>
    </row>
    <row r="667" spans="1:10" ht="13.5">
      <c r="A667" s="146" t="s">
        <v>37</v>
      </c>
      <c r="B667" s="147" t="s">
        <v>40</v>
      </c>
      <c r="C667" s="147" t="s">
        <v>300</v>
      </c>
      <c r="D667" s="147" t="s">
        <v>34</v>
      </c>
      <c r="E667" s="147" t="s">
        <v>547</v>
      </c>
      <c r="F667" s="207" t="s">
        <v>38</v>
      </c>
      <c r="G667" s="208"/>
      <c r="H667" s="10">
        <v>23081</v>
      </c>
      <c r="I667" s="114">
        <v>21544</v>
      </c>
      <c r="J667" s="148">
        <f t="shared" si="52"/>
        <v>93.34084311771586</v>
      </c>
    </row>
    <row r="668" spans="1:10" ht="13.5">
      <c r="A668" s="146" t="s">
        <v>341</v>
      </c>
      <c r="B668" s="147" t="s">
        <v>40</v>
      </c>
      <c r="C668" s="147" t="s">
        <v>300</v>
      </c>
      <c r="D668" s="147" t="s">
        <v>140</v>
      </c>
      <c r="E668" s="147"/>
      <c r="F668" s="207"/>
      <c r="G668" s="208"/>
      <c r="H668" s="10">
        <f>H669+H680+H684</f>
        <v>8319.8</v>
      </c>
      <c r="I668" s="114">
        <f>I669+I680+I684</f>
        <v>8167.6</v>
      </c>
      <c r="J668" s="148">
        <f t="shared" si="52"/>
        <v>98.1706291016611</v>
      </c>
    </row>
    <row r="669" spans="1:10" ht="38.25" customHeight="1">
      <c r="A669" s="146" t="s">
        <v>334</v>
      </c>
      <c r="B669" s="147" t="s">
        <v>40</v>
      </c>
      <c r="C669" s="147" t="s">
        <v>300</v>
      </c>
      <c r="D669" s="147" t="s">
        <v>140</v>
      </c>
      <c r="E669" s="147" t="s">
        <v>335</v>
      </c>
      <c r="F669" s="207"/>
      <c r="G669" s="208"/>
      <c r="H669" s="10">
        <f>H670</f>
        <v>739.6</v>
      </c>
      <c r="I669" s="114">
        <f>I670</f>
        <v>705.5999999999999</v>
      </c>
      <c r="J669" s="148">
        <f t="shared" si="52"/>
        <v>95.40292049756623</v>
      </c>
    </row>
    <row r="670" spans="1:10" ht="39.75" customHeight="1">
      <c r="A670" s="146" t="s">
        <v>336</v>
      </c>
      <c r="B670" s="147" t="s">
        <v>40</v>
      </c>
      <c r="C670" s="147" t="s">
        <v>300</v>
      </c>
      <c r="D670" s="147" t="s">
        <v>140</v>
      </c>
      <c r="E670" s="147" t="s">
        <v>337</v>
      </c>
      <c r="F670" s="207"/>
      <c r="G670" s="208"/>
      <c r="H670" s="10">
        <f>H671+H674+H677</f>
        <v>739.6</v>
      </c>
      <c r="I670" s="114">
        <f>I671+I674+I677</f>
        <v>705.5999999999999</v>
      </c>
      <c r="J670" s="148">
        <f t="shared" si="52"/>
        <v>95.40292049756623</v>
      </c>
    </row>
    <row r="671" spans="1:10" ht="78.75">
      <c r="A671" s="146" t="s">
        <v>50</v>
      </c>
      <c r="B671" s="147" t="s">
        <v>40</v>
      </c>
      <c r="C671" s="147" t="s">
        <v>300</v>
      </c>
      <c r="D671" s="147" t="s">
        <v>140</v>
      </c>
      <c r="E671" s="147" t="s">
        <v>340</v>
      </c>
      <c r="F671" s="207"/>
      <c r="G671" s="208"/>
      <c r="H671" s="10">
        <f>H672</f>
        <v>87.6</v>
      </c>
      <c r="I671" s="114">
        <f>I672</f>
        <v>57.4</v>
      </c>
      <c r="J671" s="148">
        <f t="shared" si="52"/>
        <v>65.52511415525115</v>
      </c>
    </row>
    <row r="672" spans="1:10" ht="39">
      <c r="A672" s="146" t="s">
        <v>35</v>
      </c>
      <c r="B672" s="147" t="s">
        <v>40</v>
      </c>
      <c r="C672" s="147" t="s">
        <v>300</v>
      </c>
      <c r="D672" s="147" t="s">
        <v>140</v>
      </c>
      <c r="E672" s="147" t="s">
        <v>340</v>
      </c>
      <c r="F672" s="207" t="s">
        <v>36</v>
      </c>
      <c r="G672" s="208"/>
      <c r="H672" s="10">
        <f>H673</f>
        <v>87.6</v>
      </c>
      <c r="I672" s="114">
        <f>I673</f>
        <v>57.4</v>
      </c>
      <c r="J672" s="148">
        <f t="shared" si="52"/>
        <v>65.52511415525115</v>
      </c>
    </row>
    <row r="673" spans="1:10" ht="13.5">
      <c r="A673" s="146" t="s">
        <v>37</v>
      </c>
      <c r="B673" s="147" t="s">
        <v>40</v>
      </c>
      <c r="C673" s="147" t="s">
        <v>300</v>
      </c>
      <c r="D673" s="147" t="s">
        <v>140</v>
      </c>
      <c r="E673" s="147" t="s">
        <v>340</v>
      </c>
      <c r="F673" s="207" t="s">
        <v>38</v>
      </c>
      <c r="G673" s="208"/>
      <c r="H673" s="10">
        <f>'пр.5'!H618</f>
        <v>87.6</v>
      </c>
      <c r="I673" s="114">
        <f>'пр.5'!I618</f>
        <v>57.4</v>
      </c>
      <c r="J673" s="148">
        <f t="shared" si="52"/>
        <v>65.52511415525115</v>
      </c>
    </row>
    <row r="674" spans="1:10" ht="26.25">
      <c r="A674" s="146" t="s">
        <v>342</v>
      </c>
      <c r="B674" s="147" t="s">
        <v>40</v>
      </c>
      <c r="C674" s="147" t="s">
        <v>300</v>
      </c>
      <c r="D674" s="147" t="s">
        <v>140</v>
      </c>
      <c r="E674" s="147" t="s">
        <v>343</v>
      </c>
      <c r="F674" s="207"/>
      <c r="G674" s="208"/>
      <c r="H674" s="10">
        <f>H675</f>
        <v>270</v>
      </c>
      <c r="I674" s="114">
        <f>I675</f>
        <v>270</v>
      </c>
      <c r="J674" s="148">
        <f t="shared" si="52"/>
        <v>100</v>
      </c>
    </row>
    <row r="675" spans="1:10" ht="39">
      <c r="A675" s="146" t="s">
        <v>35</v>
      </c>
      <c r="B675" s="147" t="s">
        <v>40</v>
      </c>
      <c r="C675" s="147" t="s">
        <v>300</v>
      </c>
      <c r="D675" s="147" t="s">
        <v>140</v>
      </c>
      <c r="E675" s="147" t="s">
        <v>343</v>
      </c>
      <c r="F675" s="207" t="s">
        <v>36</v>
      </c>
      <c r="G675" s="208"/>
      <c r="H675" s="10">
        <f>H676</f>
        <v>270</v>
      </c>
      <c r="I675" s="114">
        <f>I676</f>
        <v>270</v>
      </c>
      <c r="J675" s="148">
        <f t="shared" si="52"/>
        <v>100</v>
      </c>
    </row>
    <row r="676" spans="1:10" ht="13.5">
      <c r="A676" s="146" t="s">
        <v>37</v>
      </c>
      <c r="B676" s="147" t="s">
        <v>40</v>
      </c>
      <c r="C676" s="147" t="s">
        <v>300</v>
      </c>
      <c r="D676" s="147" t="s">
        <v>140</v>
      </c>
      <c r="E676" s="147" t="s">
        <v>343</v>
      </c>
      <c r="F676" s="207" t="s">
        <v>38</v>
      </c>
      <c r="G676" s="208"/>
      <c r="H676" s="10">
        <f>'пр.5'!H624</f>
        <v>270</v>
      </c>
      <c r="I676" s="114">
        <f>'пр.5'!I624</f>
        <v>270</v>
      </c>
      <c r="J676" s="148">
        <f t="shared" si="52"/>
        <v>100</v>
      </c>
    </row>
    <row r="677" spans="1:10" ht="42.75" customHeight="1">
      <c r="A677" s="146" t="s">
        <v>344</v>
      </c>
      <c r="B677" s="147" t="s">
        <v>40</v>
      </c>
      <c r="C677" s="147" t="s">
        <v>300</v>
      </c>
      <c r="D677" s="147" t="s">
        <v>140</v>
      </c>
      <c r="E677" s="147" t="s">
        <v>345</v>
      </c>
      <c r="F677" s="207"/>
      <c r="G677" s="208"/>
      <c r="H677" s="10">
        <f>H678</f>
        <v>382</v>
      </c>
      <c r="I677" s="114">
        <f>I678</f>
        <v>378.2</v>
      </c>
      <c r="J677" s="148">
        <f t="shared" si="52"/>
        <v>99.00523560209423</v>
      </c>
    </row>
    <row r="678" spans="1:10" ht="39">
      <c r="A678" s="146" t="s">
        <v>35</v>
      </c>
      <c r="B678" s="147" t="s">
        <v>40</v>
      </c>
      <c r="C678" s="147" t="s">
        <v>300</v>
      </c>
      <c r="D678" s="147" t="s">
        <v>140</v>
      </c>
      <c r="E678" s="147" t="s">
        <v>345</v>
      </c>
      <c r="F678" s="207" t="s">
        <v>36</v>
      </c>
      <c r="G678" s="208"/>
      <c r="H678" s="10">
        <f>H679</f>
        <v>382</v>
      </c>
      <c r="I678" s="114">
        <f>I679</f>
        <v>378.2</v>
      </c>
      <c r="J678" s="148">
        <f t="shared" si="52"/>
        <v>99.00523560209423</v>
      </c>
    </row>
    <row r="679" spans="1:10" ht="13.5">
      <c r="A679" s="146" t="s">
        <v>37</v>
      </c>
      <c r="B679" s="147" t="s">
        <v>40</v>
      </c>
      <c r="C679" s="147" t="s">
        <v>300</v>
      </c>
      <c r="D679" s="147" t="s">
        <v>140</v>
      </c>
      <c r="E679" s="147" t="s">
        <v>345</v>
      </c>
      <c r="F679" s="207" t="s">
        <v>38</v>
      </c>
      <c r="G679" s="208"/>
      <c r="H679" s="10">
        <f>'пр.5'!H634</f>
        <v>382</v>
      </c>
      <c r="I679" s="114">
        <f>'пр.5'!I634</f>
        <v>378.2</v>
      </c>
      <c r="J679" s="148">
        <f t="shared" si="52"/>
        <v>99.00523560209423</v>
      </c>
    </row>
    <row r="680" spans="1:10" ht="39">
      <c r="A680" s="146" t="s">
        <v>543</v>
      </c>
      <c r="B680" s="147" t="s">
        <v>40</v>
      </c>
      <c r="C680" s="147" t="s">
        <v>300</v>
      </c>
      <c r="D680" s="147" t="s">
        <v>140</v>
      </c>
      <c r="E680" s="147" t="s">
        <v>544</v>
      </c>
      <c r="F680" s="207"/>
      <c r="G680" s="208"/>
      <c r="H680" s="10">
        <f aca="true" t="shared" si="53" ref="H680:I682">H681</f>
        <v>7392.2</v>
      </c>
      <c r="I680" s="114">
        <f t="shared" si="53"/>
        <v>7282</v>
      </c>
      <c r="J680" s="148">
        <f t="shared" si="52"/>
        <v>98.50923946862909</v>
      </c>
    </row>
    <row r="681" spans="1:10" ht="39">
      <c r="A681" s="146" t="s">
        <v>492</v>
      </c>
      <c r="B681" s="147" t="s">
        <v>40</v>
      </c>
      <c r="C681" s="147" t="s">
        <v>300</v>
      </c>
      <c r="D681" s="147" t="s">
        <v>140</v>
      </c>
      <c r="E681" s="147" t="s">
        <v>547</v>
      </c>
      <c r="F681" s="207"/>
      <c r="G681" s="208"/>
      <c r="H681" s="10">
        <f t="shared" si="53"/>
        <v>7392.2</v>
      </c>
      <c r="I681" s="114">
        <f t="shared" si="53"/>
        <v>7282</v>
      </c>
      <c r="J681" s="148">
        <f t="shared" si="52"/>
        <v>98.50923946862909</v>
      </c>
    </row>
    <row r="682" spans="1:10" ht="39">
      <c r="A682" s="146" t="s">
        <v>35</v>
      </c>
      <c r="B682" s="147" t="s">
        <v>40</v>
      </c>
      <c r="C682" s="147" t="s">
        <v>300</v>
      </c>
      <c r="D682" s="147" t="s">
        <v>140</v>
      </c>
      <c r="E682" s="147" t="s">
        <v>547</v>
      </c>
      <c r="F682" s="207" t="s">
        <v>36</v>
      </c>
      <c r="G682" s="208"/>
      <c r="H682" s="10">
        <f t="shared" si="53"/>
        <v>7392.2</v>
      </c>
      <c r="I682" s="114">
        <f t="shared" si="53"/>
        <v>7282</v>
      </c>
      <c r="J682" s="148">
        <f t="shared" si="52"/>
        <v>98.50923946862909</v>
      </c>
    </row>
    <row r="683" spans="1:10" ht="13.5">
      <c r="A683" s="146" t="s">
        <v>37</v>
      </c>
      <c r="B683" s="147" t="s">
        <v>40</v>
      </c>
      <c r="C683" s="147" t="s">
        <v>300</v>
      </c>
      <c r="D683" s="147" t="s">
        <v>140</v>
      </c>
      <c r="E683" s="147" t="s">
        <v>547</v>
      </c>
      <c r="F683" s="207" t="s">
        <v>38</v>
      </c>
      <c r="G683" s="208"/>
      <c r="H683" s="10">
        <v>7392.2</v>
      </c>
      <c r="I683" s="114">
        <v>7282</v>
      </c>
      <c r="J683" s="148">
        <f t="shared" si="52"/>
        <v>98.50923946862909</v>
      </c>
    </row>
    <row r="684" spans="1:10" ht="26.25">
      <c r="A684" s="146" t="s">
        <v>548</v>
      </c>
      <c r="B684" s="147" t="s">
        <v>40</v>
      </c>
      <c r="C684" s="147" t="s">
        <v>300</v>
      </c>
      <c r="D684" s="147" t="s">
        <v>140</v>
      </c>
      <c r="E684" s="147" t="s">
        <v>549</v>
      </c>
      <c r="F684" s="207"/>
      <c r="G684" s="208"/>
      <c r="H684" s="10">
        <f aca="true" t="shared" si="54" ref="H684:I686">H685</f>
        <v>188</v>
      </c>
      <c r="I684" s="114">
        <f t="shared" si="54"/>
        <v>180</v>
      </c>
      <c r="J684" s="148">
        <f t="shared" si="52"/>
        <v>95.74468085106383</v>
      </c>
    </row>
    <row r="685" spans="1:10" ht="26.25">
      <c r="A685" s="146" t="s">
        <v>550</v>
      </c>
      <c r="B685" s="147" t="s">
        <v>40</v>
      </c>
      <c r="C685" s="147" t="s">
        <v>300</v>
      </c>
      <c r="D685" s="147" t="s">
        <v>140</v>
      </c>
      <c r="E685" s="147" t="s">
        <v>551</v>
      </c>
      <c r="F685" s="207"/>
      <c r="G685" s="208"/>
      <c r="H685" s="10">
        <f t="shared" si="54"/>
        <v>188</v>
      </c>
      <c r="I685" s="114">
        <f t="shared" si="54"/>
        <v>180</v>
      </c>
      <c r="J685" s="148">
        <f t="shared" si="52"/>
        <v>95.74468085106383</v>
      </c>
    </row>
    <row r="686" spans="1:10" ht="39">
      <c r="A686" s="146" t="s">
        <v>35</v>
      </c>
      <c r="B686" s="147" t="s">
        <v>40</v>
      </c>
      <c r="C686" s="147" t="s">
        <v>300</v>
      </c>
      <c r="D686" s="147" t="s">
        <v>140</v>
      </c>
      <c r="E686" s="147" t="s">
        <v>551</v>
      </c>
      <c r="F686" s="207" t="s">
        <v>36</v>
      </c>
      <c r="G686" s="208"/>
      <c r="H686" s="10">
        <f t="shared" si="54"/>
        <v>188</v>
      </c>
      <c r="I686" s="114">
        <f t="shared" si="54"/>
        <v>180</v>
      </c>
      <c r="J686" s="148">
        <f t="shared" si="52"/>
        <v>95.74468085106383</v>
      </c>
    </row>
    <row r="687" spans="1:10" ht="13.5">
      <c r="A687" s="146" t="s">
        <v>37</v>
      </c>
      <c r="B687" s="147" t="s">
        <v>40</v>
      </c>
      <c r="C687" s="147" t="s">
        <v>300</v>
      </c>
      <c r="D687" s="147" t="s">
        <v>140</v>
      </c>
      <c r="E687" s="147" t="s">
        <v>551</v>
      </c>
      <c r="F687" s="207" t="s">
        <v>38</v>
      </c>
      <c r="G687" s="208"/>
      <c r="H687" s="10">
        <v>188</v>
      </c>
      <c r="I687" s="114">
        <v>180</v>
      </c>
      <c r="J687" s="148">
        <f t="shared" si="52"/>
        <v>95.74468085106383</v>
      </c>
    </row>
    <row r="688" spans="1:10" ht="18" customHeight="1">
      <c r="A688" s="146" t="s">
        <v>301</v>
      </c>
      <c r="B688" s="147" t="s">
        <v>40</v>
      </c>
      <c r="C688" s="147" t="s">
        <v>300</v>
      </c>
      <c r="D688" s="147" t="s">
        <v>65</v>
      </c>
      <c r="E688" s="147"/>
      <c r="F688" s="207"/>
      <c r="G688" s="208"/>
      <c r="H688" s="10">
        <f>H689+H703+H721</f>
        <v>4142.6</v>
      </c>
      <c r="I688" s="114">
        <f>I689+I703+I721</f>
        <v>2891.6</v>
      </c>
      <c r="J688" s="148">
        <f t="shared" si="52"/>
        <v>69.80157389079321</v>
      </c>
    </row>
    <row r="689" spans="1:10" ht="39">
      <c r="A689" s="146" t="s">
        <v>291</v>
      </c>
      <c r="B689" s="147" t="s">
        <v>40</v>
      </c>
      <c r="C689" s="147" t="s">
        <v>300</v>
      </c>
      <c r="D689" s="147" t="s">
        <v>65</v>
      </c>
      <c r="E689" s="147" t="s">
        <v>292</v>
      </c>
      <c r="F689" s="207"/>
      <c r="G689" s="208"/>
      <c r="H689" s="10">
        <f>H690</f>
        <v>334.5</v>
      </c>
      <c r="I689" s="114">
        <f>I690</f>
        <v>287.29999999999995</v>
      </c>
      <c r="J689" s="148">
        <f t="shared" si="52"/>
        <v>85.88938714499251</v>
      </c>
    </row>
    <row r="690" spans="1:10" ht="53.25" customHeight="1">
      <c r="A690" s="146" t="s">
        <v>293</v>
      </c>
      <c r="B690" s="147" t="s">
        <v>40</v>
      </c>
      <c r="C690" s="147" t="s">
        <v>300</v>
      </c>
      <c r="D690" s="147" t="s">
        <v>65</v>
      </c>
      <c r="E690" s="147" t="s">
        <v>294</v>
      </c>
      <c r="F690" s="207"/>
      <c r="G690" s="208"/>
      <c r="H690" s="10">
        <f>H691+H694+H697+H700</f>
        <v>334.5</v>
      </c>
      <c r="I690" s="114">
        <f>I691+I694+I697+I700</f>
        <v>287.29999999999995</v>
      </c>
      <c r="J690" s="148">
        <f t="shared" si="52"/>
        <v>85.88938714499251</v>
      </c>
    </row>
    <row r="691" spans="1:10" ht="66">
      <c r="A691" s="146" t="s">
        <v>297</v>
      </c>
      <c r="B691" s="147" t="s">
        <v>40</v>
      </c>
      <c r="C691" s="147" t="s">
        <v>300</v>
      </c>
      <c r="D691" s="147" t="s">
        <v>65</v>
      </c>
      <c r="E691" s="147" t="s">
        <v>298</v>
      </c>
      <c r="F691" s="207"/>
      <c r="G691" s="208"/>
      <c r="H691" s="10">
        <f>H692</f>
        <v>180</v>
      </c>
      <c r="I691" s="114">
        <f>I692</f>
        <v>180</v>
      </c>
      <c r="J691" s="148">
        <f t="shared" si="52"/>
        <v>100</v>
      </c>
    </row>
    <row r="692" spans="1:10" ht="39">
      <c r="A692" s="146" t="s">
        <v>35</v>
      </c>
      <c r="B692" s="147" t="s">
        <v>40</v>
      </c>
      <c r="C692" s="147" t="s">
        <v>300</v>
      </c>
      <c r="D692" s="147" t="s">
        <v>65</v>
      </c>
      <c r="E692" s="147" t="s">
        <v>298</v>
      </c>
      <c r="F692" s="207" t="s">
        <v>36</v>
      </c>
      <c r="G692" s="208"/>
      <c r="H692" s="10">
        <f>H693</f>
        <v>180</v>
      </c>
      <c r="I692" s="114">
        <f>I693</f>
        <v>180</v>
      </c>
      <c r="J692" s="148">
        <f t="shared" si="52"/>
        <v>100</v>
      </c>
    </row>
    <row r="693" spans="1:10" ht="13.5">
      <c r="A693" s="146" t="s">
        <v>37</v>
      </c>
      <c r="B693" s="147" t="s">
        <v>40</v>
      </c>
      <c r="C693" s="147" t="s">
        <v>300</v>
      </c>
      <c r="D693" s="147" t="s">
        <v>65</v>
      </c>
      <c r="E693" s="147" t="s">
        <v>298</v>
      </c>
      <c r="F693" s="207" t="s">
        <v>38</v>
      </c>
      <c r="G693" s="208"/>
      <c r="H693" s="10">
        <f>'пр.5'!H484</f>
        <v>180</v>
      </c>
      <c r="I693" s="114">
        <f>'пр.5'!I484</f>
        <v>180</v>
      </c>
      <c r="J693" s="148">
        <f t="shared" si="52"/>
        <v>100</v>
      </c>
    </row>
    <row r="694" spans="1:10" ht="26.25">
      <c r="A694" s="146" t="s">
        <v>304</v>
      </c>
      <c r="B694" s="147" t="s">
        <v>40</v>
      </c>
      <c r="C694" s="147" t="s">
        <v>300</v>
      </c>
      <c r="D694" s="147" t="s">
        <v>65</v>
      </c>
      <c r="E694" s="147" t="s">
        <v>305</v>
      </c>
      <c r="F694" s="207"/>
      <c r="G694" s="208"/>
      <c r="H694" s="10">
        <f>H695</f>
        <v>33.6</v>
      </c>
      <c r="I694" s="114">
        <f>I695</f>
        <v>33.6</v>
      </c>
      <c r="J694" s="148">
        <f t="shared" si="52"/>
        <v>100</v>
      </c>
    </row>
    <row r="695" spans="1:10" ht="39">
      <c r="A695" s="146" t="s">
        <v>35</v>
      </c>
      <c r="B695" s="147" t="s">
        <v>40</v>
      </c>
      <c r="C695" s="147" t="s">
        <v>300</v>
      </c>
      <c r="D695" s="147" t="s">
        <v>65</v>
      </c>
      <c r="E695" s="147" t="s">
        <v>305</v>
      </c>
      <c r="F695" s="207" t="s">
        <v>36</v>
      </c>
      <c r="G695" s="208"/>
      <c r="H695" s="10">
        <f>H696</f>
        <v>33.6</v>
      </c>
      <c r="I695" s="114">
        <f>I696</f>
        <v>33.6</v>
      </c>
      <c r="J695" s="148">
        <f t="shared" si="52"/>
        <v>100</v>
      </c>
    </row>
    <row r="696" spans="1:10" ht="13.5">
      <c r="A696" s="146" t="s">
        <v>37</v>
      </c>
      <c r="B696" s="147" t="s">
        <v>40</v>
      </c>
      <c r="C696" s="147" t="s">
        <v>300</v>
      </c>
      <c r="D696" s="147" t="s">
        <v>65</v>
      </c>
      <c r="E696" s="147" t="s">
        <v>305</v>
      </c>
      <c r="F696" s="207" t="s">
        <v>38</v>
      </c>
      <c r="G696" s="208"/>
      <c r="H696" s="10">
        <f>'пр.5'!H506</f>
        <v>33.6</v>
      </c>
      <c r="I696" s="114">
        <f>'пр.5'!I506</f>
        <v>33.6</v>
      </c>
      <c r="J696" s="148">
        <f t="shared" si="52"/>
        <v>100</v>
      </c>
    </row>
    <row r="697" spans="1:10" ht="52.5">
      <c r="A697" s="146" t="s">
        <v>308</v>
      </c>
      <c r="B697" s="147" t="s">
        <v>40</v>
      </c>
      <c r="C697" s="147" t="s">
        <v>300</v>
      </c>
      <c r="D697" s="147" t="s">
        <v>65</v>
      </c>
      <c r="E697" s="147" t="s">
        <v>309</v>
      </c>
      <c r="F697" s="207"/>
      <c r="G697" s="208"/>
      <c r="H697" s="10">
        <f>H698</f>
        <v>94.5</v>
      </c>
      <c r="I697" s="114">
        <f>I698</f>
        <v>47.3</v>
      </c>
      <c r="J697" s="148">
        <f t="shared" si="52"/>
        <v>50.05291005291005</v>
      </c>
    </row>
    <row r="698" spans="1:10" ht="39">
      <c r="A698" s="146" t="s">
        <v>35</v>
      </c>
      <c r="B698" s="147" t="s">
        <v>40</v>
      </c>
      <c r="C698" s="147" t="s">
        <v>300</v>
      </c>
      <c r="D698" s="147" t="s">
        <v>65</v>
      </c>
      <c r="E698" s="147" t="s">
        <v>309</v>
      </c>
      <c r="F698" s="207" t="s">
        <v>36</v>
      </c>
      <c r="G698" s="208"/>
      <c r="H698" s="10">
        <f>H699</f>
        <v>94.5</v>
      </c>
      <c r="I698" s="114">
        <f>I699</f>
        <v>47.3</v>
      </c>
      <c r="J698" s="148">
        <f t="shared" si="52"/>
        <v>50.05291005291005</v>
      </c>
    </row>
    <row r="699" spans="1:10" ht="13.5">
      <c r="A699" s="146" t="s">
        <v>37</v>
      </c>
      <c r="B699" s="147" t="s">
        <v>40</v>
      </c>
      <c r="C699" s="147" t="s">
        <v>300</v>
      </c>
      <c r="D699" s="147" t="s">
        <v>65</v>
      </c>
      <c r="E699" s="147" t="s">
        <v>309</v>
      </c>
      <c r="F699" s="207" t="s">
        <v>38</v>
      </c>
      <c r="G699" s="208"/>
      <c r="H699" s="10">
        <f>'пр.5'!H549</f>
        <v>94.5</v>
      </c>
      <c r="I699" s="114">
        <f>'пр.5'!I549</f>
        <v>47.3</v>
      </c>
      <c r="J699" s="148">
        <f t="shared" si="52"/>
        <v>50.05291005291005</v>
      </c>
    </row>
    <row r="700" spans="1:10" ht="26.25">
      <c r="A700" s="146" t="s">
        <v>312</v>
      </c>
      <c r="B700" s="147" t="s">
        <v>40</v>
      </c>
      <c r="C700" s="147" t="s">
        <v>300</v>
      </c>
      <c r="D700" s="147" t="s">
        <v>65</v>
      </c>
      <c r="E700" s="147" t="s">
        <v>313</v>
      </c>
      <c r="F700" s="207"/>
      <c r="G700" s="208"/>
      <c r="H700" s="10">
        <f>H701</f>
        <v>26.4</v>
      </c>
      <c r="I700" s="114">
        <f>I701</f>
        <v>26.4</v>
      </c>
      <c r="J700" s="148">
        <f t="shared" si="52"/>
        <v>100</v>
      </c>
    </row>
    <row r="701" spans="1:10" ht="39">
      <c r="A701" s="146" t="s">
        <v>35</v>
      </c>
      <c r="B701" s="147" t="s">
        <v>40</v>
      </c>
      <c r="C701" s="147" t="s">
        <v>300</v>
      </c>
      <c r="D701" s="147" t="s">
        <v>65</v>
      </c>
      <c r="E701" s="147" t="s">
        <v>313</v>
      </c>
      <c r="F701" s="207" t="s">
        <v>36</v>
      </c>
      <c r="G701" s="208"/>
      <c r="H701" s="10">
        <f>H702</f>
        <v>26.4</v>
      </c>
      <c r="I701" s="114">
        <f>I702</f>
        <v>26.4</v>
      </c>
      <c r="J701" s="148">
        <f t="shared" si="52"/>
        <v>100</v>
      </c>
    </row>
    <row r="702" spans="1:10" ht="13.5">
      <c r="A702" s="146" t="s">
        <v>37</v>
      </c>
      <c r="B702" s="147" t="s">
        <v>40</v>
      </c>
      <c r="C702" s="147" t="s">
        <v>300</v>
      </c>
      <c r="D702" s="147" t="s">
        <v>65</v>
      </c>
      <c r="E702" s="147" t="s">
        <v>313</v>
      </c>
      <c r="F702" s="207" t="s">
        <v>38</v>
      </c>
      <c r="G702" s="208"/>
      <c r="H702" s="10">
        <f>'пр.5'!H561</f>
        <v>26.4</v>
      </c>
      <c r="I702" s="114">
        <f>'пр.5'!I561</f>
        <v>26.4</v>
      </c>
      <c r="J702" s="148">
        <f t="shared" si="52"/>
        <v>100</v>
      </c>
    </row>
    <row r="703" spans="1:10" ht="52.5">
      <c r="A703" s="146" t="s">
        <v>334</v>
      </c>
      <c r="B703" s="147" t="s">
        <v>40</v>
      </c>
      <c r="C703" s="147" t="s">
        <v>300</v>
      </c>
      <c r="D703" s="147" t="s">
        <v>65</v>
      </c>
      <c r="E703" s="147" t="s">
        <v>335</v>
      </c>
      <c r="F703" s="207"/>
      <c r="G703" s="208"/>
      <c r="H703" s="10">
        <f>H704+H717</f>
        <v>3508.1</v>
      </c>
      <c r="I703" s="114">
        <f>I704+I717</f>
        <v>2305.2</v>
      </c>
      <c r="J703" s="148">
        <f t="shared" si="52"/>
        <v>65.71078361506228</v>
      </c>
    </row>
    <row r="704" spans="1:10" ht="40.5" customHeight="1">
      <c r="A704" s="146" t="s">
        <v>336</v>
      </c>
      <c r="B704" s="147" t="s">
        <v>40</v>
      </c>
      <c r="C704" s="147" t="s">
        <v>300</v>
      </c>
      <c r="D704" s="147" t="s">
        <v>65</v>
      </c>
      <c r="E704" s="147" t="s">
        <v>337</v>
      </c>
      <c r="F704" s="207"/>
      <c r="G704" s="208"/>
      <c r="H704" s="10">
        <f>H705+H708+H711+H714</f>
        <v>940</v>
      </c>
      <c r="I704" s="114">
        <f>I705+I708+I711+I714</f>
        <v>939.8999999999999</v>
      </c>
      <c r="J704" s="148">
        <f t="shared" si="52"/>
        <v>99.98936170212764</v>
      </c>
    </row>
    <row r="705" spans="1:10" ht="39">
      <c r="A705" s="146" t="s">
        <v>338</v>
      </c>
      <c r="B705" s="147" t="s">
        <v>40</v>
      </c>
      <c r="C705" s="147" t="s">
        <v>300</v>
      </c>
      <c r="D705" s="147" t="s">
        <v>65</v>
      </c>
      <c r="E705" s="147" t="s">
        <v>339</v>
      </c>
      <c r="F705" s="207"/>
      <c r="G705" s="208"/>
      <c r="H705" s="10">
        <f>H706</f>
        <v>100</v>
      </c>
      <c r="I705" s="114">
        <f>I706</f>
        <v>100</v>
      </c>
      <c r="J705" s="148">
        <f t="shared" si="52"/>
        <v>100</v>
      </c>
    </row>
    <row r="706" spans="1:10" ht="39">
      <c r="A706" s="146" t="s">
        <v>35</v>
      </c>
      <c r="B706" s="147" t="s">
        <v>40</v>
      </c>
      <c r="C706" s="147" t="s">
        <v>300</v>
      </c>
      <c r="D706" s="147" t="s">
        <v>65</v>
      </c>
      <c r="E706" s="147" t="s">
        <v>339</v>
      </c>
      <c r="F706" s="207" t="s">
        <v>36</v>
      </c>
      <c r="G706" s="208"/>
      <c r="H706" s="10">
        <f>H707</f>
        <v>100</v>
      </c>
      <c r="I706" s="114">
        <f>I707</f>
        <v>100</v>
      </c>
      <c r="J706" s="148">
        <f t="shared" si="52"/>
        <v>100</v>
      </c>
    </row>
    <row r="707" spans="1:10" ht="13.5">
      <c r="A707" s="146" t="s">
        <v>37</v>
      </c>
      <c r="B707" s="147" t="s">
        <v>40</v>
      </c>
      <c r="C707" s="147" t="s">
        <v>300</v>
      </c>
      <c r="D707" s="147" t="s">
        <v>65</v>
      </c>
      <c r="E707" s="147" t="s">
        <v>339</v>
      </c>
      <c r="F707" s="207" t="s">
        <v>38</v>
      </c>
      <c r="G707" s="208"/>
      <c r="H707" s="10">
        <f>'пр.5'!H612</f>
        <v>100</v>
      </c>
      <c r="I707" s="114">
        <f>'пр.5'!I612</f>
        <v>100</v>
      </c>
      <c r="J707" s="148">
        <f t="shared" si="52"/>
        <v>100</v>
      </c>
    </row>
    <row r="708" spans="1:10" ht="26.25">
      <c r="A708" s="146" t="s">
        <v>342</v>
      </c>
      <c r="B708" s="147" t="s">
        <v>40</v>
      </c>
      <c r="C708" s="147" t="s">
        <v>300</v>
      </c>
      <c r="D708" s="147" t="s">
        <v>65</v>
      </c>
      <c r="E708" s="147" t="s">
        <v>343</v>
      </c>
      <c r="F708" s="207"/>
      <c r="G708" s="208"/>
      <c r="H708" s="10">
        <f>H709</f>
        <v>496.2</v>
      </c>
      <c r="I708" s="114">
        <f>I709</f>
        <v>496.09999999999997</v>
      </c>
      <c r="J708" s="148">
        <f t="shared" si="52"/>
        <v>99.97984683595324</v>
      </c>
    </row>
    <row r="709" spans="1:10" ht="39">
      <c r="A709" s="146" t="s">
        <v>35</v>
      </c>
      <c r="B709" s="147" t="s">
        <v>40</v>
      </c>
      <c r="C709" s="147" t="s">
        <v>300</v>
      </c>
      <c r="D709" s="147" t="s">
        <v>65</v>
      </c>
      <c r="E709" s="147" t="s">
        <v>343</v>
      </c>
      <c r="F709" s="207" t="s">
        <v>36</v>
      </c>
      <c r="G709" s="208"/>
      <c r="H709" s="10">
        <f>H710</f>
        <v>496.2</v>
      </c>
      <c r="I709" s="114">
        <f>I710</f>
        <v>496.09999999999997</v>
      </c>
      <c r="J709" s="148">
        <f t="shared" si="52"/>
        <v>99.97984683595324</v>
      </c>
    </row>
    <row r="710" spans="1:10" ht="13.5">
      <c r="A710" s="146" t="s">
        <v>37</v>
      </c>
      <c r="B710" s="147" t="s">
        <v>40</v>
      </c>
      <c r="C710" s="147" t="s">
        <v>300</v>
      </c>
      <c r="D710" s="147" t="s">
        <v>65</v>
      </c>
      <c r="E710" s="147" t="s">
        <v>343</v>
      </c>
      <c r="F710" s="207" t="s">
        <v>38</v>
      </c>
      <c r="G710" s="208"/>
      <c r="H710" s="10">
        <f>'пр.5'!H628</f>
        <v>496.2</v>
      </c>
      <c r="I710" s="114">
        <f>'пр.5'!I628</f>
        <v>496.09999999999997</v>
      </c>
      <c r="J710" s="148">
        <f t="shared" si="52"/>
        <v>99.97984683595324</v>
      </c>
    </row>
    <row r="711" spans="1:10" ht="42" customHeight="1">
      <c r="A711" s="146" t="s">
        <v>344</v>
      </c>
      <c r="B711" s="147" t="s">
        <v>40</v>
      </c>
      <c r="C711" s="147" t="s">
        <v>300</v>
      </c>
      <c r="D711" s="147" t="s">
        <v>65</v>
      </c>
      <c r="E711" s="147" t="s">
        <v>345</v>
      </c>
      <c r="F711" s="207"/>
      <c r="G711" s="208"/>
      <c r="H711" s="10">
        <f>H712</f>
        <v>336.3</v>
      </c>
      <c r="I711" s="114">
        <f>I712</f>
        <v>336.29999999999995</v>
      </c>
      <c r="J711" s="148">
        <f t="shared" si="52"/>
        <v>99.99999999999997</v>
      </c>
    </row>
    <row r="712" spans="1:10" ht="39">
      <c r="A712" s="146" t="s">
        <v>35</v>
      </c>
      <c r="B712" s="147" t="s">
        <v>40</v>
      </c>
      <c r="C712" s="147" t="s">
        <v>300</v>
      </c>
      <c r="D712" s="147" t="s">
        <v>65</v>
      </c>
      <c r="E712" s="147" t="s">
        <v>345</v>
      </c>
      <c r="F712" s="207" t="s">
        <v>36</v>
      </c>
      <c r="G712" s="208"/>
      <c r="H712" s="10">
        <f>H713</f>
        <v>336.3</v>
      </c>
      <c r="I712" s="114">
        <f>I713</f>
        <v>336.29999999999995</v>
      </c>
      <c r="J712" s="148">
        <f t="shared" si="52"/>
        <v>99.99999999999997</v>
      </c>
    </row>
    <row r="713" spans="1:10" ht="13.5">
      <c r="A713" s="146" t="s">
        <v>37</v>
      </c>
      <c r="B713" s="147" t="s">
        <v>40</v>
      </c>
      <c r="C713" s="147" t="s">
        <v>300</v>
      </c>
      <c r="D713" s="147" t="s">
        <v>65</v>
      </c>
      <c r="E713" s="147" t="s">
        <v>345</v>
      </c>
      <c r="F713" s="207" t="s">
        <v>38</v>
      </c>
      <c r="G713" s="208"/>
      <c r="H713" s="10">
        <f>'пр.5'!H638</f>
        <v>336.3</v>
      </c>
      <c r="I713" s="114">
        <f>'пр.5'!I638</f>
        <v>336.29999999999995</v>
      </c>
      <c r="J713" s="148">
        <f t="shared" si="52"/>
        <v>99.99999999999997</v>
      </c>
    </row>
    <row r="714" spans="1:10" ht="39">
      <c r="A714" s="146" t="s">
        <v>346</v>
      </c>
      <c r="B714" s="147" t="s">
        <v>40</v>
      </c>
      <c r="C714" s="147" t="s">
        <v>300</v>
      </c>
      <c r="D714" s="147" t="s">
        <v>65</v>
      </c>
      <c r="E714" s="147" t="s">
        <v>347</v>
      </c>
      <c r="F714" s="207"/>
      <c r="G714" s="208"/>
      <c r="H714" s="10">
        <f>H715</f>
        <v>7.5</v>
      </c>
      <c r="I714" s="114">
        <f>I715</f>
        <v>7.5</v>
      </c>
      <c r="J714" s="148">
        <f t="shared" si="52"/>
        <v>100</v>
      </c>
    </row>
    <row r="715" spans="1:10" ht="39">
      <c r="A715" s="146" t="s">
        <v>35</v>
      </c>
      <c r="B715" s="147" t="s">
        <v>40</v>
      </c>
      <c r="C715" s="147" t="s">
        <v>300</v>
      </c>
      <c r="D715" s="147" t="s">
        <v>65</v>
      </c>
      <c r="E715" s="147" t="s">
        <v>347</v>
      </c>
      <c r="F715" s="207" t="s">
        <v>36</v>
      </c>
      <c r="G715" s="208"/>
      <c r="H715" s="10">
        <f>H716</f>
        <v>7.5</v>
      </c>
      <c r="I715" s="114">
        <f>I716</f>
        <v>7.5</v>
      </c>
      <c r="J715" s="148">
        <f t="shared" si="52"/>
        <v>100</v>
      </c>
    </row>
    <row r="716" spans="1:10" ht="13.5">
      <c r="A716" s="146" t="s">
        <v>37</v>
      </c>
      <c r="B716" s="147" t="s">
        <v>40</v>
      </c>
      <c r="C716" s="147" t="s">
        <v>300</v>
      </c>
      <c r="D716" s="147" t="s">
        <v>65</v>
      </c>
      <c r="E716" s="147" t="s">
        <v>347</v>
      </c>
      <c r="F716" s="207" t="s">
        <v>38</v>
      </c>
      <c r="G716" s="208"/>
      <c r="H716" s="10">
        <f>'пр.5'!H644</f>
        <v>7.5</v>
      </c>
      <c r="I716" s="114">
        <f>'пр.5'!I644</f>
        <v>7.5</v>
      </c>
      <c r="J716" s="148">
        <f t="shared" si="52"/>
        <v>100</v>
      </c>
    </row>
    <row r="717" spans="1:10" ht="52.5">
      <c r="A717" s="146" t="s">
        <v>348</v>
      </c>
      <c r="B717" s="147" t="s">
        <v>40</v>
      </c>
      <c r="C717" s="147" t="s">
        <v>300</v>
      </c>
      <c r="D717" s="147" t="s">
        <v>65</v>
      </c>
      <c r="E717" s="147" t="s">
        <v>349</v>
      </c>
      <c r="F717" s="207"/>
      <c r="G717" s="208"/>
      <c r="H717" s="10">
        <f aca="true" t="shared" si="55" ref="H717:I719">H718</f>
        <v>2568.1</v>
      </c>
      <c r="I717" s="114">
        <f t="shared" si="55"/>
        <v>1365.3</v>
      </c>
      <c r="J717" s="148">
        <f t="shared" si="52"/>
        <v>53.16381760834859</v>
      </c>
    </row>
    <row r="718" spans="1:10" ht="52.5">
      <c r="A718" s="146" t="s">
        <v>350</v>
      </c>
      <c r="B718" s="147" t="s">
        <v>40</v>
      </c>
      <c r="C718" s="147" t="s">
        <v>300</v>
      </c>
      <c r="D718" s="147" t="s">
        <v>65</v>
      </c>
      <c r="E718" s="147" t="s">
        <v>351</v>
      </c>
      <c r="F718" s="207"/>
      <c r="G718" s="208"/>
      <c r="H718" s="10">
        <f t="shared" si="55"/>
        <v>2568.1</v>
      </c>
      <c r="I718" s="114">
        <f t="shared" si="55"/>
        <v>1365.3</v>
      </c>
      <c r="J718" s="148">
        <f t="shared" si="52"/>
        <v>53.16381760834859</v>
      </c>
    </row>
    <row r="719" spans="1:10" ht="39">
      <c r="A719" s="146" t="s">
        <v>35</v>
      </c>
      <c r="B719" s="147" t="s">
        <v>40</v>
      </c>
      <c r="C719" s="147" t="s">
        <v>300</v>
      </c>
      <c r="D719" s="147" t="s">
        <v>65</v>
      </c>
      <c r="E719" s="147" t="s">
        <v>351</v>
      </c>
      <c r="F719" s="207" t="s">
        <v>36</v>
      </c>
      <c r="G719" s="208"/>
      <c r="H719" s="10">
        <f t="shared" si="55"/>
        <v>2568.1</v>
      </c>
      <c r="I719" s="114">
        <f t="shared" si="55"/>
        <v>1365.3</v>
      </c>
      <c r="J719" s="148">
        <f aca="true" t="shared" si="56" ref="J719:J782">I719/H719*100</f>
        <v>53.16381760834859</v>
      </c>
    </row>
    <row r="720" spans="1:10" ht="13.5">
      <c r="A720" s="146" t="s">
        <v>37</v>
      </c>
      <c r="B720" s="147" t="s">
        <v>40</v>
      </c>
      <c r="C720" s="147" t="s">
        <v>300</v>
      </c>
      <c r="D720" s="147" t="s">
        <v>65</v>
      </c>
      <c r="E720" s="147" t="s">
        <v>351</v>
      </c>
      <c r="F720" s="207" t="s">
        <v>38</v>
      </c>
      <c r="G720" s="208"/>
      <c r="H720" s="10">
        <f>'пр.5'!H651</f>
        <v>2568.1</v>
      </c>
      <c r="I720" s="114">
        <f>'пр.5'!I651</f>
        <v>1365.3</v>
      </c>
      <c r="J720" s="148">
        <f t="shared" si="56"/>
        <v>53.16381760834859</v>
      </c>
    </row>
    <row r="721" spans="1:10" ht="26.25">
      <c r="A721" s="146" t="s">
        <v>548</v>
      </c>
      <c r="B721" s="147" t="s">
        <v>40</v>
      </c>
      <c r="C721" s="147" t="s">
        <v>300</v>
      </c>
      <c r="D721" s="147" t="s">
        <v>65</v>
      </c>
      <c r="E721" s="147" t="s">
        <v>549</v>
      </c>
      <c r="F721" s="207"/>
      <c r="G721" s="208"/>
      <c r="H721" s="10">
        <f aca="true" t="shared" si="57" ref="H721:I723">H722</f>
        <v>300</v>
      </c>
      <c r="I721" s="114">
        <f t="shared" si="57"/>
        <v>299.1</v>
      </c>
      <c r="J721" s="148">
        <f t="shared" si="56"/>
        <v>99.70000000000002</v>
      </c>
    </row>
    <row r="722" spans="1:10" ht="26.25">
      <c r="A722" s="146" t="s">
        <v>550</v>
      </c>
      <c r="B722" s="147" t="s">
        <v>40</v>
      </c>
      <c r="C722" s="147" t="s">
        <v>300</v>
      </c>
      <c r="D722" s="147" t="s">
        <v>65</v>
      </c>
      <c r="E722" s="147" t="s">
        <v>551</v>
      </c>
      <c r="F722" s="207"/>
      <c r="G722" s="208"/>
      <c r="H722" s="10">
        <f t="shared" si="57"/>
        <v>300</v>
      </c>
      <c r="I722" s="114">
        <f t="shared" si="57"/>
        <v>299.1</v>
      </c>
      <c r="J722" s="148">
        <f t="shared" si="56"/>
        <v>99.70000000000002</v>
      </c>
    </row>
    <row r="723" spans="1:10" ht="39">
      <c r="A723" s="146" t="s">
        <v>35</v>
      </c>
      <c r="B723" s="147" t="s">
        <v>40</v>
      </c>
      <c r="C723" s="147" t="s">
        <v>300</v>
      </c>
      <c r="D723" s="147" t="s">
        <v>65</v>
      </c>
      <c r="E723" s="147" t="s">
        <v>551</v>
      </c>
      <c r="F723" s="207" t="s">
        <v>36</v>
      </c>
      <c r="G723" s="208"/>
      <c r="H723" s="10">
        <f t="shared" si="57"/>
        <v>300</v>
      </c>
      <c r="I723" s="114">
        <f t="shared" si="57"/>
        <v>299.1</v>
      </c>
      <c r="J723" s="148">
        <f t="shared" si="56"/>
        <v>99.70000000000002</v>
      </c>
    </row>
    <row r="724" spans="1:10" ht="13.5">
      <c r="A724" s="146" t="s">
        <v>37</v>
      </c>
      <c r="B724" s="147" t="s">
        <v>40</v>
      </c>
      <c r="C724" s="147" t="s">
        <v>300</v>
      </c>
      <c r="D724" s="147" t="s">
        <v>65</v>
      </c>
      <c r="E724" s="147" t="s">
        <v>551</v>
      </c>
      <c r="F724" s="207" t="s">
        <v>38</v>
      </c>
      <c r="G724" s="208"/>
      <c r="H724" s="10">
        <v>300</v>
      </c>
      <c r="I724" s="114">
        <v>299.1</v>
      </c>
      <c r="J724" s="148">
        <f t="shared" si="56"/>
        <v>99.70000000000002</v>
      </c>
    </row>
    <row r="725" spans="1:10" ht="39">
      <c r="A725" s="140" t="s">
        <v>23</v>
      </c>
      <c r="B725" s="141" t="s">
        <v>24</v>
      </c>
      <c r="C725" s="141"/>
      <c r="D725" s="141"/>
      <c r="E725" s="141"/>
      <c r="F725" s="205"/>
      <c r="G725" s="206"/>
      <c r="H725" s="7">
        <f>H726+H741+H762+H870</f>
        <v>227478</v>
      </c>
      <c r="I725" s="113">
        <f>I726+I741+I762+I870</f>
        <v>225135.89999999997</v>
      </c>
      <c r="J725" s="148">
        <f t="shared" si="56"/>
        <v>98.97040592936457</v>
      </c>
    </row>
    <row r="726" spans="1:16" s="145" customFormat="1" ht="26.25">
      <c r="A726" s="140" t="s">
        <v>97</v>
      </c>
      <c r="B726" s="141" t="s">
        <v>24</v>
      </c>
      <c r="C726" s="141" t="s">
        <v>34</v>
      </c>
      <c r="D726" s="143" t="s">
        <v>593</v>
      </c>
      <c r="E726" s="141"/>
      <c r="F726" s="205"/>
      <c r="G726" s="206"/>
      <c r="H726" s="7">
        <f>H727+H736</f>
        <v>222.5</v>
      </c>
      <c r="I726" s="113">
        <f>I727+I736</f>
        <v>190.00000000000003</v>
      </c>
      <c r="J726" s="148">
        <f t="shared" si="56"/>
        <v>85.3932584269663</v>
      </c>
      <c r="K726" s="144"/>
      <c r="L726" s="144"/>
      <c r="M726" s="144"/>
      <c r="N726" s="144"/>
      <c r="O726" s="144"/>
      <c r="P726" s="144"/>
    </row>
    <row r="727" spans="1:10" ht="65.25" customHeight="1">
      <c r="A727" s="146" t="s">
        <v>398</v>
      </c>
      <c r="B727" s="147" t="s">
        <v>24</v>
      </c>
      <c r="C727" s="147" t="s">
        <v>34</v>
      </c>
      <c r="D727" s="147" t="s">
        <v>16</v>
      </c>
      <c r="E727" s="147"/>
      <c r="F727" s="207"/>
      <c r="G727" s="208"/>
      <c r="H727" s="10">
        <f aca="true" t="shared" si="58" ref="H727:I729">H728</f>
        <v>147.5</v>
      </c>
      <c r="I727" s="114">
        <f t="shared" si="58"/>
        <v>140.60000000000002</v>
      </c>
      <c r="J727" s="148">
        <f t="shared" si="56"/>
        <v>95.32203389830511</v>
      </c>
    </row>
    <row r="728" spans="1:10" ht="52.5">
      <c r="A728" s="146" t="s">
        <v>392</v>
      </c>
      <c r="B728" s="147" t="s">
        <v>24</v>
      </c>
      <c r="C728" s="147" t="s">
        <v>34</v>
      </c>
      <c r="D728" s="147" t="s">
        <v>16</v>
      </c>
      <c r="E728" s="147" t="s">
        <v>393</v>
      </c>
      <c r="F728" s="207"/>
      <c r="G728" s="208"/>
      <c r="H728" s="10">
        <f t="shared" si="58"/>
        <v>147.5</v>
      </c>
      <c r="I728" s="114">
        <f t="shared" si="58"/>
        <v>140.60000000000002</v>
      </c>
      <c r="J728" s="148">
        <f t="shared" si="56"/>
        <v>95.32203389830511</v>
      </c>
    </row>
    <row r="729" spans="1:10" ht="13.5">
      <c r="A729" s="146" t="s">
        <v>409</v>
      </c>
      <c r="B729" s="147" t="s">
        <v>24</v>
      </c>
      <c r="C729" s="147" t="s">
        <v>34</v>
      </c>
      <c r="D729" s="147" t="s">
        <v>16</v>
      </c>
      <c r="E729" s="147" t="s">
        <v>410</v>
      </c>
      <c r="F729" s="207"/>
      <c r="G729" s="208"/>
      <c r="H729" s="10">
        <f t="shared" si="58"/>
        <v>147.5</v>
      </c>
      <c r="I729" s="114">
        <f t="shared" si="58"/>
        <v>140.60000000000002</v>
      </c>
      <c r="J729" s="148">
        <f t="shared" si="56"/>
        <v>95.32203389830511</v>
      </c>
    </row>
    <row r="730" spans="1:10" ht="14.25" customHeight="1">
      <c r="A730" s="146" t="s">
        <v>404</v>
      </c>
      <c r="B730" s="147" t="s">
        <v>24</v>
      </c>
      <c r="C730" s="147" t="s">
        <v>34</v>
      </c>
      <c r="D730" s="147" t="s">
        <v>16</v>
      </c>
      <c r="E730" s="147" t="s">
        <v>412</v>
      </c>
      <c r="F730" s="207"/>
      <c r="G730" s="208"/>
      <c r="H730" s="10">
        <f>H731+H733</f>
        <v>147.5</v>
      </c>
      <c r="I730" s="114">
        <f>I731+I733</f>
        <v>140.60000000000002</v>
      </c>
      <c r="J730" s="148">
        <f t="shared" si="56"/>
        <v>95.32203389830511</v>
      </c>
    </row>
    <row r="731" spans="1:10" ht="39">
      <c r="A731" s="146" t="s">
        <v>19</v>
      </c>
      <c r="B731" s="147" t="s">
        <v>24</v>
      </c>
      <c r="C731" s="147" t="s">
        <v>34</v>
      </c>
      <c r="D731" s="147" t="s">
        <v>16</v>
      </c>
      <c r="E731" s="147" t="s">
        <v>412</v>
      </c>
      <c r="F731" s="207" t="s">
        <v>20</v>
      </c>
      <c r="G731" s="208"/>
      <c r="H731" s="10">
        <f>H732</f>
        <v>89.9</v>
      </c>
      <c r="I731" s="114">
        <f>I732</f>
        <v>83.9</v>
      </c>
      <c r="J731" s="148">
        <f t="shared" si="56"/>
        <v>93.32591768631812</v>
      </c>
    </row>
    <row r="732" spans="1:10" ht="39">
      <c r="A732" s="146" t="s">
        <v>21</v>
      </c>
      <c r="B732" s="147" t="s">
        <v>24</v>
      </c>
      <c r="C732" s="147" t="s">
        <v>34</v>
      </c>
      <c r="D732" s="147" t="s">
        <v>16</v>
      </c>
      <c r="E732" s="147" t="s">
        <v>412</v>
      </c>
      <c r="F732" s="207" t="s">
        <v>22</v>
      </c>
      <c r="G732" s="208"/>
      <c r="H732" s="10">
        <v>89.9</v>
      </c>
      <c r="I732" s="114">
        <v>83.9</v>
      </c>
      <c r="J732" s="148">
        <f t="shared" si="56"/>
        <v>93.32591768631812</v>
      </c>
    </row>
    <row r="733" spans="1:10" ht="13.5">
      <c r="A733" s="146" t="s">
        <v>118</v>
      </c>
      <c r="B733" s="147" t="s">
        <v>24</v>
      </c>
      <c r="C733" s="147" t="s">
        <v>34</v>
      </c>
      <c r="D733" s="147" t="s">
        <v>16</v>
      </c>
      <c r="E733" s="147" t="s">
        <v>412</v>
      </c>
      <c r="F733" s="207" t="s">
        <v>119</v>
      </c>
      <c r="G733" s="208"/>
      <c r="H733" s="10">
        <f>H734+H735</f>
        <v>57.6</v>
      </c>
      <c r="I733" s="114">
        <f>I734+I735</f>
        <v>56.7</v>
      </c>
      <c r="J733" s="148">
        <f t="shared" si="56"/>
        <v>98.4375</v>
      </c>
    </row>
    <row r="734" spans="1:10" ht="13.5">
      <c r="A734" s="146" t="s">
        <v>413</v>
      </c>
      <c r="B734" s="147" t="s">
        <v>24</v>
      </c>
      <c r="C734" s="147" t="s">
        <v>34</v>
      </c>
      <c r="D734" s="147" t="s">
        <v>16</v>
      </c>
      <c r="E734" s="147" t="s">
        <v>412</v>
      </c>
      <c r="F734" s="207" t="s">
        <v>414</v>
      </c>
      <c r="G734" s="208"/>
      <c r="H734" s="10">
        <v>4.1</v>
      </c>
      <c r="I734" s="114">
        <v>4.1</v>
      </c>
      <c r="J734" s="148">
        <f t="shared" si="56"/>
        <v>100</v>
      </c>
    </row>
    <row r="735" spans="1:10" ht="13.5">
      <c r="A735" s="146" t="s">
        <v>415</v>
      </c>
      <c r="B735" s="147" t="s">
        <v>24</v>
      </c>
      <c r="C735" s="147" t="s">
        <v>34</v>
      </c>
      <c r="D735" s="147" t="s">
        <v>16</v>
      </c>
      <c r="E735" s="147" t="s">
        <v>412</v>
      </c>
      <c r="F735" s="207" t="s">
        <v>416</v>
      </c>
      <c r="G735" s="208"/>
      <c r="H735" s="10">
        <v>53.5</v>
      </c>
      <c r="I735" s="114">
        <v>52.6</v>
      </c>
      <c r="J735" s="148">
        <f t="shared" si="56"/>
        <v>98.3177570093458</v>
      </c>
    </row>
    <row r="736" spans="1:10" ht="13.5">
      <c r="A736" s="146" t="s">
        <v>98</v>
      </c>
      <c r="B736" s="147" t="s">
        <v>24</v>
      </c>
      <c r="C736" s="147" t="s">
        <v>34</v>
      </c>
      <c r="D736" s="147" t="s">
        <v>99</v>
      </c>
      <c r="E736" s="147"/>
      <c r="F736" s="207"/>
      <c r="G736" s="208"/>
      <c r="H736" s="10">
        <f aca="true" t="shared" si="59" ref="H736:I739">H737</f>
        <v>75</v>
      </c>
      <c r="I736" s="114">
        <f t="shared" si="59"/>
        <v>49.4</v>
      </c>
      <c r="J736" s="148">
        <f t="shared" si="56"/>
        <v>65.86666666666666</v>
      </c>
    </row>
    <row r="737" spans="1:10" ht="39">
      <c r="A737" s="146" t="s">
        <v>494</v>
      </c>
      <c r="B737" s="147" t="s">
        <v>24</v>
      </c>
      <c r="C737" s="147" t="s">
        <v>34</v>
      </c>
      <c r="D737" s="147" t="s">
        <v>99</v>
      </c>
      <c r="E737" s="147" t="s">
        <v>495</v>
      </c>
      <c r="F737" s="207"/>
      <c r="G737" s="208"/>
      <c r="H737" s="10">
        <f t="shared" si="59"/>
        <v>75</v>
      </c>
      <c r="I737" s="114">
        <f t="shared" si="59"/>
        <v>49.4</v>
      </c>
      <c r="J737" s="148">
        <f t="shared" si="56"/>
        <v>65.86666666666666</v>
      </c>
    </row>
    <row r="738" spans="1:10" ht="48" customHeight="1">
      <c r="A738" s="146" t="s">
        <v>498</v>
      </c>
      <c r="B738" s="147" t="s">
        <v>24</v>
      </c>
      <c r="C738" s="147" t="s">
        <v>34</v>
      </c>
      <c r="D738" s="147" t="s">
        <v>99</v>
      </c>
      <c r="E738" s="147" t="s">
        <v>499</v>
      </c>
      <c r="F738" s="207"/>
      <c r="G738" s="208"/>
      <c r="H738" s="10">
        <f t="shared" si="59"/>
        <v>75</v>
      </c>
      <c r="I738" s="114">
        <f t="shared" si="59"/>
        <v>49.4</v>
      </c>
      <c r="J738" s="148">
        <f t="shared" si="56"/>
        <v>65.86666666666666</v>
      </c>
    </row>
    <row r="739" spans="1:10" ht="39">
      <c r="A739" s="146" t="s">
        <v>19</v>
      </c>
      <c r="B739" s="147" t="s">
        <v>24</v>
      </c>
      <c r="C739" s="147" t="s">
        <v>34</v>
      </c>
      <c r="D739" s="147" t="s">
        <v>99</v>
      </c>
      <c r="E739" s="147" t="s">
        <v>499</v>
      </c>
      <c r="F739" s="207" t="s">
        <v>20</v>
      </c>
      <c r="G739" s="208"/>
      <c r="H739" s="10">
        <f t="shared" si="59"/>
        <v>75</v>
      </c>
      <c r="I739" s="114">
        <f t="shared" si="59"/>
        <v>49.4</v>
      </c>
      <c r="J739" s="148">
        <f t="shared" si="56"/>
        <v>65.86666666666666</v>
      </c>
    </row>
    <row r="740" spans="1:10" ht="39">
      <c r="A740" s="146" t="s">
        <v>21</v>
      </c>
      <c r="B740" s="147" t="s">
        <v>24</v>
      </c>
      <c r="C740" s="147" t="s">
        <v>34</v>
      </c>
      <c r="D740" s="147" t="s">
        <v>99</v>
      </c>
      <c r="E740" s="147" t="s">
        <v>499</v>
      </c>
      <c r="F740" s="207" t="s">
        <v>22</v>
      </c>
      <c r="G740" s="208"/>
      <c r="H740" s="10">
        <v>75</v>
      </c>
      <c r="I740" s="114">
        <v>49.4</v>
      </c>
      <c r="J740" s="148">
        <f t="shared" si="56"/>
        <v>65.86666666666666</v>
      </c>
    </row>
    <row r="741" spans="1:16" s="145" customFormat="1" ht="13.5">
      <c r="A741" s="140" t="s">
        <v>15</v>
      </c>
      <c r="B741" s="141" t="s">
        <v>24</v>
      </c>
      <c r="C741" s="141" t="s">
        <v>16</v>
      </c>
      <c r="D741" s="143" t="s">
        <v>593</v>
      </c>
      <c r="E741" s="141"/>
      <c r="F741" s="205"/>
      <c r="G741" s="206"/>
      <c r="H741" s="7">
        <f>H742+H747</f>
        <v>7196.5</v>
      </c>
      <c r="I741" s="113">
        <f>I742+I747</f>
        <v>7166.8</v>
      </c>
      <c r="J741" s="148">
        <f t="shared" si="56"/>
        <v>99.58729938164386</v>
      </c>
      <c r="K741" s="144"/>
      <c r="L741" s="144"/>
      <c r="M741" s="144"/>
      <c r="N741" s="144"/>
      <c r="O741" s="144"/>
      <c r="P741" s="144"/>
    </row>
    <row r="742" spans="1:10" ht="13.5">
      <c r="A742" s="146" t="s">
        <v>552</v>
      </c>
      <c r="B742" s="147" t="s">
        <v>24</v>
      </c>
      <c r="C742" s="147" t="s">
        <v>16</v>
      </c>
      <c r="D742" s="147" t="s">
        <v>63</v>
      </c>
      <c r="E742" s="147"/>
      <c r="F742" s="207"/>
      <c r="G742" s="208"/>
      <c r="H742" s="10">
        <f aca="true" t="shared" si="60" ref="H742:I745">H743</f>
        <v>9.5</v>
      </c>
      <c r="I742" s="114">
        <f t="shared" si="60"/>
        <v>9.2</v>
      </c>
      <c r="J742" s="148">
        <f t="shared" si="56"/>
        <v>96.84210526315789</v>
      </c>
    </row>
    <row r="743" spans="1:10" ht="15" customHeight="1">
      <c r="A743" s="146" t="s">
        <v>553</v>
      </c>
      <c r="B743" s="147" t="s">
        <v>24</v>
      </c>
      <c r="C743" s="147" t="s">
        <v>16</v>
      </c>
      <c r="D743" s="147" t="s">
        <v>63</v>
      </c>
      <c r="E743" s="147" t="s">
        <v>554</v>
      </c>
      <c r="F743" s="207"/>
      <c r="G743" s="208"/>
      <c r="H743" s="10">
        <f t="shared" si="60"/>
        <v>9.5</v>
      </c>
      <c r="I743" s="114">
        <f t="shared" si="60"/>
        <v>9.2</v>
      </c>
      <c r="J743" s="148">
        <f t="shared" si="56"/>
        <v>96.84210526315789</v>
      </c>
    </row>
    <row r="744" spans="1:10" ht="26.25">
      <c r="A744" s="146" t="s">
        <v>555</v>
      </c>
      <c r="B744" s="147" t="s">
        <v>24</v>
      </c>
      <c r="C744" s="147" t="s">
        <v>16</v>
      </c>
      <c r="D744" s="147" t="s">
        <v>63</v>
      </c>
      <c r="E744" s="147" t="s">
        <v>556</v>
      </c>
      <c r="F744" s="207"/>
      <c r="G744" s="208"/>
      <c r="H744" s="10">
        <f t="shared" si="60"/>
        <v>9.5</v>
      </c>
      <c r="I744" s="114">
        <f t="shared" si="60"/>
        <v>9.2</v>
      </c>
      <c r="J744" s="148">
        <f t="shared" si="56"/>
        <v>96.84210526315789</v>
      </c>
    </row>
    <row r="745" spans="1:10" ht="39">
      <c r="A745" s="146" t="s">
        <v>19</v>
      </c>
      <c r="B745" s="147" t="s">
        <v>24</v>
      </c>
      <c r="C745" s="147" t="s">
        <v>16</v>
      </c>
      <c r="D745" s="147" t="s">
        <v>63</v>
      </c>
      <c r="E745" s="147" t="s">
        <v>556</v>
      </c>
      <c r="F745" s="207" t="s">
        <v>20</v>
      </c>
      <c r="G745" s="208"/>
      <c r="H745" s="10">
        <f t="shared" si="60"/>
        <v>9.5</v>
      </c>
      <c r="I745" s="114">
        <f t="shared" si="60"/>
        <v>9.2</v>
      </c>
      <c r="J745" s="148">
        <f t="shared" si="56"/>
        <v>96.84210526315789</v>
      </c>
    </row>
    <row r="746" spans="1:10" ht="39">
      <c r="A746" s="146" t="s">
        <v>21</v>
      </c>
      <c r="B746" s="147" t="s">
        <v>24</v>
      </c>
      <c r="C746" s="147" t="s">
        <v>16</v>
      </c>
      <c r="D746" s="147" t="s">
        <v>63</v>
      </c>
      <c r="E746" s="147" t="s">
        <v>556</v>
      </c>
      <c r="F746" s="207" t="s">
        <v>22</v>
      </c>
      <c r="G746" s="208"/>
      <c r="H746" s="10">
        <v>9.5</v>
      </c>
      <c r="I746" s="114">
        <v>9.2</v>
      </c>
      <c r="J746" s="148">
        <f t="shared" si="56"/>
        <v>96.84210526315789</v>
      </c>
    </row>
    <row r="747" spans="1:10" ht="13.5">
      <c r="A747" s="146" t="s">
        <v>17</v>
      </c>
      <c r="B747" s="147" t="s">
        <v>24</v>
      </c>
      <c r="C747" s="147" t="s">
        <v>16</v>
      </c>
      <c r="D747" s="147" t="s">
        <v>18</v>
      </c>
      <c r="E747" s="147"/>
      <c r="F747" s="207"/>
      <c r="G747" s="208"/>
      <c r="H747" s="10">
        <f>H748+H753+H758</f>
        <v>7187</v>
      </c>
      <c r="I747" s="114">
        <f>I748+I753+I758</f>
        <v>7157.6</v>
      </c>
      <c r="J747" s="148">
        <f t="shared" si="56"/>
        <v>99.59092806456101</v>
      </c>
    </row>
    <row r="748" spans="1:10" ht="52.5">
      <c r="A748" s="146" t="s">
        <v>9</v>
      </c>
      <c r="B748" s="147" t="s">
        <v>24</v>
      </c>
      <c r="C748" s="147" t="s">
        <v>16</v>
      </c>
      <c r="D748" s="147" t="s">
        <v>18</v>
      </c>
      <c r="E748" s="147" t="s">
        <v>10</v>
      </c>
      <c r="F748" s="207"/>
      <c r="G748" s="208"/>
      <c r="H748" s="10">
        <f aca="true" t="shared" si="61" ref="H748:I751">H749</f>
        <v>500</v>
      </c>
      <c r="I748" s="114">
        <f t="shared" si="61"/>
        <v>500</v>
      </c>
      <c r="J748" s="148">
        <f t="shared" si="56"/>
        <v>100</v>
      </c>
    </row>
    <row r="749" spans="1:10" ht="26.25">
      <c r="A749" s="146" t="s">
        <v>11</v>
      </c>
      <c r="B749" s="147" t="s">
        <v>24</v>
      </c>
      <c r="C749" s="147" t="s">
        <v>16</v>
      </c>
      <c r="D749" s="147" t="s">
        <v>18</v>
      </c>
      <c r="E749" s="147" t="s">
        <v>12</v>
      </c>
      <c r="F749" s="207"/>
      <c r="G749" s="208"/>
      <c r="H749" s="10">
        <f t="shared" si="61"/>
        <v>500</v>
      </c>
      <c r="I749" s="114">
        <f t="shared" si="61"/>
        <v>500</v>
      </c>
      <c r="J749" s="148">
        <f t="shared" si="56"/>
        <v>100</v>
      </c>
    </row>
    <row r="750" spans="1:10" ht="66">
      <c r="A750" s="146" t="s">
        <v>13</v>
      </c>
      <c r="B750" s="147" t="s">
        <v>24</v>
      </c>
      <c r="C750" s="147" t="s">
        <v>16</v>
      </c>
      <c r="D750" s="147" t="s">
        <v>18</v>
      </c>
      <c r="E750" s="147" t="s">
        <v>14</v>
      </c>
      <c r="F750" s="207"/>
      <c r="G750" s="208"/>
      <c r="H750" s="10">
        <f t="shared" si="61"/>
        <v>500</v>
      </c>
      <c r="I750" s="114">
        <f t="shared" si="61"/>
        <v>500</v>
      </c>
      <c r="J750" s="148">
        <f t="shared" si="56"/>
        <v>100</v>
      </c>
    </row>
    <row r="751" spans="1:10" ht="39">
      <c r="A751" s="146" t="s">
        <v>19</v>
      </c>
      <c r="B751" s="147" t="s">
        <v>24</v>
      </c>
      <c r="C751" s="147" t="s">
        <v>16</v>
      </c>
      <c r="D751" s="147" t="s">
        <v>18</v>
      </c>
      <c r="E751" s="147" t="s">
        <v>14</v>
      </c>
      <c r="F751" s="207" t="s">
        <v>20</v>
      </c>
      <c r="G751" s="208"/>
      <c r="H751" s="10">
        <f t="shared" si="61"/>
        <v>500</v>
      </c>
      <c r="I751" s="114">
        <f t="shared" si="61"/>
        <v>500</v>
      </c>
      <c r="J751" s="148">
        <f t="shared" si="56"/>
        <v>100</v>
      </c>
    </row>
    <row r="752" spans="1:10" ht="39">
      <c r="A752" s="146" t="s">
        <v>21</v>
      </c>
      <c r="B752" s="147" t="s">
        <v>24</v>
      </c>
      <c r="C752" s="147" t="s">
        <v>16</v>
      </c>
      <c r="D752" s="147" t="s">
        <v>18</v>
      </c>
      <c r="E752" s="147" t="s">
        <v>14</v>
      </c>
      <c r="F752" s="207" t="s">
        <v>22</v>
      </c>
      <c r="G752" s="208"/>
      <c r="H752" s="10">
        <f>'пр.5'!H15</f>
        <v>500</v>
      </c>
      <c r="I752" s="114">
        <f>'пр.5'!I15</f>
        <v>500</v>
      </c>
      <c r="J752" s="148">
        <f t="shared" si="56"/>
        <v>100</v>
      </c>
    </row>
    <row r="753" spans="1:10" ht="39" customHeight="1">
      <c r="A753" s="146" t="s">
        <v>174</v>
      </c>
      <c r="B753" s="147" t="s">
        <v>24</v>
      </c>
      <c r="C753" s="147" t="s">
        <v>16</v>
      </c>
      <c r="D753" s="147" t="s">
        <v>18</v>
      </c>
      <c r="E753" s="147" t="s">
        <v>175</v>
      </c>
      <c r="F753" s="207"/>
      <c r="G753" s="208"/>
      <c r="H753" s="10">
        <f aca="true" t="shared" si="62" ref="H753:I756">H754</f>
        <v>4757.6</v>
      </c>
      <c r="I753" s="114">
        <f t="shared" si="62"/>
        <v>4757.6</v>
      </c>
      <c r="J753" s="148">
        <f t="shared" si="56"/>
        <v>100</v>
      </c>
    </row>
    <row r="754" spans="1:10" ht="39">
      <c r="A754" s="146" t="s">
        <v>176</v>
      </c>
      <c r="B754" s="147" t="s">
        <v>24</v>
      </c>
      <c r="C754" s="147" t="s">
        <v>16</v>
      </c>
      <c r="D754" s="147" t="s">
        <v>18</v>
      </c>
      <c r="E754" s="147" t="s">
        <v>177</v>
      </c>
      <c r="F754" s="207"/>
      <c r="G754" s="208"/>
      <c r="H754" s="10">
        <f t="shared" si="62"/>
        <v>4757.6</v>
      </c>
      <c r="I754" s="114">
        <f t="shared" si="62"/>
        <v>4757.6</v>
      </c>
      <c r="J754" s="148">
        <f t="shared" si="56"/>
        <v>100</v>
      </c>
    </row>
    <row r="755" spans="1:10" ht="39">
      <c r="A755" s="146" t="s">
        <v>178</v>
      </c>
      <c r="B755" s="147" t="s">
        <v>24</v>
      </c>
      <c r="C755" s="147" t="s">
        <v>16</v>
      </c>
      <c r="D755" s="147" t="s">
        <v>18</v>
      </c>
      <c r="E755" s="147" t="s">
        <v>179</v>
      </c>
      <c r="F755" s="207"/>
      <c r="G755" s="208"/>
      <c r="H755" s="10">
        <f t="shared" si="62"/>
        <v>4757.6</v>
      </c>
      <c r="I755" s="114">
        <f t="shared" si="62"/>
        <v>4757.6</v>
      </c>
      <c r="J755" s="148">
        <f t="shared" si="56"/>
        <v>100</v>
      </c>
    </row>
    <row r="756" spans="1:10" ht="39">
      <c r="A756" s="146" t="s">
        <v>19</v>
      </c>
      <c r="B756" s="147" t="s">
        <v>24</v>
      </c>
      <c r="C756" s="147" t="s">
        <v>16</v>
      </c>
      <c r="D756" s="147" t="s">
        <v>18</v>
      </c>
      <c r="E756" s="147" t="s">
        <v>179</v>
      </c>
      <c r="F756" s="207" t="s">
        <v>20</v>
      </c>
      <c r="G756" s="208"/>
      <c r="H756" s="10">
        <f t="shared" si="62"/>
        <v>4757.6</v>
      </c>
      <c r="I756" s="114">
        <f t="shared" si="62"/>
        <v>4757.6</v>
      </c>
      <c r="J756" s="148">
        <f t="shared" si="56"/>
        <v>100</v>
      </c>
    </row>
    <row r="757" spans="1:10" ht="39">
      <c r="A757" s="146" t="s">
        <v>21</v>
      </c>
      <c r="B757" s="147" t="s">
        <v>24</v>
      </c>
      <c r="C757" s="147" t="s">
        <v>16</v>
      </c>
      <c r="D757" s="147" t="s">
        <v>18</v>
      </c>
      <c r="E757" s="147" t="s">
        <v>179</v>
      </c>
      <c r="F757" s="207" t="s">
        <v>22</v>
      </c>
      <c r="G757" s="208"/>
      <c r="H757" s="10">
        <f>'пр.5'!H242</f>
        <v>4757.6</v>
      </c>
      <c r="I757" s="114">
        <f>'пр.5'!I242</f>
        <v>4757.6</v>
      </c>
      <c r="J757" s="148">
        <f t="shared" si="56"/>
        <v>100</v>
      </c>
    </row>
    <row r="758" spans="1:10" ht="26.25">
      <c r="A758" s="146" t="s">
        <v>557</v>
      </c>
      <c r="B758" s="147" t="s">
        <v>24</v>
      </c>
      <c r="C758" s="147" t="s">
        <v>16</v>
      </c>
      <c r="D758" s="147" t="s">
        <v>18</v>
      </c>
      <c r="E758" s="147" t="s">
        <v>558</v>
      </c>
      <c r="F758" s="207"/>
      <c r="G758" s="208"/>
      <c r="H758" s="10">
        <f aca="true" t="shared" si="63" ref="H758:I760">H759</f>
        <v>1929.4</v>
      </c>
      <c r="I758" s="114">
        <f t="shared" si="63"/>
        <v>1900</v>
      </c>
      <c r="J758" s="148">
        <f t="shared" si="56"/>
        <v>98.47621022079403</v>
      </c>
    </row>
    <row r="759" spans="1:10" ht="26.25">
      <c r="A759" s="146" t="s">
        <v>559</v>
      </c>
      <c r="B759" s="147" t="s">
        <v>24</v>
      </c>
      <c r="C759" s="147" t="s">
        <v>16</v>
      </c>
      <c r="D759" s="147" t="s">
        <v>18</v>
      </c>
      <c r="E759" s="147" t="s">
        <v>560</v>
      </c>
      <c r="F759" s="207"/>
      <c r="G759" s="208"/>
      <c r="H759" s="10">
        <f t="shared" si="63"/>
        <v>1929.4</v>
      </c>
      <c r="I759" s="114">
        <f t="shared" si="63"/>
        <v>1900</v>
      </c>
      <c r="J759" s="148">
        <f t="shared" si="56"/>
        <v>98.47621022079403</v>
      </c>
    </row>
    <row r="760" spans="1:10" ht="39">
      <c r="A760" s="146" t="s">
        <v>19</v>
      </c>
      <c r="B760" s="147" t="s">
        <v>24</v>
      </c>
      <c r="C760" s="147" t="s">
        <v>16</v>
      </c>
      <c r="D760" s="147" t="s">
        <v>18</v>
      </c>
      <c r="E760" s="147" t="s">
        <v>560</v>
      </c>
      <c r="F760" s="207" t="s">
        <v>20</v>
      </c>
      <c r="G760" s="208"/>
      <c r="H760" s="10">
        <f t="shared" si="63"/>
        <v>1929.4</v>
      </c>
      <c r="I760" s="114">
        <f t="shared" si="63"/>
        <v>1900</v>
      </c>
      <c r="J760" s="148">
        <f t="shared" si="56"/>
        <v>98.47621022079403</v>
      </c>
    </row>
    <row r="761" spans="1:10" ht="39">
      <c r="A761" s="146" t="s">
        <v>21</v>
      </c>
      <c r="B761" s="147" t="s">
        <v>24</v>
      </c>
      <c r="C761" s="147" t="s">
        <v>16</v>
      </c>
      <c r="D761" s="147" t="s">
        <v>18</v>
      </c>
      <c r="E761" s="147" t="s">
        <v>560</v>
      </c>
      <c r="F761" s="207" t="s">
        <v>22</v>
      </c>
      <c r="G761" s="208"/>
      <c r="H761" s="10">
        <v>1929.4</v>
      </c>
      <c r="I761" s="114">
        <v>1900</v>
      </c>
      <c r="J761" s="148">
        <f t="shared" si="56"/>
        <v>98.47621022079403</v>
      </c>
    </row>
    <row r="762" spans="1:16" s="153" customFormat="1" ht="26.25">
      <c r="A762" s="151" t="s">
        <v>72</v>
      </c>
      <c r="B762" s="143" t="s">
        <v>24</v>
      </c>
      <c r="C762" s="143" t="s">
        <v>65</v>
      </c>
      <c r="D762" s="143" t="s">
        <v>593</v>
      </c>
      <c r="E762" s="143"/>
      <c r="F762" s="210"/>
      <c r="G762" s="211"/>
      <c r="H762" s="7">
        <f>H763+H790+H818</f>
        <v>217791</v>
      </c>
      <c r="I762" s="113">
        <f>I763+I790+I818</f>
        <v>215512.09999999998</v>
      </c>
      <c r="J762" s="148">
        <f t="shared" si="56"/>
        <v>98.95362985614648</v>
      </c>
      <c r="K762" s="152"/>
      <c r="L762" s="152"/>
      <c r="M762" s="152"/>
      <c r="N762" s="152"/>
      <c r="O762" s="152"/>
      <c r="P762" s="152"/>
    </row>
    <row r="763" spans="1:10" ht="13.5">
      <c r="A763" s="146" t="s">
        <v>73</v>
      </c>
      <c r="B763" s="147" t="s">
        <v>24</v>
      </c>
      <c r="C763" s="147" t="s">
        <v>65</v>
      </c>
      <c r="D763" s="147" t="s">
        <v>34</v>
      </c>
      <c r="E763" s="147"/>
      <c r="F763" s="207"/>
      <c r="G763" s="208"/>
      <c r="H763" s="10">
        <f>H764+H775+H780</f>
        <v>17949.100000000002</v>
      </c>
      <c r="I763" s="114">
        <f>I764+I775+I780</f>
        <v>16988.9</v>
      </c>
      <c r="J763" s="148">
        <f t="shared" si="56"/>
        <v>94.65042815517212</v>
      </c>
    </row>
    <row r="764" spans="1:10" ht="66">
      <c r="A764" s="146" t="s">
        <v>66</v>
      </c>
      <c r="B764" s="147" t="s">
        <v>24</v>
      </c>
      <c r="C764" s="147" t="s">
        <v>65</v>
      </c>
      <c r="D764" s="147" t="s">
        <v>34</v>
      </c>
      <c r="E764" s="147" t="s">
        <v>67</v>
      </c>
      <c r="F764" s="207"/>
      <c r="G764" s="208"/>
      <c r="H764" s="10">
        <f>H765</f>
        <v>10623.800000000001</v>
      </c>
      <c r="I764" s="114">
        <f>I765</f>
        <v>10205.800000000001</v>
      </c>
      <c r="J764" s="148">
        <f t="shared" si="56"/>
        <v>96.06543797887761</v>
      </c>
    </row>
    <row r="765" spans="1:10" ht="42" customHeight="1">
      <c r="A765" s="146" t="s">
        <v>68</v>
      </c>
      <c r="B765" s="147" t="s">
        <v>24</v>
      </c>
      <c r="C765" s="147" t="s">
        <v>65</v>
      </c>
      <c r="D765" s="147" t="s">
        <v>34</v>
      </c>
      <c r="E765" s="147" t="s">
        <v>69</v>
      </c>
      <c r="F765" s="207"/>
      <c r="G765" s="208"/>
      <c r="H765" s="10">
        <f>H766+H769+H772</f>
        <v>10623.800000000001</v>
      </c>
      <c r="I765" s="114">
        <f>I766+I769+I772</f>
        <v>10205.800000000001</v>
      </c>
      <c r="J765" s="148">
        <f t="shared" si="56"/>
        <v>96.06543797887761</v>
      </c>
    </row>
    <row r="766" spans="1:10" ht="52.5">
      <c r="A766" s="146" t="s">
        <v>70</v>
      </c>
      <c r="B766" s="147" t="s">
        <v>24</v>
      </c>
      <c r="C766" s="147" t="s">
        <v>65</v>
      </c>
      <c r="D766" s="147" t="s">
        <v>34</v>
      </c>
      <c r="E766" s="147" t="s">
        <v>71</v>
      </c>
      <c r="F766" s="207"/>
      <c r="G766" s="208"/>
      <c r="H766" s="10">
        <f>H767</f>
        <v>9563.7</v>
      </c>
      <c r="I766" s="114">
        <f>I767</f>
        <v>9175.2</v>
      </c>
      <c r="J766" s="148">
        <f t="shared" si="56"/>
        <v>95.93776467266852</v>
      </c>
    </row>
    <row r="767" spans="1:10" ht="39">
      <c r="A767" s="146" t="s">
        <v>19</v>
      </c>
      <c r="B767" s="147" t="s">
        <v>24</v>
      </c>
      <c r="C767" s="147" t="s">
        <v>65</v>
      </c>
      <c r="D767" s="147" t="s">
        <v>34</v>
      </c>
      <c r="E767" s="147" t="s">
        <v>71</v>
      </c>
      <c r="F767" s="207" t="s">
        <v>20</v>
      </c>
      <c r="G767" s="208"/>
      <c r="H767" s="10">
        <f>H768</f>
        <v>9563.7</v>
      </c>
      <c r="I767" s="114">
        <f>I768</f>
        <v>9175.2</v>
      </c>
      <c r="J767" s="148">
        <f t="shared" si="56"/>
        <v>95.93776467266852</v>
      </c>
    </row>
    <row r="768" spans="1:10" ht="39">
      <c r="A768" s="146" t="s">
        <v>21</v>
      </c>
      <c r="B768" s="147" t="s">
        <v>24</v>
      </c>
      <c r="C768" s="147" t="s">
        <v>65</v>
      </c>
      <c r="D768" s="147" t="s">
        <v>34</v>
      </c>
      <c r="E768" s="147" t="s">
        <v>71</v>
      </c>
      <c r="F768" s="207" t="s">
        <v>22</v>
      </c>
      <c r="G768" s="208"/>
      <c r="H768" s="10">
        <f>'пр.5'!H66</f>
        <v>9563.7</v>
      </c>
      <c r="I768" s="114">
        <f>'пр.5'!I66</f>
        <v>9175.2</v>
      </c>
      <c r="J768" s="148">
        <f t="shared" si="56"/>
        <v>95.93776467266852</v>
      </c>
    </row>
    <row r="769" spans="1:10" ht="39">
      <c r="A769" s="146" t="s">
        <v>74</v>
      </c>
      <c r="B769" s="147" t="s">
        <v>24</v>
      </c>
      <c r="C769" s="147" t="s">
        <v>65</v>
      </c>
      <c r="D769" s="147" t="s">
        <v>34</v>
      </c>
      <c r="E769" s="147" t="s">
        <v>75</v>
      </c>
      <c r="F769" s="207"/>
      <c r="G769" s="208"/>
      <c r="H769" s="10">
        <f>H770</f>
        <v>340.2</v>
      </c>
      <c r="I769" s="114">
        <f>I770</f>
        <v>340</v>
      </c>
      <c r="J769" s="148">
        <f t="shared" si="56"/>
        <v>99.94121105232216</v>
      </c>
    </row>
    <row r="770" spans="1:10" ht="39">
      <c r="A770" s="146" t="s">
        <v>19</v>
      </c>
      <c r="B770" s="147" t="s">
        <v>24</v>
      </c>
      <c r="C770" s="147" t="s">
        <v>65</v>
      </c>
      <c r="D770" s="147" t="s">
        <v>34</v>
      </c>
      <c r="E770" s="147" t="s">
        <v>75</v>
      </c>
      <c r="F770" s="207" t="s">
        <v>20</v>
      </c>
      <c r="G770" s="208"/>
      <c r="H770" s="10">
        <f>H771</f>
        <v>340.2</v>
      </c>
      <c r="I770" s="114">
        <f>I771</f>
        <v>340</v>
      </c>
      <c r="J770" s="148">
        <f t="shared" si="56"/>
        <v>99.94121105232216</v>
      </c>
    </row>
    <row r="771" spans="1:10" ht="39">
      <c r="A771" s="146" t="s">
        <v>21</v>
      </c>
      <c r="B771" s="147" t="s">
        <v>24</v>
      </c>
      <c r="C771" s="147" t="s">
        <v>65</v>
      </c>
      <c r="D771" s="147" t="s">
        <v>34</v>
      </c>
      <c r="E771" s="147" t="s">
        <v>75</v>
      </c>
      <c r="F771" s="207" t="s">
        <v>22</v>
      </c>
      <c r="G771" s="208"/>
      <c r="H771" s="10">
        <f>'пр.5'!H72</f>
        <v>340.2</v>
      </c>
      <c r="I771" s="114">
        <f>'пр.5'!I72</f>
        <v>340</v>
      </c>
      <c r="J771" s="148">
        <f t="shared" si="56"/>
        <v>99.94121105232216</v>
      </c>
    </row>
    <row r="772" spans="1:10" ht="39" customHeight="1">
      <c r="A772" s="146" t="s">
        <v>76</v>
      </c>
      <c r="B772" s="147" t="s">
        <v>24</v>
      </c>
      <c r="C772" s="147" t="s">
        <v>65</v>
      </c>
      <c r="D772" s="147" t="s">
        <v>34</v>
      </c>
      <c r="E772" s="147" t="s">
        <v>77</v>
      </c>
      <c r="F772" s="207"/>
      <c r="G772" s="208"/>
      <c r="H772" s="10">
        <f>H773</f>
        <v>719.9</v>
      </c>
      <c r="I772" s="114">
        <f>I773</f>
        <v>690.6</v>
      </c>
      <c r="J772" s="148">
        <f t="shared" si="56"/>
        <v>95.92999027642729</v>
      </c>
    </row>
    <row r="773" spans="1:10" ht="39">
      <c r="A773" s="146" t="s">
        <v>19</v>
      </c>
      <c r="B773" s="147" t="s">
        <v>24</v>
      </c>
      <c r="C773" s="147" t="s">
        <v>65</v>
      </c>
      <c r="D773" s="147" t="s">
        <v>34</v>
      </c>
      <c r="E773" s="147" t="s">
        <v>77</v>
      </c>
      <c r="F773" s="207" t="s">
        <v>20</v>
      </c>
      <c r="G773" s="208"/>
      <c r="H773" s="10">
        <f>H774</f>
        <v>719.9</v>
      </c>
      <c r="I773" s="114">
        <f>I774</f>
        <v>690.6</v>
      </c>
      <c r="J773" s="148">
        <f t="shared" si="56"/>
        <v>95.92999027642729</v>
      </c>
    </row>
    <row r="774" spans="1:10" ht="39">
      <c r="A774" s="146" t="s">
        <v>21</v>
      </c>
      <c r="B774" s="147" t="s">
        <v>24</v>
      </c>
      <c r="C774" s="147" t="s">
        <v>65</v>
      </c>
      <c r="D774" s="147" t="s">
        <v>34</v>
      </c>
      <c r="E774" s="147" t="s">
        <v>77</v>
      </c>
      <c r="F774" s="207" t="s">
        <v>22</v>
      </c>
      <c r="G774" s="208"/>
      <c r="H774" s="10">
        <f>'пр.5'!H78</f>
        <v>719.9</v>
      </c>
      <c r="I774" s="114">
        <f>'пр.5'!I78</f>
        <v>690.6</v>
      </c>
      <c r="J774" s="148">
        <f t="shared" si="56"/>
        <v>95.92999027642729</v>
      </c>
    </row>
    <row r="775" spans="1:10" ht="66">
      <c r="A775" s="146" t="s">
        <v>209</v>
      </c>
      <c r="B775" s="147" t="s">
        <v>24</v>
      </c>
      <c r="C775" s="147" t="s">
        <v>65</v>
      </c>
      <c r="D775" s="147" t="s">
        <v>34</v>
      </c>
      <c r="E775" s="147" t="s">
        <v>210</v>
      </c>
      <c r="F775" s="207"/>
      <c r="G775" s="208"/>
      <c r="H775" s="10">
        <f aca="true" t="shared" si="64" ref="H775:I778">H776</f>
        <v>10</v>
      </c>
      <c r="I775" s="114">
        <f t="shared" si="64"/>
        <v>10</v>
      </c>
      <c r="J775" s="148">
        <f t="shared" si="56"/>
        <v>100</v>
      </c>
    </row>
    <row r="776" spans="1:10" ht="39">
      <c r="A776" s="146" t="s">
        <v>211</v>
      </c>
      <c r="B776" s="147" t="s">
        <v>24</v>
      </c>
      <c r="C776" s="147" t="s">
        <v>65</v>
      </c>
      <c r="D776" s="147" t="s">
        <v>34</v>
      </c>
      <c r="E776" s="147" t="s">
        <v>212</v>
      </c>
      <c r="F776" s="207"/>
      <c r="G776" s="208"/>
      <c r="H776" s="10">
        <f t="shared" si="64"/>
        <v>10</v>
      </c>
      <c r="I776" s="114">
        <f t="shared" si="64"/>
        <v>10</v>
      </c>
      <c r="J776" s="148">
        <f t="shared" si="56"/>
        <v>100</v>
      </c>
    </row>
    <row r="777" spans="1:10" ht="26.25">
      <c r="A777" s="146" t="s">
        <v>213</v>
      </c>
      <c r="B777" s="147" t="s">
        <v>24</v>
      </c>
      <c r="C777" s="147" t="s">
        <v>65</v>
      </c>
      <c r="D777" s="147" t="s">
        <v>34</v>
      </c>
      <c r="E777" s="147" t="s">
        <v>214</v>
      </c>
      <c r="F777" s="207"/>
      <c r="G777" s="208"/>
      <c r="H777" s="10">
        <f t="shared" si="64"/>
        <v>10</v>
      </c>
      <c r="I777" s="114">
        <f t="shared" si="64"/>
        <v>10</v>
      </c>
      <c r="J777" s="148">
        <f t="shared" si="56"/>
        <v>100</v>
      </c>
    </row>
    <row r="778" spans="1:10" ht="39">
      <c r="A778" s="146" t="s">
        <v>19</v>
      </c>
      <c r="B778" s="147" t="s">
        <v>24</v>
      </c>
      <c r="C778" s="147" t="s">
        <v>65</v>
      </c>
      <c r="D778" s="147" t="s">
        <v>34</v>
      </c>
      <c r="E778" s="147" t="s">
        <v>214</v>
      </c>
      <c r="F778" s="207" t="s">
        <v>20</v>
      </c>
      <c r="G778" s="208"/>
      <c r="H778" s="10">
        <f t="shared" si="64"/>
        <v>10</v>
      </c>
      <c r="I778" s="114">
        <f t="shared" si="64"/>
        <v>10</v>
      </c>
      <c r="J778" s="148">
        <f t="shared" si="56"/>
        <v>100</v>
      </c>
    </row>
    <row r="779" spans="1:10" ht="39">
      <c r="A779" s="146" t="s">
        <v>21</v>
      </c>
      <c r="B779" s="147" t="s">
        <v>24</v>
      </c>
      <c r="C779" s="147" t="s">
        <v>65</v>
      </c>
      <c r="D779" s="147" t="s">
        <v>34</v>
      </c>
      <c r="E779" s="147" t="s">
        <v>214</v>
      </c>
      <c r="F779" s="207" t="s">
        <v>22</v>
      </c>
      <c r="G779" s="208"/>
      <c r="H779" s="10">
        <f>'пр.5'!H314</f>
        <v>10</v>
      </c>
      <c r="I779" s="114">
        <f>'пр.5'!I314</f>
        <v>10</v>
      </c>
      <c r="J779" s="148">
        <f t="shared" si="56"/>
        <v>100</v>
      </c>
    </row>
    <row r="780" spans="1:10" ht="13.5">
      <c r="A780" s="146" t="s">
        <v>445</v>
      </c>
      <c r="B780" s="147" t="s">
        <v>24</v>
      </c>
      <c r="C780" s="147" t="s">
        <v>65</v>
      </c>
      <c r="D780" s="147" t="s">
        <v>34</v>
      </c>
      <c r="E780" s="147" t="s">
        <v>446</v>
      </c>
      <c r="F780" s="207"/>
      <c r="G780" s="208"/>
      <c r="H780" s="10">
        <f>H781+H784</f>
        <v>7315.3</v>
      </c>
      <c r="I780" s="114">
        <f>I781+I784</f>
        <v>6773.1</v>
      </c>
      <c r="J780" s="148">
        <f t="shared" si="56"/>
        <v>92.58813719191285</v>
      </c>
    </row>
    <row r="781" spans="1:10" ht="26.25">
      <c r="A781" s="146" t="s">
        <v>447</v>
      </c>
      <c r="B781" s="147" t="s">
        <v>24</v>
      </c>
      <c r="C781" s="147" t="s">
        <v>65</v>
      </c>
      <c r="D781" s="147" t="s">
        <v>34</v>
      </c>
      <c r="E781" s="147" t="s">
        <v>448</v>
      </c>
      <c r="F781" s="207"/>
      <c r="G781" s="208"/>
      <c r="H781" s="10">
        <f>H782</f>
        <v>3486.8</v>
      </c>
      <c r="I781" s="114">
        <f>I782</f>
        <v>3358.4</v>
      </c>
      <c r="J781" s="148">
        <f t="shared" si="56"/>
        <v>96.31754043822416</v>
      </c>
    </row>
    <row r="782" spans="1:10" ht="39">
      <c r="A782" s="146" t="s">
        <v>19</v>
      </c>
      <c r="B782" s="147" t="s">
        <v>24</v>
      </c>
      <c r="C782" s="147" t="s">
        <v>65</v>
      </c>
      <c r="D782" s="147" t="s">
        <v>34</v>
      </c>
      <c r="E782" s="147" t="s">
        <v>448</v>
      </c>
      <c r="F782" s="207" t="s">
        <v>20</v>
      </c>
      <c r="G782" s="208"/>
      <c r="H782" s="10">
        <f>H783</f>
        <v>3486.8</v>
      </c>
      <c r="I782" s="114">
        <f>I783</f>
        <v>3358.4</v>
      </c>
      <c r="J782" s="148">
        <f t="shared" si="56"/>
        <v>96.31754043822416</v>
      </c>
    </row>
    <row r="783" spans="1:10" ht="39">
      <c r="A783" s="146" t="s">
        <v>21</v>
      </c>
      <c r="B783" s="147" t="s">
        <v>24</v>
      </c>
      <c r="C783" s="147" t="s">
        <v>65</v>
      </c>
      <c r="D783" s="147" t="s">
        <v>34</v>
      </c>
      <c r="E783" s="147" t="s">
        <v>448</v>
      </c>
      <c r="F783" s="207" t="s">
        <v>22</v>
      </c>
      <c r="G783" s="208"/>
      <c r="H783" s="10">
        <v>3486.8</v>
      </c>
      <c r="I783" s="114">
        <v>3358.4</v>
      </c>
      <c r="J783" s="148">
        <f aca="true" t="shared" si="65" ref="J783:J846">I783/H783*100</f>
        <v>96.31754043822416</v>
      </c>
    </row>
    <row r="784" spans="1:10" ht="26.25">
      <c r="A784" s="146" t="s">
        <v>561</v>
      </c>
      <c r="B784" s="147" t="s">
        <v>24</v>
      </c>
      <c r="C784" s="147" t="s">
        <v>65</v>
      </c>
      <c r="D784" s="147" t="s">
        <v>34</v>
      </c>
      <c r="E784" s="147" t="s">
        <v>562</v>
      </c>
      <c r="F784" s="207"/>
      <c r="G784" s="208"/>
      <c r="H784" s="10">
        <f>H785+H787</f>
        <v>3828.5</v>
      </c>
      <c r="I784" s="114">
        <f>I785+I787</f>
        <v>3414.7</v>
      </c>
      <c r="J784" s="148">
        <f t="shared" si="65"/>
        <v>89.19158939532453</v>
      </c>
    </row>
    <row r="785" spans="1:10" ht="39">
      <c r="A785" s="146" t="s">
        <v>19</v>
      </c>
      <c r="B785" s="147" t="s">
        <v>24</v>
      </c>
      <c r="C785" s="147" t="s">
        <v>65</v>
      </c>
      <c r="D785" s="147" t="s">
        <v>34</v>
      </c>
      <c r="E785" s="147" t="s">
        <v>562</v>
      </c>
      <c r="F785" s="207" t="s">
        <v>20</v>
      </c>
      <c r="G785" s="208"/>
      <c r="H785" s="10">
        <f>H786</f>
        <v>2344.7</v>
      </c>
      <c r="I785" s="114">
        <f>I786</f>
        <v>2344.6</v>
      </c>
      <c r="J785" s="148">
        <f t="shared" si="65"/>
        <v>99.99573506205485</v>
      </c>
    </row>
    <row r="786" spans="1:10" ht="39">
      <c r="A786" s="146" t="s">
        <v>21</v>
      </c>
      <c r="B786" s="147" t="s">
        <v>24</v>
      </c>
      <c r="C786" s="147" t="s">
        <v>65</v>
      </c>
      <c r="D786" s="147" t="s">
        <v>34</v>
      </c>
      <c r="E786" s="147" t="s">
        <v>562</v>
      </c>
      <c r="F786" s="207" t="s">
        <v>22</v>
      </c>
      <c r="G786" s="208"/>
      <c r="H786" s="10">
        <v>2344.7</v>
      </c>
      <c r="I786" s="114">
        <v>2344.6</v>
      </c>
      <c r="J786" s="148">
        <f t="shared" si="65"/>
        <v>99.99573506205485</v>
      </c>
    </row>
    <row r="787" spans="1:10" ht="13.5">
      <c r="A787" s="146" t="s">
        <v>118</v>
      </c>
      <c r="B787" s="147" t="s">
        <v>24</v>
      </c>
      <c r="C787" s="147" t="s">
        <v>65</v>
      </c>
      <c r="D787" s="147" t="s">
        <v>34</v>
      </c>
      <c r="E787" s="147" t="s">
        <v>562</v>
      </c>
      <c r="F787" s="207" t="s">
        <v>119</v>
      </c>
      <c r="G787" s="208"/>
      <c r="H787" s="10">
        <f>H788+H789</f>
        <v>1483.8</v>
      </c>
      <c r="I787" s="114">
        <f>I788+I789</f>
        <v>1070.1</v>
      </c>
      <c r="J787" s="148">
        <f t="shared" si="65"/>
        <v>72.11888394662354</v>
      </c>
    </row>
    <row r="788" spans="1:10" ht="13.5">
      <c r="A788" s="146" t="s">
        <v>413</v>
      </c>
      <c r="B788" s="147" t="s">
        <v>24</v>
      </c>
      <c r="C788" s="147" t="s">
        <v>65</v>
      </c>
      <c r="D788" s="147" t="s">
        <v>34</v>
      </c>
      <c r="E788" s="147" t="s">
        <v>562</v>
      </c>
      <c r="F788" s="207" t="s">
        <v>414</v>
      </c>
      <c r="G788" s="208"/>
      <c r="H788" s="10">
        <v>391.2</v>
      </c>
      <c r="I788" s="114">
        <v>391.1</v>
      </c>
      <c r="J788" s="148">
        <f t="shared" si="65"/>
        <v>99.97443762781188</v>
      </c>
    </row>
    <row r="789" spans="1:10" ht="13.5">
      <c r="A789" s="146" t="s">
        <v>415</v>
      </c>
      <c r="B789" s="147" t="s">
        <v>24</v>
      </c>
      <c r="C789" s="147" t="s">
        <v>65</v>
      </c>
      <c r="D789" s="147" t="s">
        <v>34</v>
      </c>
      <c r="E789" s="147" t="s">
        <v>562</v>
      </c>
      <c r="F789" s="207" t="s">
        <v>416</v>
      </c>
      <c r="G789" s="208"/>
      <c r="H789" s="10">
        <v>1092.6</v>
      </c>
      <c r="I789" s="114">
        <v>679</v>
      </c>
      <c r="J789" s="148">
        <f t="shared" si="65"/>
        <v>62.14534138751602</v>
      </c>
    </row>
    <row r="790" spans="1:10" ht="13.5">
      <c r="A790" s="146" t="s">
        <v>116</v>
      </c>
      <c r="B790" s="147" t="s">
        <v>24</v>
      </c>
      <c r="C790" s="147" t="s">
        <v>65</v>
      </c>
      <c r="D790" s="147" t="s">
        <v>117</v>
      </c>
      <c r="E790" s="147"/>
      <c r="F790" s="207"/>
      <c r="G790" s="208"/>
      <c r="H790" s="10">
        <f>H791+H806+H811</f>
        <v>72758.5</v>
      </c>
      <c r="I790" s="114">
        <f>I791+I806+I811</f>
        <v>71608</v>
      </c>
      <c r="J790" s="148">
        <f t="shared" si="65"/>
        <v>98.41874145288867</v>
      </c>
    </row>
    <row r="791" spans="1:10" ht="52.5">
      <c r="A791" s="146" t="s">
        <v>110</v>
      </c>
      <c r="B791" s="147" t="s">
        <v>24</v>
      </c>
      <c r="C791" s="147" t="s">
        <v>65</v>
      </c>
      <c r="D791" s="147" t="s">
        <v>117</v>
      </c>
      <c r="E791" s="147" t="s">
        <v>111</v>
      </c>
      <c r="F791" s="207"/>
      <c r="G791" s="208"/>
      <c r="H791" s="10">
        <f>H792</f>
        <v>28720.7</v>
      </c>
      <c r="I791" s="114">
        <f>I792</f>
        <v>28719.2</v>
      </c>
      <c r="J791" s="148">
        <f t="shared" si="65"/>
        <v>99.99477728606894</v>
      </c>
    </row>
    <row r="792" spans="1:10" ht="52.5">
      <c r="A792" s="146" t="s">
        <v>112</v>
      </c>
      <c r="B792" s="147" t="s">
        <v>24</v>
      </c>
      <c r="C792" s="147" t="s">
        <v>65</v>
      </c>
      <c r="D792" s="147" t="s">
        <v>117</v>
      </c>
      <c r="E792" s="147" t="s">
        <v>113</v>
      </c>
      <c r="F792" s="207"/>
      <c r="G792" s="208"/>
      <c r="H792" s="10">
        <f>H793+H798+H801</f>
        <v>28720.7</v>
      </c>
      <c r="I792" s="114">
        <f>I793+I798+I801</f>
        <v>28719.2</v>
      </c>
      <c r="J792" s="148">
        <f t="shared" si="65"/>
        <v>99.99477728606894</v>
      </c>
    </row>
    <row r="793" spans="1:10" ht="32.25" customHeight="1">
      <c r="A793" s="146" t="s">
        <v>114</v>
      </c>
      <c r="B793" s="147" t="s">
        <v>24</v>
      </c>
      <c r="C793" s="147" t="s">
        <v>65</v>
      </c>
      <c r="D793" s="147" t="s">
        <v>117</v>
      </c>
      <c r="E793" s="147" t="s">
        <v>115</v>
      </c>
      <c r="F793" s="207"/>
      <c r="G793" s="208"/>
      <c r="H793" s="10">
        <f>H794+H796</f>
        <v>22882.2</v>
      </c>
      <c r="I793" s="114">
        <f>I794+I796</f>
        <v>22882.2</v>
      </c>
      <c r="J793" s="148">
        <f t="shared" si="65"/>
        <v>100</v>
      </c>
    </row>
    <row r="794" spans="1:10" ht="39">
      <c r="A794" s="146" t="s">
        <v>19</v>
      </c>
      <c r="B794" s="147" t="s">
        <v>24</v>
      </c>
      <c r="C794" s="147" t="s">
        <v>65</v>
      </c>
      <c r="D794" s="147" t="s">
        <v>117</v>
      </c>
      <c r="E794" s="147" t="s">
        <v>115</v>
      </c>
      <c r="F794" s="207" t="s">
        <v>20</v>
      </c>
      <c r="G794" s="208"/>
      <c r="H794" s="10">
        <f>H795</f>
        <v>8470.1</v>
      </c>
      <c r="I794" s="114">
        <f>I795</f>
        <v>8470.1</v>
      </c>
      <c r="J794" s="148">
        <f t="shared" si="65"/>
        <v>100</v>
      </c>
    </row>
    <row r="795" spans="1:10" ht="39">
      <c r="A795" s="146" t="s">
        <v>21</v>
      </c>
      <c r="B795" s="147" t="s">
        <v>24</v>
      </c>
      <c r="C795" s="147" t="s">
        <v>65</v>
      </c>
      <c r="D795" s="147" t="s">
        <v>117</v>
      </c>
      <c r="E795" s="147" t="s">
        <v>115</v>
      </c>
      <c r="F795" s="207" t="s">
        <v>22</v>
      </c>
      <c r="G795" s="208"/>
      <c r="H795" s="10">
        <f>'пр.5'!H125</f>
        <v>8470.1</v>
      </c>
      <c r="I795" s="114">
        <f>'пр.5'!I125</f>
        <v>8470.1</v>
      </c>
      <c r="J795" s="148">
        <f t="shared" si="65"/>
        <v>100</v>
      </c>
    </row>
    <row r="796" spans="1:10" ht="13.5">
      <c r="A796" s="146" t="s">
        <v>118</v>
      </c>
      <c r="B796" s="147" t="s">
        <v>24</v>
      </c>
      <c r="C796" s="147" t="s">
        <v>65</v>
      </c>
      <c r="D796" s="147" t="s">
        <v>117</v>
      </c>
      <c r="E796" s="147" t="s">
        <v>115</v>
      </c>
      <c r="F796" s="207" t="s">
        <v>119</v>
      </c>
      <c r="G796" s="208"/>
      <c r="H796" s="10">
        <f>H797</f>
        <v>14412.1</v>
      </c>
      <c r="I796" s="114">
        <f>I797</f>
        <v>14412.1</v>
      </c>
      <c r="J796" s="148">
        <f t="shared" si="65"/>
        <v>100</v>
      </c>
    </row>
    <row r="797" spans="1:10" ht="66">
      <c r="A797" s="146" t="s">
        <v>120</v>
      </c>
      <c r="B797" s="147" t="s">
        <v>24</v>
      </c>
      <c r="C797" s="147" t="s">
        <v>65</v>
      </c>
      <c r="D797" s="147" t="s">
        <v>117</v>
      </c>
      <c r="E797" s="147" t="s">
        <v>115</v>
      </c>
      <c r="F797" s="207" t="s">
        <v>121</v>
      </c>
      <c r="G797" s="208"/>
      <c r="H797" s="10">
        <f>'пр.5'!H128</f>
        <v>14412.1</v>
      </c>
      <c r="I797" s="114">
        <f>'пр.5'!I128</f>
        <v>14412.1</v>
      </c>
      <c r="J797" s="148">
        <f t="shared" si="65"/>
        <v>100</v>
      </c>
    </row>
    <row r="798" spans="1:10" ht="66">
      <c r="A798" s="146" t="s">
        <v>122</v>
      </c>
      <c r="B798" s="147" t="s">
        <v>24</v>
      </c>
      <c r="C798" s="147" t="s">
        <v>65</v>
      </c>
      <c r="D798" s="147" t="s">
        <v>117</v>
      </c>
      <c r="E798" s="147" t="s">
        <v>123</v>
      </c>
      <c r="F798" s="207"/>
      <c r="G798" s="208"/>
      <c r="H798" s="10">
        <f>H799</f>
        <v>5430</v>
      </c>
      <c r="I798" s="114">
        <f>I799</f>
        <v>5430</v>
      </c>
      <c r="J798" s="148">
        <f t="shared" si="65"/>
        <v>100</v>
      </c>
    </row>
    <row r="799" spans="1:10" ht="39">
      <c r="A799" s="146" t="s">
        <v>19</v>
      </c>
      <c r="B799" s="147" t="s">
        <v>24</v>
      </c>
      <c r="C799" s="147" t="s">
        <v>65</v>
      </c>
      <c r="D799" s="147" t="s">
        <v>117</v>
      </c>
      <c r="E799" s="147" t="s">
        <v>123</v>
      </c>
      <c r="F799" s="207" t="s">
        <v>20</v>
      </c>
      <c r="G799" s="208"/>
      <c r="H799" s="10">
        <f>H800</f>
        <v>5430</v>
      </c>
      <c r="I799" s="114">
        <f>I800</f>
        <v>5430</v>
      </c>
      <c r="J799" s="148">
        <f t="shared" si="65"/>
        <v>100</v>
      </c>
    </row>
    <row r="800" spans="1:10" ht="39">
      <c r="A800" s="146" t="s">
        <v>21</v>
      </c>
      <c r="B800" s="147" t="s">
        <v>24</v>
      </c>
      <c r="C800" s="147" t="s">
        <v>65</v>
      </c>
      <c r="D800" s="147" t="s">
        <v>117</v>
      </c>
      <c r="E800" s="147" t="s">
        <v>123</v>
      </c>
      <c r="F800" s="207" t="s">
        <v>22</v>
      </c>
      <c r="G800" s="208"/>
      <c r="H800" s="10">
        <f>'пр.5'!H134</f>
        <v>5430</v>
      </c>
      <c r="I800" s="114">
        <f>'пр.5'!I134</f>
        <v>5430</v>
      </c>
      <c r="J800" s="148">
        <f t="shared" si="65"/>
        <v>100</v>
      </c>
    </row>
    <row r="801" spans="1:10" ht="52.5">
      <c r="A801" s="146" t="s">
        <v>124</v>
      </c>
      <c r="B801" s="147" t="s">
        <v>24</v>
      </c>
      <c r="C801" s="147" t="s">
        <v>65</v>
      </c>
      <c r="D801" s="147" t="s">
        <v>117</v>
      </c>
      <c r="E801" s="147" t="s">
        <v>125</v>
      </c>
      <c r="F801" s="207"/>
      <c r="G801" s="208"/>
      <c r="H801" s="10">
        <f>H802+H804</f>
        <v>408.5</v>
      </c>
      <c r="I801" s="114">
        <f>I802+I804</f>
        <v>407</v>
      </c>
      <c r="J801" s="148">
        <f t="shared" si="65"/>
        <v>99.6328029375765</v>
      </c>
    </row>
    <row r="802" spans="1:10" ht="39">
      <c r="A802" s="146" t="s">
        <v>19</v>
      </c>
      <c r="B802" s="147" t="s">
        <v>24</v>
      </c>
      <c r="C802" s="147" t="s">
        <v>65</v>
      </c>
      <c r="D802" s="147" t="s">
        <v>117</v>
      </c>
      <c r="E802" s="147" t="s">
        <v>125</v>
      </c>
      <c r="F802" s="207" t="s">
        <v>20</v>
      </c>
      <c r="G802" s="208"/>
      <c r="H802" s="10">
        <f>H803</f>
        <v>109.5</v>
      </c>
      <c r="I802" s="114">
        <f>I803</f>
        <v>108.6</v>
      </c>
      <c r="J802" s="148">
        <f t="shared" si="65"/>
        <v>99.17808219178082</v>
      </c>
    </row>
    <row r="803" spans="1:10" ht="39">
      <c r="A803" s="146" t="s">
        <v>21</v>
      </c>
      <c r="B803" s="147" t="s">
        <v>24</v>
      </c>
      <c r="C803" s="147" t="s">
        <v>65</v>
      </c>
      <c r="D803" s="147" t="s">
        <v>117</v>
      </c>
      <c r="E803" s="147" t="s">
        <v>125</v>
      </c>
      <c r="F803" s="207" t="s">
        <v>22</v>
      </c>
      <c r="G803" s="208"/>
      <c r="H803" s="10">
        <f>'пр.5'!H140</f>
        <v>109.5</v>
      </c>
      <c r="I803" s="114">
        <f>'пр.5'!I140</f>
        <v>108.6</v>
      </c>
      <c r="J803" s="148">
        <f t="shared" si="65"/>
        <v>99.17808219178082</v>
      </c>
    </row>
    <row r="804" spans="1:10" ht="13.5">
      <c r="A804" s="146" t="s">
        <v>118</v>
      </c>
      <c r="B804" s="147" t="s">
        <v>24</v>
      </c>
      <c r="C804" s="147" t="s">
        <v>65</v>
      </c>
      <c r="D804" s="147" t="s">
        <v>117</v>
      </c>
      <c r="E804" s="147" t="s">
        <v>125</v>
      </c>
      <c r="F804" s="207" t="s">
        <v>119</v>
      </c>
      <c r="G804" s="208"/>
      <c r="H804" s="10">
        <f>H805</f>
        <v>299</v>
      </c>
      <c r="I804" s="114">
        <f>I805</f>
        <v>298.4</v>
      </c>
      <c r="J804" s="148">
        <f t="shared" si="65"/>
        <v>99.79933110367892</v>
      </c>
    </row>
    <row r="805" spans="1:10" ht="66">
      <c r="A805" s="146" t="s">
        <v>120</v>
      </c>
      <c r="B805" s="147" t="s">
        <v>24</v>
      </c>
      <c r="C805" s="147" t="s">
        <v>65</v>
      </c>
      <c r="D805" s="147" t="s">
        <v>117</v>
      </c>
      <c r="E805" s="147" t="s">
        <v>125</v>
      </c>
      <c r="F805" s="207" t="s">
        <v>121</v>
      </c>
      <c r="G805" s="208"/>
      <c r="H805" s="10">
        <f>'пр.5'!H143</f>
        <v>299</v>
      </c>
      <c r="I805" s="114">
        <f>'пр.5'!I143</f>
        <v>298.4</v>
      </c>
      <c r="J805" s="148">
        <f t="shared" si="65"/>
        <v>99.79933110367892</v>
      </c>
    </row>
    <row r="806" spans="1:10" ht="52.5">
      <c r="A806" s="146" t="s">
        <v>384</v>
      </c>
      <c r="B806" s="147" t="s">
        <v>24</v>
      </c>
      <c r="C806" s="147" t="s">
        <v>65</v>
      </c>
      <c r="D806" s="147" t="s">
        <v>117</v>
      </c>
      <c r="E806" s="147" t="s">
        <v>385</v>
      </c>
      <c r="F806" s="207"/>
      <c r="G806" s="208"/>
      <c r="H806" s="10">
        <f aca="true" t="shared" si="66" ref="H806:I809">H807</f>
        <v>10</v>
      </c>
      <c r="I806" s="114">
        <f t="shared" si="66"/>
        <v>0</v>
      </c>
      <c r="J806" s="148">
        <f t="shared" si="65"/>
        <v>0</v>
      </c>
    </row>
    <row r="807" spans="1:10" ht="39">
      <c r="A807" s="146" t="s">
        <v>386</v>
      </c>
      <c r="B807" s="147" t="s">
        <v>24</v>
      </c>
      <c r="C807" s="147" t="s">
        <v>65</v>
      </c>
      <c r="D807" s="147" t="s">
        <v>117</v>
      </c>
      <c r="E807" s="147" t="s">
        <v>387</v>
      </c>
      <c r="F807" s="207"/>
      <c r="G807" s="208"/>
      <c r="H807" s="10">
        <f t="shared" si="66"/>
        <v>10</v>
      </c>
      <c r="I807" s="114">
        <f t="shared" si="66"/>
        <v>0</v>
      </c>
      <c r="J807" s="148">
        <f t="shared" si="65"/>
        <v>0</v>
      </c>
    </row>
    <row r="808" spans="1:10" ht="52.5">
      <c r="A808" s="146" t="s">
        <v>388</v>
      </c>
      <c r="B808" s="147" t="s">
        <v>24</v>
      </c>
      <c r="C808" s="147" t="s">
        <v>65</v>
      </c>
      <c r="D808" s="147" t="s">
        <v>117</v>
      </c>
      <c r="E808" s="147" t="s">
        <v>389</v>
      </c>
      <c r="F808" s="207"/>
      <c r="G808" s="208"/>
      <c r="H808" s="10">
        <f t="shared" si="66"/>
        <v>10</v>
      </c>
      <c r="I808" s="114">
        <f t="shared" si="66"/>
        <v>0</v>
      </c>
      <c r="J808" s="148">
        <f t="shared" si="65"/>
        <v>0</v>
      </c>
    </row>
    <row r="809" spans="1:10" ht="13.5">
      <c r="A809" s="146" t="s">
        <v>118</v>
      </c>
      <c r="B809" s="147" t="s">
        <v>24</v>
      </c>
      <c r="C809" s="147" t="s">
        <v>65</v>
      </c>
      <c r="D809" s="147" t="s">
        <v>117</v>
      </c>
      <c r="E809" s="147" t="s">
        <v>389</v>
      </c>
      <c r="F809" s="207" t="s">
        <v>119</v>
      </c>
      <c r="G809" s="208"/>
      <c r="H809" s="10">
        <f t="shared" si="66"/>
        <v>10</v>
      </c>
      <c r="I809" s="114">
        <f t="shared" si="66"/>
        <v>0</v>
      </c>
      <c r="J809" s="148">
        <f t="shared" si="65"/>
        <v>0</v>
      </c>
    </row>
    <row r="810" spans="1:10" ht="66">
      <c r="A810" s="146" t="s">
        <v>120</v>
      </c>
      <c r="B810" s="147" t="s">
        <v>24</v>
      </c>
      <c r="C810" s="147" t="s">
        <v>65</v>
      </c>
      <c r="D810" s="147" t="s">
        <v>117</v>
      </c>
      <c r="E810" s="147" t="s">
        <v>389</v>
      </c>
      <c r="F810" s="207" t="s">
        <v>121</v>
      </c>
      <c r="G810" s="208"/>
      <c r="H810" s="10">
        <f>'пр.5'!H716</f>
        <v>10</v>
      </c>
      <c r="I810" s="114">
        <f>'пр.5'!I716</f>
        <v>0</v>
      </c>
      <c r="J810" s="148">
        <f t="shared" si="65"/>
        <v>0</v>
      </c>
    </row>
    <row r="811" spans="1:10" ht="13.5">
      <c r="A811" s="146" t="s">
        <v>450</v>
      </c>
      <c r="B811" s="147" t="s">
        <v>24</v>
      </c>
      <c r="C811" s="147" t="s">
        <v>65</v>
      </c>
      <c r="D811" s="147" t="s">
        <v>117</v>
      </c>
      <c r="E811" s="147" t="s">
        <v>451</v>
      </c>
      <c r="F811" s="207"/>
      <c r="G811" s="208"/>
      <c r="H811" s="10">
        <f>H812</f>
        <v>44027.8</v>
      </c>
      <c r="I811" s="114">
        <f>I812</f>
        <v>42888.799999999996</v>
      </c>
      <c r="J811" s="148">
        <f t="shared" si="65"/>
        <v>97.41299815116811</v>
      </c>
    </row>
    <row r="812" spans="1:10" ht="14.25" customHeight="1">
      <c r="A812" s="146" t="s">
        <v>563</v>
      </c>
      <c r="B812" s="147" t="s">
        <v>24</v>
      </c>
      <c r="C812" s="147" t="s">
        <v>65</v>
      </c>
      <c r="D812" s="147" t="s">
        <v>117</v>
      </c>
      <c r="E812" s="147" t="s">
        <v>564</v>
      </c>
      <c r="F812" s="207"/>
      <c r="G812" s="208"/>
      <c r="H812" s="10">
        <f>H813+H815</f>
        <v>44027.8</v>
      </c>
      <c r="I812" s="114">
        <f>I813+I815</f>
        <v>42888.799999999996</v>
      </c>
      <c r="J812" s="148">
        <f t="shared" si="65"/>
        <v>97.41299815116811</v>
      </c>
    </row>
    <row r="813" spans="1:10" ht="39">
      <c r="A813" s="146" t="s">
        <v>19</v>
      </c>
      <c r="B813" s="147" t="s">
        <v>24</v>
      </c>
      <c r="C813" s="147" t="s">
        <v>65</v>
      </c>
      <c r="D813" s="147" t="s">
        <v>117</v>
      </c>
      <c r="E813" s="147" t="s">
        <v>564</v>
      </c>
      <c r="F813" s="207" t="s">
        <v>20</v>
      </c>
      <c r="G813" s="208"/>
      <c r="H813" s="10">
        <f>H814</f>
        <v>43612.9</v>
      </c>
      <c r="I813" s="114">
        <f>I814</f>
        <v>42516.6</v>
      </c>
      <c r="J813" s="148">
        <f t="shared" si="65"/>
        <v>97.48629419277324</v>
      </c>
    </row>
    <row r="814" spans="1:10" ht="39">
      <c r="A814" s="146" t="s">
        <v>21</v>
      </c>
      <c r="B814" s="147" t="s">
        <v>24</v>
      </c>
      <c r="C814" s="147" t="s">
        <v>65</v>
      </c>
      <c r="D814" s="147" t="s">
        <v>117</v>
      </c>
      <c r="E814" s="147" t="s">
        <v>564</v>
      </c>
      <c r="F814" s="207" t="s">
        <v>22</v>
      </c>
      <c r="G814" s="208"/>
      <c r="H814" s="10">
        <f>27747.9+15865</f>
        <v>43612.9</v>
      </c>
      <c r="I814" s="114">
        <v>42516.6</v>
      </c>
      <c r="J814" s="148">
        <f t="shared" si="65"/>
        <v>97.48629419277324</v>
      </c>
    </row>
    <row r="815" spans="1:10" ht="13.5">
      <c r="A815" s="146" t="s">
        <v>118</v>
      </c>
      <c r="B815" s="147" t="s">
        <v>24</v>
      </c>
      <c r="C815" s="147" t="s">
        <v>65</v>
      </c>
      <c r="D815" s="147" t="s">
        <v>117</v>
      </c>
      <c r="E815" s="147" t="s">
        <v>564</v>
      </c>
      <c r="F815" s="207" t="s">
        <v>119</v>
      </c>
      <c r="G815" s="208"/>
      <c r="H815" s="10">
        <f>H816+H817</f>
        <v>414.9</v>
      </c>
      <c r="I815" s="114">
        <f>I816+I817</f>
        <v>372.2</v>
      </c>
      <c r="J815" s="148">
        <f t="shared" si="65"/>
        <v>89.70836346107495</v>
      </c>
    </row>
    <row r="816" spans="1:10" ht="13.5">
      <c r="A816" s="146" t="s">
        <v>413</v>
      </c>
      <c r="B816" s="147" t="s">
        <v>24</v>
      </c>
      <c r="C816" s="147" t="s">
        <v>65</v>
      </c>
      <c r="D816" s="147" t="s">
        <v>117</v>
      </c>
      <c r="E816" s="147" t="s">
        <v>564</v>
      </c>
      <c r="F816" s="207" t="s">
        <v>414</v>
      </c>
      <c r="G816" s="208"/>
      <c r="H816" s="10">
        <v>267.9</v>
      </c>
      <c r="I816" s="114">
        <v>225.2</v>
      </c>
      <c r="J816" s="148">
        <f t="shared" si="65"/>
        <v>84.06121687196716</v>
      </c>
    </row>
    <row r="817" spans="1:10" ht="13.5">
      <c r="A817" s="146" t="s">
        <v>415</v>
      </c>
      <c r="B817" s="147" t="s">
        <v>24</v>
      </c>
      <c r="C817" s="147" t="s">
        <v>65</v>
      </c>
      <c r="D817" s="147" t="s">
        <v>117</v>
      </c>
      <c r="E817" s="147" t="s">
        <v>564</v>
      </c>
      <c r="F817" s="207" t="s">
        <v>416</v>
      </c>
      <c r="G817" s="208"/>
      <c r="H817" s="10">
        <v>147</v>
      </c>
      <c r="I817" s="114">
        <v>147</v>
      </c>
      <c r="J817" s="148">
        <f t="shared" si="65"/>
        <v>100</v>
      </c>
    </row>
    <row r="818" spans="1:10" ht="13.5">
      <c r="A818" s="146" t="s">
        <v>185</v>
      </c>
      <c r="B818" s="147" t="s">
        <v>24</v>
      </c>
      <c r="C818" s="147" t="s">
        <v>65</v>
      </c>
      <c r="D818" s="147" t="s">
        <v>140</v>
      </c>
      <c r="E818" s="147"/>
      <c r="F818" s="207"/>
      <c r="G818" s="208"/>
      <c r="H818" s="10">
        <f>H819+H828+H845+H852+H859</f>
        <v>127083.40000000001</v>
      </c>
      <c r="I818" s="114">
        <f>I819+I828+I845+I852+I859</f>
        <v>126915.2</v>
      </c>
      <c r="J818" s="148">
        <f t="shared" si="65"/>
        <v>99.86764597107096</v>
      </c>
    </row>
    <row r="819" spans="1:10" ht="39">
      <c r="A819" s="146" t="s">
        <v>180</v>
      </c>
      <c r="B819" s="147" t="s">
        <v>24</v>
      </c>
      <c r="C819" s="147" t="s">
        <v>65</v>
      </c>
      <c r="D819" s="147" t="s">
        <v>140</v>
      </c>
      <c r="E819" s="147" t="s">
        <v>181</v>
      </c>
      <c r="F819" s="207"/>
      <c r="G819" s="208"/>
      <c r="H819" s="10">
        <f>H820+H824</f>
        <v>7223.2</v>
      </c>
      <c r="I819" s="114">
        <f>I820+I824</f>
        <v>7221.5</v>
      </c>
      <c r="J819" s="148">
        <f t="shared" si="65"/>
        <v>99.97646472477572</v>
      </c>
    </row>
    <row r="820" spans="1:10" ht="26.25">
      <c r="A820" s="146" t="s">
        <v>11</v>
      </c>
      <c r="B820" s="147" t="s">
        <v>24</v>
      </c>
      <c r="C820" s="147" t="s">
        <v>65</v>
      </c>
      <c r="D820" s="147" t="s">
        <v>140</v>
      </c>
      <c r="E820" s="147" t="s">
        <v>182</v>
      </c>
      <c r="F820" s="207"/>
      <c r="G820" s="208"/>
      <c r="H820" s="10">
        <f aca="true" t="shared" si="67" ref="H820:I822">H821</f>
        <v>164.2</v>
      </c>
      <c r="I820" s="114">
        <f t="shared" si="67"/>
        <v>162.5</v>
      </c>
      <c r="J820" s="148">
        <f t="shared" si="65"/>
        <v>98.96467722289891</v>
      </c>
    </row>
    <row r="821" spans="1:10" ht="39">
      <c r="A821" s="146" t="s">
        <v>183</v>
      </c>
      <c r="B821" s="147" t="s">
        <v>24</v>
      </c>
      <c r="C821" s="147" t="s">
        <v>65</v>
      </c>
      <c r="D821" s="147" t="s">
        <v>140</v>
      </c>
      <c r="E821" s="147" t="s">
        <v>184</v>
      </c>
      <c r="F821" s="207"/>
      <c r="G821" s="208"/>
      <c r="H821" s="10">
        <f t="shared" si="67"/>
        <v>164.2</v>
      </c>
      <c r="I821" s="114">
        <f t="shared" si="67"/>
        <v>162.5</v>
      </c>
      <c r="J821" s="148">
        <f t="shared" si="65"/>
        <v>98.96467722289891</v>
      </c>
    </row>
    <row r="822" spans="1:10" ht="39">
      <c r="A822" s="146" t="s">
        <v>19</v>
      </c>
      <c r="B822" s="147" t="s">
        <v>24</v>
      </c>
      <c r="C822" s="147" t="s">
        <v>65</v>
      </c>
      <c r="D822" s="147" t="s">
        <v>140</v>
      </c>
      <c r="E822" s="147" t="s">
        <v>184</v>
      </c>
      <c r="F822" s="207" t="s">
        <v>20</v>
      </c>
      <c r="G822" s="208"/>
      <c r="H822" s="10">
        <f t="shared" si="67"/>
        <v>164.2</v>
      </c>
      <c r="I822" s="114">
        <f t="shared" si="67"/>
        <v>162.5</v>
      </c>
      <c r="J822" s="148">
        <f t="shared" si="65"/>
        <v>98.96467722289891</v>
      </c>
    </row>
    <row r="823" spans="1:10" ht="39">
      <c r="A823" s="146" t="s">
        <v>21</v>
      </c>
      <c r="B823" s="147" t="s">
        <v>24</v>
      </c>
      <c r="C823" s="147" t="s">
        <v>65</v>
      </c>
      <c r="D823" s="147" t="s">
        <v>140</v>
      </c>
      <c r="E823" s="147" t="s">
        <v>184</v>
      </c>
      <c r="F823" s="207" t="s">
        <v>22</v>
      </c>
      <c r="G823" s="208"/>
      <c r="H823" s="10">
        <f>'пр.5'!H250</f>
        <v>164.2</v>
      </c>
      <c r="I823" s="114">
        <f>'пр.5'!I250</f>
        <v>162.5</v>
      </c>
      <c r="J823" s="148">
        <f t="shared" si="65"/>
        <v>98.96467722289891</v>
      </c>
    </row>
    <row r="824" spans="1:10" ht="26.25">
      <c r="A824" s="146" t="s">
        <v>186</v>
      </c>
      <c r="B824" s="147" t="s">
        <v>24</v>
      </c>
      <c r="C824" s="147" t="s">
        <v>65</v>
      </c>
      <c r="D824" s="147" t="s">
        <v>140</v>
      </c>
      <c r="E824" s="147" t="s">
        <v>187</v>
      </c>
      <c r="F824" s="207"/>
      <c r="G824" s="208"/>
      <c r="H824" s="10">
        <f aca="true" t="shared" si="68" ref="H824:I826">H825</f>
        <v>7059</v>
      </c>
      <c r="I824" s="114">
        <f t="shared" si="68"/>
        <v>7059</v>
      </c>
      <c r="J824" s="148">
        <f t="shared" si="65"/>
        <v>100</v>
      </c>
    </row>
    <row r="825" spans="1:10" ht="26.25">
      <c r="A825" s="146" t="s">
        <v>188</v>
      </c>
      <c r="B825" s="147" t="s">
        <v>24</v>
      </c>
      <c r="C825" s="147" t="s">
        <v>65</v>
      </c>
      <c r="D825" s="147" t="s">
        <v>140</v>
      </c>
      <c r="E825" s="147" t="s">
        <v>189</v>
      </c>
      <c r="F825" s="207"/>
      <c r="G825" s="208"/>
      <c r="H825" s="10">
        <f t="shared" si="68"/>
        <v>7059</v>
      </c>
      <c r="I825" s="114">
        <f t="shared" si="68"/>
        <v>7059</v>
      </c>
      <c r="J825" s="148">
        <f t="shared" si="65"/>
        <v>100</v>
      </c>
    </row>
    <row r="826" spans="1:10" ht="39">
      <c r="A826" s="146" t="s">
        <v>19</v>
      </c>
      <c r="B826" s="147" t="s">
        <v>24</v>
      </c>
      <c r="C826" s="147" t="s">
        <v>65</v>
      </c>
      <c r="D826" s="147" t="s">
        <v>140</v>
      </c>
      <c r="E826" s="147" t="s">
        <v>189</v>
      </c>
      <c r="F826" s="207" t="s">
        <v>20</v>
      </c>
      <c r="G826" s="208"/>
      <c r="H826" s="10">
        <f t="shared" si="68"/>
        <v>7059</v>
      </c>
      <c r="I826" s="114">
        <f t="shared" si="68"/>
        <v>7059</v>
      </c>
      <c r="J826" s="148">
        <f t="shared" si="65"/>
        <v>100</v>
      </c>
    </row>
    <row r="827" spans="1:10" ht="39">
      <c r="A827" s="146" t="s">
        <v>21</v>
      </c>
      <c r="B827" s="147" t="s">
        <v>24</v>
      </c>
      <c r="C827" s="147" t="s">
        <v>65</v>
      </c>
      <c r="D827" s="147" t="s">
        <v>140</v>
      </c>
      <c r="E827" s="147" t="s">
        <v>189</v>
      </c>
      <c r="F827" s="207" t="s">
        <v>22</v>
      </c>
      <c r="G827" s="208"/>
      <c r="H827" s="10">
        <f>'пр.5'!H257</f>
        <v>7059</v>
      </c>
      <c r="I827" s="114">
        <f>'пр.5'!I257</f>
        <v>7059</v>
      </c>
      <c r="J827" s="148">
        <f t="shared" si="65"/>
        <v>100</v>
      </c>
    </row>
    <row r="828" spans="1:10" ht="39.75" customHeight="1">
      <c r="A828" s="146" t="s">
        <v>233</v>
      </c>
      <c r="B828" s="147" t="s">
        <v>24</v>
      </c>
      <c r="C828" s="147" t="s">
        <v>65</v>
      </c>
      <c r="D828" s="147" t="s">
        <v>140</v>
      </c>
      <c r="E828" s="147" t="s">
        <v>234</v>
      </c>
      <c r="F828" s="207"/>
      <c r="G828" s="208"/>
      <c r="H828" s="10">
        <f>H829</f>
        <v>100754.8</v>
      </c>
      <c r="I828" s="114">
        <f>I829</f>
        <v>100593.29999999999</v>
      </c>
      <c r="J828" s="148">
        <f t="shared" si="65"/>
        <v>99.83970986990197</v>
      </c>
    </row>
    <row r="829" spans="1:10" ht="42" customHeight="1">
      <c r="A829" s="146" t="s">
        <v>235</v>
      </c>
      <c r="B829" s="147" t="s">
        <v>24</v>
      </c>
      <c r="C829" s="147" t="s">
        <v>65</v>
      </c>
      <c r="D829" s="147" t="s">
        <v>140</v>
      </c>
      <c r="E829" s="147" t="s">
        <v>236</v>
      </c>
      <c r="F829" s="207"/>
      <c r="G829" s="208"/>
      <c r="H829" s="10">
        <f>H830+H833+H836+H839+H842</f>
        <v>100754.8</v>
      </c>
      <c r="I829" s="114">
        <f>I830+I833+I836+I839+I842</f>
        <v>100593.29999999999</v>
      </c>
      <c r="J829" s="148">
        <f t="shared" si="65"/>
        <v>99.83970986990197</v>
      </c>
    </row>
    <row r="830" spans="1:10" ht="78" customHeight="1">
      <c r="A830" s="146" t="s">
        <v>237</v>
      </c>
      <c r="B830" s="147" t="s">
        <v>24</v>
      </c>
      <c r="C830" s="147" t="s">
        <v>65</v>
      </c>
      <c r="D830" s="147" t="s">
        <v>140</v>
      </c>
      <c r="E830" s="147" t="s">
        <v>238</v>
      </c>
      <c r="F830" s="207"/>
      <c r="G830" s="208"/>
      <c r="H830" s="10">
        <f>H831</f>
        <v>50000</v>
      </c>
      <c r="I830" s="114">
        <f>I831</f>
        <v>50000</v>
      </c>
      <c r="J830" s="148">
        <f t="shared" si="65"/>
        <v>100</v>
      </c>
    </row>
    <row r="831" spans="1:10" ht="39">
      <c r="A831" s="146" t="s">
        <v>19</v>
      </c>
      <c r="B831" s="147" t="s">
        <v>24</v>
      </c>
      <c r="C831" s="147" t="s">
        <v>65</v>
      </c>
      <c r="D831" s="147" t="s">
        <v>140</v>
      </c>
      <c r="E831" s="147" t="s">
        <v>238</v>
      </c>
      <c r="F831" s="207" t="s">
        <v>20</v>
      </c>
      <c r="G831" s="208"/>
      <c r="H831" s="10">
        <f>H832</f>
        <v>50000</v>
      </c>
      <c r="I831" s="114">
        <f>I832</f>
        <v>50000</v>
      </c>
      <c r="J831" s="148">
        <f t="shared" si="65"/>
        <v>100</v>
      </c>
    </row>
    <row r="832" spans="1:10" ht="39">
      <c r="A832" s="146" t="s">
        <v>21</v>
      </c>
      <c r="B832" s="147" t="s">
        <v>24</v>
      </c>
      <c r="C832" s="147" t="s">
        <v>65</v>
      </c>
      <c r="D832" s="147" t="s">
        <v>140</v>
      </c>
      <c r="E832" s="147" t="s">
        <v>238</v>
      </c>
      <c r="F832" s="207" t="s">
        <v>22</v>
      </c>
      <c r="G832" s="208"/>
      <c r="H832" s="10">
        <f>'пр.5'!H347</f>
        <v>50000</v>
      </c>
      <c r="I832" s="114">
        <f>'пр.5'!I347</f>
        <v>50000</v>
      </c>
      <c r="J832" s="148">
        <f t="shared" si="65"/>
        <v>100</v>
      </c>
    </row>
    <row r="833" spans="1:10" ht="65.25" customHeight="1">
      <c r="A833" s="146" t="s">
        <v>239</v>
      </c>
      <c r="B833" s="147" t="s">
        <v>24</v>
      </c>
      <c r="C833" s="147" t="s">
        <v>65</v>
      </c>
      <c r="D833" s="147" t="s">
        <v>140</v>
      </c>
      <c r="E833" s="147" t="s">
        <v>240</v>
      </c>
      <c r="F833" s="207"/>
      <c r="G833" s="208"/>
      <c r="H833" s="10">
        <f>H834</f>
        <v>550</v>
      </c>
      <c r="I833" s="114">
        <f>I834</f>
        <v>550</v>
      </c>
      <c r="J833" s="148">
        <f t="shared" si="65"/>
        <v>100</v>
      </c>
    </row>
    <row r="834" spans="1:10" ht="39">
      <c r="A834" s="146" t="s">
        <v>19</v>
      </c>
      <c r="B834" s="147" t="s">
        <v>24</v>
      </c>
      <c r="C834" s="147" t="s">
        <v>65</v>
      </c>
      <c r="D834" s="147" t="s">
        <v>140</v>
      </c>
      <c r="E834" s="147" t="s">
        <v>240</v>
      </c>
      <c r="F834" s="207" t="s">
        <v>20</v>
      </c>
      <c r="G834" s="208"/>
      <c r="H834" s="10">
        <f>H835</f>
        <v>550</v>
      </c>
      <c r="I834" s="114">
        <f>I835</f>
        <v>550</v>
      </c>
      <c r="J834" s="148">
        <f t="shared" si="65"/>
        <v>100</v>
      </c>
    </row>
    <row r="835" spans="1:10" ht="39">
      <c r="A835" s="146" t="s">
        <v>21</v>
      </c>
      <c r="B835" s="147" t="s">
        <v>24</v>
      </c>
      <c r="C835" s="147" t="s">
        <v>65</v>
      </c>
      <c r="D835" s="147" t="s">
        <v>140</v>
      </c>
      <c r="E835" s="147" t="s">
        <v>240</v>
      </c>
      <c r="F835" s="207" t="s">
        <v>22</v>
      </c>
      <c r="G835" s="208"/>
      <c r="H835" s="10">
        <f>'пр.5'!H353</f>
        <v>550</v>
      </c>
      <c r="I835" s="114">
        <f>'пр.5'!I353</f>
        <v>550</v>
      </c>
      <c r="J835" s="148">
        <f t="shared" si="65"/>
        <v>100</v>
      </c>
    </row>
    <row r="836" spans="1:10" ht="39">
      <c r="A836" s="146" t="s">
        <v>241</v>
      </c>
      <c r="B836" s="147" t="s">
        <v>24</v>
      </c>
      <c r="C836" s="147" t="s">
        <v>65</v>
      </c>
      <c r="D836" s="147" t="s">
        <v>140</v>
      </c>
      <c r="E836" s="147" t="s">
        <v>242</v>
      </c>
      <c r="F836" s="207"/>
      <c r="G836" s="208"/>
      <c r="H836" s="10">
        <f>H837</f>
        <v>10000</v>
      </c>
      <c r="I836" s="114">
        <f>I837</f>
        <v>9849.8</v>
      </c>
      <c r="J836" s="148">
        <f t="shared" si="65"/>
        <v>98.49799999999999</v>
      </c>
    </row>
    <row r="837" spans="1:10" ht="39">
      <c r="A837" s="146" t="s">
        <v>19</v>
      </c>
      <c r="B837" s="147" t="s">
        <v>24</v>
      </c>
      <c r="C837" s="147" t="s">
        <v>65</v>
      </c>
      <c r="D837" s="147" t="s">
        <v>140</v>
      </c>
      <c r="E837" s="147" t="s">
        <v>242</v>
      </c>
      <c r="F837" s="207" t="s">
        <v>20</v>
      </c>
      <c r="G837" s="208"/>
      <c r="H837" s="10">
        <f>H838</f>
        <v>10000</v>
      </c>
      <c r="I837" s="114">
        <f>I838</f>
        <v>9849.8</v>
      </c>
      <c r="J837" s="148">
        <f t="shared" si="65"/>
        <v>98.49799999999999</v>
      </c>
    </row>
    <row r="838" spans="1:10" ht="39">
      <c r="A838" s="146" t="s">
        <v>21</v>
      </c>
      <c r="B838" s="147" t="s">
        <v>24</v>
      </c>
      <c r="C838" s="147" t="s">
        <v>65</v>
      </c>
      <c r="D838" s="147" t="s">
        <v>140</v>
      </c>
      <c r="E838" s="147" t="s">
        <v>242</v>
      </c>
      <c r="F838" s="207" t="s">
        <v>22</v>
      </c>
      <c r="G838" s="208"/>
      <c r="H838" s="10">
        <f>'пр.5'!H359</f>
        <v>10000</v>
      </c>
      <c r="I838" s="114">
        <f>'пр.5'!I359</f>
        <v>9849.8</v>
      </c>
      <c r="J838" s="148">
        <f t="shared" si="65"/>
        <v>98.49799999999999</v>
      </c>
    </row>
    <row r="839" spans="1:10" ht="28.5" customHeight="1">
      <c r="A839" s="146" t="s">
        <v>243</v>
      </c>
      <c r="B839" s="147" t="s">
        <v>24</v>
      </c>
      <c r="C839" s="147" t="s">
        <v>65</v>
      </c>
      <c r="D839" s="147" t="s">
        <v>140</v>
      </c>
      <c r="E839" s="147" t="s">
        <v>244</v>
      </c>
      <c r="F839" s="207"/>
      <c r="G839" s="208"/>
      <c r="H839" s="10">
        <f>H840</f>
        <v>39452.1</v>
      </c>
      <c r="I839" s="114">
        <f>I840</f>
        <v>39452.1</v>
      </c>
      <c r="J839" s="148">
        <f t="shared" si="65"/>
        <v>100</v>
      </c>
    </row>
    <row r="840" spans="1:10" ht="39">
      <c r="A840" s="146" t="s">
        <v>19</v>
      </c>
      <c r="B840" s="147" t="s">
        <v>24</v>
      </c>
      <c r="C840" s="147" t="s">
        <v>65</v>
      </c>
      <c r="D840" s="147" t="s">
        <v>140</v>
      </c>
      <c r="E840" s="147" t="s">
        <v>244</v>
      </c>
      <c r="F840" s="207" t="s">
        <v>20</v>
      </c>
      <c r="G840" s="208"/>
      <c r="H840" s="10">
        <f>H841</f>
        <v>39452.1</v>
      </c>
      <c r="I840" s="114">
        <f>I841</f>
        <v>39452.1</v>
      </c>
      <c r="J840" s="148">
        <f t="shared" si="65"/>
        <v>100</v>
      </c>
    </row>
    <row r="841" spans="1:10" ht="39">
      <c r="A841" s="146" t="s">
        <v>21</v>
      </c>
      <c r="B841" s="147" t="s">
        <v>24</v>
      </c>
      <c r="C841" s="147" t="s">
        <v>65</v>
      </c>
      <c r="D841" s="147" t="s">
        <v>140</v>
      </c>
      <c r="E841" s="147" t="s">
        <v>244</v>
      </c>
      <c r="F841" s="207" t="s">
        <v>22</v>
      </c>
      <c r="G841" s="208"/>
      <c r="H841" s="10">
        <f>'пр.5'!H365</f>
        <v>39452.1</v>
      </c>
      <c r="I841" s="114">
        <f>'пр.5'!I365</f>
        <v>39452.1</v>
      </c>
      <c r="J841" s="148">
        <f t="shared" si="65"/>
        <v>100</v>
      </c>
    </row>
    <row r="842" spans="1:10" ht="52.5">
      <c r="A842" s="146" t="s">
        <v>245</v>
      </c>
      <c r="B842" s="147" t="s">
        <v>24</v>
      </c>
      <c r="C842" s="147" t="s">
        <v>65</v>
      </c>
      <c r="D842" s="147" t="s">
        <v>140</v>
      </c>
      <c r="E842" s="147" t="s">
        <v>246</v>
      </c>
      <c r="F842" s="207"/>
      <c r="G842" s="208"/>
      <c r="H842" s="10">
        <f>H843</f>
        <v>752.7</v>
      </c>
      <c r="I842" s="114">
        <f>I843</f>
        <v>741.4</v>
      </c>
      <c r="J842" s="148">
        <f t="shared" si="65"/>
        <v>98.49873787697621</v>
      </c>
    </row>
    <row r="843" spans="1:10" ht="39">
      <c r="A843" s="146" t="s">
        <v>19</v>
      </c>
      <c r="B843" s="147" t="s">
        <v>24</v>
      </c>
      <c r="C843" s="147" t="s">
        <v>65</v>
      </c>
      <c r="D843" s="147" t="s">
        <v>140</v>
      </c>
      <c r="E843" s="147" t="s">
        <v>246</v>
      </c>
      <c r="F843" s="207" t="s">
        <v>20</v>
      </c>
      <c r="G843" s="208"/>
      <c r="H843" s="10">
        <f>H844</f>
        <v>752.7</v>
      </c>
      <c r="I843" s="114">
        <f>I844</f>
        <v>741.4</v>
      </c>
      <c r="J843" s="148">
        <f t="shared" si="65"/>
        <v>98.49873787697621</v>
      </c>
    </row>
    <row r="844" spans="1:10" ht="39">
      <c r="A844" s="146" t="s">
        <v>21</v>
      </c>
      <c r="B844" s="147" t="s">
        <v>24</v>
      </c>
      <c r="C844" s="147" t="s">
        <v>65</v>
      </c>
      <c r="D844" s="147" t="s">
        <v>140</v>
      </c>
      <c r="E844" s="147" t="s">
        <v>246</v>
      </c>
      <c r="F844" s="207" t="s">
        <v>22</v>
      </c>
      <c r="G844" s="208"/>
      <c r="H844" s="10">
        <f>'пр.5'!H371</f>
        <v>752.7</v>
      </c>
      <c r="I844" s="114">
        <f>'пр.5'!I371</f>
        <v>741.4</v>
      </c>
      <c r="J844" s="148">
        <f t="shared" si="65"/>
        <v>98.49873787697621</v>
      </c>
    </row>
    <row r="845" spans="1:10" ht="13.5">
      <c r="A845" s="146" t="s">
        <v>565</v>
      </c>
      <c r="B845" s="147" t="s">
        <v>24</v>
      </c>
      <c r="C845" s="147" t="s">
        <v>65</v>
      </c>
      <c r="D845" s="147" t="s">
        <v>140</v>
      </c>
      <c r="E845" s="147" t="s">
        <v>566</v>
      </c>
      <c r="F845" s="207"/>
      <c r="G845" s="208"/>
      <c r="H845" s="10">
        <f>H846+H849</f>
        <v>8003.1</v>
      </c>
      <c r="I845" s="114">
        <f>I846+I849</f>
        <v>7998.1</v>
      </c>
      <c r="J845" s="148">
        <f t="shared" si="65"/>
        <v>99.93752420936886</v>
      </c>
    </row>
    <row r="846" spans="1:10" ht="13.5">
      <c r="A846" s="146" t="s">
        <v>567</v>
      </c>
      <c r="B846" s="147" t="s">
        <v>24</v>
      </c>
      <c r="C846" s="147" t="s">
        <v>65</v>
      </c>
      <c r="D846" s="147" t="s">
        <v>140</v>
      </c>
      <c r="E846" s="147" t="s">
        <v>568</v>
      </c>
      <c r="F846" s="207"/>
      <c r="G846" s="208"/>
      <c r="H846" s="10">
        <f>H847</f>
        <v>3115</v>
      </c>
      <c r="I846" s="114">
        <f>I847</f>
        <v>3115</v>
      </c>
      <c r="J846" s="148">
        <f t="shared" si="65"/>
        <v>100</v>
      </c>
    </row>
    <row r="847" spans="1:10" ht="39">
      <c r="A847" s="146" t="s">
        <v>19</v>
      </c>
      <c r="B847" s="147" t="s">
        <v>24</v>
      </c>
      <c r="C847" s="147" t="s">
        <v>65</v>
      </c>
      <c r="D847" s="147" t="s">
        <v>140</v>
      </c>
      <c r="E847" s="147" t="s">
        <v>568</v>
      </c>
      <c r="F847" s="207" t="s">
        <v>20</v>
      </c>
      <c r="G847" s="208"/>
      <c r="H847" s="10">
        <f>H848</f>
        <v>3115</v>
      </c>
      <c r="I847" s="114">
        <f>I848</f>
        <v>3115</v>
      </c>
      <c r="J847" s="148">
        <f aca="true" t="shared" si="69" ref="J847:J892">I847/H847*100</f>
        <v>100</v>
      </c>
    </row>
    <row r="848" spans="1:10" ht="39">
      <c r="A848" s="146" t="s">
        <v>21</v>
      </c>
      <c r="B848" s="147" t="s">
        <v>24</v>
      </c>
      <c r="C848" s="147" t="s">
        <v>65</v>
      </c>
      <c r="D848" s="147" t="s">
        <v>140</v>
      </c>
      <c r="E848" s="147" t="s">
        <v>568</v>
      </c>
      <c r="F848" s="207" t="s">
        <v>22</v>
      </c>
      <c r="G848" s="208"/>
      <c r="H848" s="10">
        <v>3115</v>
      </c>
      <c r="I848" s="114">
        <v>3115</v>
      </c>
      <c r="J848" s="148">
        <f t="shared" si="69"/>
        <v>100</v>
      </c>
    </row>
    <row r="849" spans="1:10" ht="13.5">
      <c r="A849" s="146" t="s">
        <v>569</v>
      </c>
      <c r="B849" s="147" t="s">
        <v>24</v>
      </c>
      <c r="C849" s="147" t="s">
        <v>65</v>
      </c>
      <c r="D849" s="147" t="s">
        <v>140</v>
      </c>
      <c r="E849" s="147" t="s">
        <v>570</v>
      </c>
      <c r="F849" s="207"/>
      <c r="G849" s="208"/>
      <c r="H849" s="10">
        <f>H850</f>
        <v>4888.1</v>
      </c>
      <c r="I849" s="114">
        <f>I850</f>
        <v>4883.1</v>
      </c>
      <c r="J849" s="148">
        <f t="shared" si="69"/>
        <v>99.89771076696466</v>
      </c>
    </row>
    <row r="850" spans="1:10" ht="39">
      <c r="A850" s="146" t="s">
        <v>19</v>
      </c>
      <c r="B850" s="147" t="s">
        <v>24</v>
      </c>
      <c r="C850" s="147" t="s">
        <v>65</v>
      </c>
      <c r="D850" s="147" t="s">
        <v>140</v>
      </c>
      <c r="E850" s="147" t="s">
        <v>570</v>
      </c>
      <c r="F850" s="207" t="s">
        <v>20</v>
      </c>
      <c r="G850" s="208"/>
      <c r="H850" s="10">
        <f>H851</f>
        <v>4888.1</v>
      </c>
      <c r="I850" s="114">
        <f>I851</f>
        <v>4883.1</v>
      </c>
      <c r="J850" s="148">
        <f t="shared" si="69"/>
        <v>99.89771076696466</v>
      </c>
    </row>
    <row r="851" spans="1:10" ht="39">
      <c r="A851" s="146" t="s">
        <v>21</v>
      </c>
      <c r="B851" s="147" t="s">
        <v>24</v>
      </c>
      <c r="C851" s="147" t="s">
        <v>65</v>
      </c>
      <c r="D851" s="147" t="s">
        <v>140</v>
      </c>
      <c r="E851" s="147" t="s">
        <v>570</v>
      </c>
      <c r="F851" s="207" t="s">
        <v>22</v>
      </c>
      <c r="G851" s="208"/>
      <c r="H851" s="10">
        <v>4888.1</v>
      </c>
      <c r="I851" s="114">
        <v>4883.1</v>
      </c>
      <c r="J851" s="148">
        <f t="shared" si="69"/>
        <v>99.89771076696466</v>
      </c>
    </row>
    <row r="852" spans="1:10" ht="26.25">
      <c r="A852" s="146" t="s">
        <v>571</v>
      </c>
      <c r="B852" s="147" t="s">
        <v>24</v>
      </c>
      <c r="C852" s="147" t="s">
        <v>65</v>
      </c>
      <c r="D852" s="147" t="s">
        <v>140</v>
      </c>
      <c r="E852" s="147" t="s">
        <v>572</v>
      </c>
      <c r="F852" s="207"/>
      <c r="G852" s="208"/>
      <c r="H852" s="10">
        <f>H853+H856</f>
        <v>6172.2</v>
      </c>
      <c r="I852" s="114">
        <f>I853+I856</f>
        <v>6172.2</v>
      </c>
      <c r="J852" s="148">
        <f t="shared" si="69"/>
        <v>100</v>
      </c>
    </row>
    <row r="853" spans="1:10" ht="39">
      <c r="A853" s="146" t="s">
        <v>483</v>
      </c>
      <c r="B853" s="147" t="s">
        <v>24</v>
      </c>
      <c r="C853" s="147" t="s">
        <v>65</v>
      </c>
      <c r="D853" s="147" t="s">
        <v>140</v>
      </c>
      <c r="E853" s="147" t="s">
        <v>573</v>
      </c>
      <c r="F853" s="207"/>
      <c r="G853" s="208"/>
      <c r="H853" s="10">
        <f>H854</f>
        <v>5772.2</v>
      </c>
      <c r="I853" s="114">
        <f>I854</f>
        <v>5772.2</v>
      </c>
      <c r="J853" s="148">
        <f t="shared" si="69"/>
        <v>100</v>
      </c>
    </row>
    <row r="854" spans="1:10" ht="39">
      <c r="A854" s="146" t="s">
        <v>35</v>
      </c>
      <c r="B854" s="147" t="s">
        <v>24</v>
      </c>
      <c r="C854" s="147" t="s">
        <v>65</v>
      </c>
      <c r="D854" s="147" t="s">
        <v>140</v>
      </c>
      <c r="E854" s="147" t="s">
        <v>573</v>
      </c>
      <c r="F854" s="207" t="s">
        <v>36</v>
      </c>
      <c r="G854" s="208"/>
      <c r="H854" s="10">
        <f>H855</f>
        <v>5772.2</v>
      </c>
      <c r="I854" s="114">
        <f>I855</f>
        <v>5772.2</v>
      </c>
      <c r="J854" s="148">
        <f t="shared" si="69"/>
        <v>100</v>
      </c>
    </row>
    <row r="855" spans="1:10" ht="13.5">
      <c r="A855" s="146" t="s">
        <v>510</v>
      </c>
      <c r="B855" s="147" t="s">
        <v>24</v>
      </c>
      <c r="C855" s="147" t="s">
        <v>65</v>
      </c>
      <c r="D855" s="147" t="s">
        <v>140</v>
      </c>
      <c r="E855" s="147" t="s">
        <v>573</v>
      </c>
      <c r="F855" s="207" t="s">
        <v>511</v>
      </c>
      <c r="G855" s="208"/>
      <c r="H855" s="10">
        <v>5772.2</v>
      </c>
      <c r="I855" s="114">
        <v>5772.2</v>
      </c>
      <c r="J855" s="148">
        <f t="shared" si="69"/>
        <v>100</v>
      </c>
    </row>
    <row r="856" spans="1:10" ht="13.5">
      <c r="A856" s="146" t="s">
        <v>574</v>
      </c>
      <c r="B856" s="147" t="s">
        <v>24</v>
      </c>
      <c r="C856" s="147" t="s">
        <v>65</v>
      </c>
      <c r="D856" s="147" t="s">
        <v>140</v>
      </c>
      <c r="E856" s="147" t="s">
        <v>575</v>
      </c>
      <c r="F856" s="207"/>
      <c r="G856" s="208"/>
      <c r="H856" s="10">
        <f>H857</f>
        <v>400</v>
      </c>
      <c r="I856" s="114">
        <f>I857</f>
        <v>400</v>
      </c>
      <c r="J856" s="148">
        <f t="shared" si="69"/>
        <v>100</v>
      </c>
    </row>
    <row r="857" spans="1:10" ht="39">
      <c r="A857" s="146" t="s">
        <v>19</v>
      </c>
      <c r="B857" s="147" t="s">
        <v>24</v>
      </c>
      <c r="C857" s="147" t="s">
        <v>65</v>
      </c>
      <c r="D857" s="147" t="s">
        <v>140</v>
      </c>
      <c r="E857" s="147" t="s">
        <v>575</v>
      </c>
      <c r="F857" s="207" t="s">
        <v>20</v>
      </c>
      <c r="G857" s="208"/>
      <c r="H857" s="10">
        <f>H858</f>
        <v>400</v>
      </c>
      <c r="I857" s="114">
        <f>I858</f>
        <v>400</v>
      </c>
      <c r="J857" s="148">
        <f t="shared" si="69"/>
        <v>100</v>
      </c>
    </row>
    <row r="858" spans="1:10" ht="39">
      <c r="A858" s="146" t="s">
        <v>21</v>
      </c>
      <c r="B858" s="147" t="s">
        <v>24</v>
      </c>
      <c r="C858" s="147" t="s">
        <v>65</v>
      </c>
      <c r="D858" s="147" t="s">
        <v>140</v>
      </c>
      <c r="E858" s="147" t="s">
        <v>575</v>
      </c>
      <c r="F858" s="207" t="s">
        <v>22</v>
      </c>
      <c r="G858" s="208"/>
      <c r="H858" s="10">
        <v>400</v>
      </c>
      <c r="I858" s="114">
        <v>400</v>
      </c>
      <c r="J858" s="148">
        <f t="shared" si="69"/>
        <v>100</v>
      </c>
    </row>
    <row r="859" spans="1:10" ht="54" customHeight="1">
      <c r="A859" s="146" t="s">
        <v>399</v>
      </c>
      <c r="B859" s="147" t="s">
        <v>24</v>
      </c>
      <c r="C859" s="147" t="s">
        <v>65</v>
      </c>
      <c r="D859" s="147" t="s">
        <v>140</v>
      </c>
      <c r="E859" s="147" t="s">
        <v>400</v>
      </c>
      <c r="F859" s="207"/>
      <c r="G859" s="208"/>
      <c r="H859" s="10">
        <f>H860</f>
        <v>4930.1</v>
      </c>
      <c r="I859" s="114">
        <f>I860</f>
        <v>4930.1</v>
      </c>
      <c r="J859" s="148">
        <f t="shared" si="69"/>
        <v>100</v>
      </c>
    </row>
    <row r="860" spans="1:10" ht="42" customHeight="1">
      <c r="A860" s="146" t="s">
        <v>576</v>
      </c>
      <c r="B860" s="147" t="s">
        <v>24</v>
      </c>
      <c r="C860" s="147" t="s">
        <v>65</v>
      </c>
      <c r="D860" s="147" t="s">
        <v>140</v>
      </c>
      <c r="E860" s="147" t="s">
        <v>577</v>
      </c>
      <c r="F860" s="207"/>
      <c r="G860" s="208"/>
      <c r="H860" s="10">
        <f>H861+H864+H867</f>
        <v>4930.1</v>
      </c>
      <c r="I860" s="114">
        <f>I861+I864+I867</f>
        <v>4930.1</v>
      </c>
      <c r="J860" s="148">
        <f t="shared" si="69"/>
        <v>100</v>
      </c>
    </row>
    <row r="861" spans="1:10" ht="52.5">
      <c r="A861" s="146" t="s">
        <v>578</v>
      </c>
      <c r="B861" s="147" t="s">
        <v>24</v>
      </c>
      <c r="C861" s="147" t="s">
        <v>65</v>
      </c>
      <c r="D861" s="147" t="s">
        <v>140</v>
      </c>
      <c r="E861" s="147" t="s">
        <v>579</v>
      </c>
      <c r="F861" s="207"/>
      <c r="G861" s="208"/>
      <c r="H861" s="10">
        <f>H862</f>
        <v>2449</v>
      </c>
      <c r="I861" s="114">
        <f>I862</f>
        <v>2449</v>
      </c>
      <c r="J861" s="148">
        <f t="shared" si="69"/>
        <v>100</v>
      </c>
    </row>
    <row r="862" spans="1:10" ht="39">
      <c r="A862" s="146" t="s">
        <v>19</v>
      </c>
      <c r="B862" s="147" t="s">
        <v>24</v>
      </c>
      <c r="C862" s="147" t="s">
        <v>65</v>
      </c>
      <c r="D862" s="147" t="s">
        <v>140</v>
      </c>
      <c r="E862" s="147" t="s">
        <v>579</v>
      </c>
      <c r="F862" s="207" t="s">
        <v>20</v>
      </c>
      <c r="G862" s="208"/>
      <c r="H862" s="10">
        <f>H863</f>
        <v>2449</v>
      </c>
      <c r="I862" s="114">
        <f>I863</f>
        <v>2449</v>
      </c>
      <c r="J862" s="148">
        <f t="shared" si="69"/>
        <v>100</v>
      </c>
    </row>
    <row r="863" spans="1:10" ht="39">
      <c r="A863" s="146" t="s">
        <v>21</v>
      </c>
      <c r="B863" s="147" t="s">
        <v>24</v>
      </c>
      <c r="C863" s="147" t="s">
        <v>65</v>
      </c>
      <c r="D863" s="147" t="s">
        <v>140</v>
      </c>
      <c r="E863" s="147" t="s">
        <v>579</v>
      </c>
      <c r="F863" s="207" t="s">
        <v>22</v>
      </c>
      <c r="G863" s="208"/>
      <c r="H863" s="10">
        <v>2449</v>
      </c>
      <c r="I863" s="114">
        <v>2449</v>
      </c>
      <c r="J863" s="148">
        <f t="shared" si="69"/>
        <v>100</v>
      </c>
    </row>
    <row r="864" spans="1:10" ht="26.25">
      <c r="A864" s="146" t="s">
        <v>580</v>
      </c>
      <c r="B864" s="147" t="s">
        <v>24</v>
      </c>
      <c r="C864" s="147" t="s">
        <v>65</v>
      </c>
      <c r="D864" s="147" t="s">
        <v>140</v>
      </c>
      <c r="E864" s="147" t="s">
        <v>581</v>
      </c>
      <c r="F864" s="207"/>
      <c r="G864" s="208"/>
      <c r="H864" s="10">
        <f>H865</f>
        <v>600</v>
      </c>
      <c r="I864" s="114">
        <f>I865</f>
        <v>600</v>
      </c>
      <c r="J864" s="148">
        <f t="shared" si="69"/>
        <v>100</v>
      </c>
    </row>
    <row r="865" spans="1:10" ht="39">
      <c r="A865" s="146" t="s">
        <v>19</v>
      </c>
      <c r="B865" s="147" t="s">
        <v>24</v>
      </c>
      <c r="C865" s="147" t="s">
        <v>65</v>
      </c>
      <c r="D865" s="147" t="s">
        <v>140</v>
      </c>
      <c r="E865" s="147" t="s">
        <v>581</v>
      </c>
      <c r="F865" s="207" t="s">
        <v>20</v>
      </c>
      <c r="G865" s="208"/>
      <c r="H865" s="10">
        <f>H866</f>
        <v>600</v>
      </c>
      <c r="I865" s="114">
        <f>I866</f>
        <v>600</v>
      </c>
      <c r="J865" s="148">
        <f t="shared" si="69"/>
        <v>100</v>
      </c>
    </row>
    <row r="866" spans="1:10" ht="39">
      <c r="A866" s="146" t="s">
        <v>21</v>
      </c>
      <c r="B866" s="147" t="s">
        <v>24</v>
      </c>
      <c r="C866" s="147" t="s">
        <v>65</v>
      </c>
      <c r="D866" s="147" t="s">
        <v>140</v>
      </c>
      <c r="E866" s="147" t="s">
        <v>581</v>
      </c>
      <c r="F866" s="207" t="s">
        <v>22</v>
      </c>
      <c r="G866" s="208"/>
      <c r="H866" s="10">
        <v>600</v>
      </c>
      <c r="I866" s="114">
        <v>600</v>
      </c>
      <c r="J866" s="148">
        <f t="shared" si="69"/>
        <v>100</v>
      </c>
    </row>
    <row r="867" spans="1:10" ht="42" customHeight="1">
      <c r="A867" s="146" t="s">
        <v>582</v>
      </c>
      <c r="B867" s="147" t="s">
        <v>24</v>
      </c>
      <c r="C867" s="147" t="s">
        <v>65</v>
      </c>
      <c r="D867" s="147" t="s">
        <v>140</v>
      </c>
      <c r="E867" s="147" t="s">
        <v>583</v>
      </c>
      <c r="F867" s="207"/>
      <c r="G867" s="208"/>
      <c r="H867" s="10">
        <f>H868</f>
        <v>1881.1</v>
      </c>
      <c r="I867" s="114">
        <f>I868</f>
        <v>1881.1</v>
      </c>
      <c r="J867" s="148">
        <f t="shared" si="69"/>
        <v>100</v>
      </c>
    </row>
    <row r="868" spans="1:10" ht="39">
      <c r="A868" s="146" t="s">
        <v>19</v>
      </c>
      <c r="B868" s="147" t="s">
        <v>24</v>
      </c>
      <c r="C868" s="147" t="s">
        <v>65</v>
      </c>
      <c r="D868" s="147" t="s">
        <v>140</v>
      </c>
      <c r="E868" s="147" t="s">
        <v>583</v>
      </c>
      <c r="F868" s="207" t="s">
        <v>20</v>
      </c>
      <c r="G868" s="208"/>
      <c r="H868" s="10">
        <f>H869</f>
        <v>1881.1</v>
      </c>
      <c r="I868" s="114">
        <f>I869</f>
        <v>1881.1</v>
      </c>
      <c r="J868" s="148">
        <f t="shared" si="69"/>
        <v>100</v>
      </c>
    </row>
    <row r="869" spans="1:10" ht="39">
      <c r="A869" s="146" t="s">
        <v>21</v>
      </c>
      <c r="B869" s="147" t="s">
        <v>24</v>
      </c>
      <c r="C869" s="147" t="s">
        <v>65</v>
      </c>
      <c r="D869" s="147" t="s">
        <v>140</v>
      </c>
      <c r="E869" s="147" t="s">
        <v>583</v>
      </c>
      <c r="F869" s="207" t="s">
        <v>22</v>
      </c>
      <c r="G869" s="208"/>
      <c r="H869" s="10">
        <v>1881.1</v>
      </c>
      <c r="I869" s="114">
        <v>1881.1</v>
      </c>
      <c r="J869" s="148">
        <f t="shared" si="69"/>
        <v>100</v>
      </c>
    </row>
    <row r="870" spans="1:16" s="145" customFormat="1" ht="13.5">
      <c r="A870" s="140" t="s">
        <v>62</v>
      </c>
      <c r="B870" s="141" t="s">
        <v>24</v>
      </c>
      <c r="C870" s="141" t="s">
        <v>63</v>
      </c>
      <c r="D870" s="143" t="s">
        <v>593</v>
      </c>
      <c r="E870" s="141"/>
      <c r="F870" s="205"/>
      <c r="G870" s="206"/>
      <c r="H870" s="7">
        <f>H871</f>
        <v>2268</v>
      </c>
      <c r="I870" s="113">
        <f>I871</f>
        <v>2267</v>
      </c>
      <c r="J870" s="148">
        <f t="shared" si="69"/>
        <v>99.95590828924162</v>
      </c>
      <c r="K870" s="144"/>
      <c r="L870" s="144"/>
      <c r="M870" s="144"/>
      <c r="N870" s="144"/>
      <c r="O870" s="144"/>
      <c r="P870" s="144"/>
    </row>
    <row r="871" spans="1:10" ht="26.25">
      <c r="A871" s="146" t="s">
        <v>64</v>
      </c>
      <c r="B871" s="147" t="s">
        <v>24</v>
      </c>
      <c r="C871" s="147" t="s">
        <v>63</v>
      </c>
      <c r="D871" s="147" t="s">
        <v>65</v>
      </c>
      <c r="E871" s="147"/>
      <c r="F871" s="207"/>
      <c r="G871" s="208"/>
      <c r="H871" s="10">
        <f>H872+H877</f>
        <v>2268</v>
      </c>
      <c r="I871" s="114">
        <f>I872+I877</f>
        <v>2267</v>
      </c>
      <c r="J871" s="148">
        <f t="shared" si="69"/>
        <v>99.95590828924162</v>
      </c>
    </row>
    <row r="872" spans="1:10" ht="78.75">
      <c r="A872" s="146" t="s">
        <v>56</v>
      </c>
      <c r="B872" s="147" t="s">
        <v>24</v>
      </c>
      <c r="C872" s="147" t="s">
        <v>63</v>
      </c>
      <c r="D872" s="147" t="s">
        <v>65</v>
      </c>
      <c r="E872" s="147" t="s">
        <v>57</v>
      </c>
      <c r="F872" s="207"/>
      <c r="G872" s="208"/>
      <c r="H872" s="10">
        <f aca="true" t="shared" si="70" ref="H872:I875">H873</f>
        <v>868</v>
      </c>
      <c r="I872" s="114">
        <f t="shared" si="70"/>
        <v>867</v>
      </c>
      <c r="J872" s="148">
        <f t="shared" si="69"/>
        <v>99.88479262672811</v>
      </c>
    </row>
    <row r="873" spans="1:10" ht="39">
      <c r="A873" s="146" t="s">
        <v>58</v>
      </c>
      <c r="B873" s="147" t="s">
        <v>24</v>
      </c>
      <c r="C873" s="147" t="s">
        <v>63</v>
      </c>
      <c r="D873" s="147" t="s">
        <v>65</v>
      </c>
      <c r="E873" s="147" t="s">
        <v>59</v>
      </c>
      <c r="F873" s="207"/>
      <c r="G873" s="208"/>
      <c r="H873" s="10">
        <f t="shared" si="70"/>
        <v>868</v>
      </c>
      <c r="I873" s="114">
        <f t="shared" si="70"/>
        <v>867</v>
      </c>
      <c r="J873" s="148">
        <f t="shared" si="69"/>
        <v>99.88479262672811</v>
      </c>
    </row>
    <row r="874" spans="1:10" ht="26.25">
      <c r="A874" s="146" t="s">
        <v>60</v>
      </c>
      <c r="B874" s="147" t="s">
        <v>24</v>
      </c>
      <c r="C874" s="147" t="s">
        <v>63</v>
      </c>
      <c r="D874" s="147" t="s">
        <v>65</v>
      </c>
      <c r="E874" s="147" t="s">
        <v>61</v>
      </c>
      <c r="F874" s="207"/>
      <c r="G874" s="208"/>
      <c r="H874" s="10">
        <f t="shared" si="70"/>
        <v>868</v>
      </c>
      <c r="I874" s="114">
        <f t="shared" si="70"/>
        <v>867</v>
      </c>
      <c r="J874" s="148">
        <f t="shared" si="69"/>
        <v>99.88479262672811</v>
      </c>
    </row>
    <row r="875" spans="1:10" ht="39">
      <c r="A875" s="146" t="s">
        <v>19</v>
      </c>
      <c r="B875" s="147" t="s">
        <v>24</v>
      </c>
      <c r="C875" s="147" t="s">
        <v>63</v>
      </c>
      <c r="D875" s="147" t="s">
        <v>65</v>
      </c>
      <c r="E875" s="147" t="s">
        <v>61</v>
      </c>
      <c r="F875" s="207" t="s">
        <v>20</v>
      </c>
      <c r="G875" s="208"/>
      <c r="H875" s="10">
        <f t="shared" si="70"/>
        <v>868</v>
      </c>
      <c r="I875" s="114">
        <f t="shared" si="70"/>
        <v>867</v>
      </c>
      <c r="J875" s="148">
        <f t="shared" si="69"/>
        <v>99.88479262672811</v>
      </c>
    </row>
    <row r="876" spans="1:10" ht="39">
      <c r="A876" s="146" t="s">
        <v>21</v>
      </c>
      <c r="B876" s="147" t="s">
        <v>24</v>
      </c>
      <c r="C876" s="147" t="s">
        <v>63</v>
      </c>
      <c r="D876" s="147" t="s">
        <v>65</v>
      </c>
      <c r="E876" s="147" t="s">
        <v>61</v>
      </c>
      <c r="F876" s="207" t="s">
        <v>22</v>
      </c>
      <c r="G876" s="208"/>
      <c r="H876" s="10">
        <f>'пр.5'!H58</f>
        <v>868</v>
      </c>
      <c r="I876" s="114">
        <f>'пр.5'!I58</f>
        <v>867</v>
      </c>
      <c r="J876" s="148">
        <f t="shared" si="69"/>
        <v>99.88479262672811</v>
      </c>
    </row>
    <row r="877" spans="1:10" ht="26.25">
      <c r="A877" s="146" t="s">
        <v>584</v>
      </c>
      <c r="B877" s="147" t="s">
        <v>24</v>
      </c>
      <c r="C877" s="147" t="s">
        <v>63</v>
      </c>
      <c r="D877" s="147" t="s">
        <v>65</v>
      </c>
      <c r="E877" s="147" t="s">
        <v>585</v>
      </c>
      <c r="F877" s="207"/>
      <c r="G877" s="208"/>
      <c r="H877" s="10">
        <f aca="true" t="shared" si="71" ref="H877:I879">H878</f>
        <v>1400</v>
      </c>
      <c r="I877" s="114">
        <f t="shared" si="71"/>
        <v>1400</v>
      </c>
      <c r="J877" s="148">
        <f t="shared" si="69"/>
        <v>100</v>
      </c>
    </row>
    <row r="878" spans="1:10" ht="54.75" customHeight="1">
      <c r="A878" s="146" t="s">
        <v>586</v>
      </c>
      <c r="B878" s="147" t="s">
        <v>24</v>
      </c>
      <c r="C878" s="147" t="s">
        <v>63</v>
      </c>
      <c r="D878" s="147" t="s">
        <v>65</v>
      </c>
      <c r="E878" s="147" t="s">
        <v>587</v>
      </c>
      <c r="F878" s="207"/>
      <c r="G878" s="208"/>
      <c r="H878" s="10">
        <f t="shared" si="71"/>
        <v>1400</v>
      </c>
      <c r="I878" s="114">
        <f t="shared" si="71"/>
        <v>1400</v>
      </c>
      <c r="J878" s="148">
        <f t="shared" si="69"/>
        <v>100</v>
      </c>
    </row>
    <row r="879" spans="1:10" ht="39">
      <c r="A879" s="146" t="s">
        <v>19</v>
      </c>
      <c r="B879" s="147" t="s">
        <v>24</v>
      </c>
      <c r="C879" s="147" t="s">
        <v>63</v>
      </c>
      <c r="D879" s="147" t="s">
        <v>65</v>
      </c>
      <c r="E879" s="147" t="s">
        <v>587</v>
      </c>
      <c r="F879" s="207" t="s">
        <v>20</v>
      </c>
      <c r="G879" s="208"/>
      <c r="H879" s="10">
        <f t="shared" si="71"/>
        <v>1400</v>
      </c>
      <c r="I879" s="114">
        <f t="shared" si="71"/>
        <v>1400</v>
      </c>
      <c r="J879" s="148">
        <f t="shared" si="69"/>
        <v>100</v>
      </c>
    </row>
    <row r="880" spans="1:10" ht="39">
      <c r="A880" s="146" t="s">
        <v>21</v>
      </c>
      <c r="B880" s="147" t="s">
        <v>24</v>
      </c>
      <c r="C880" s="147" t="s">
        <v>63</v>
      </c>
      <c r="D880" s="147" t="s">
        <v>65</v>
      </c>
      <c r="E880" s="147" t="s">
        <v>587</v>
      </c>
      <c r="F880" s="207" t="s">
        <v>22</v>
      </c>
      <c r="G880" s="208"/>
      <c r="H880" s="10">
        <v>1400</v>
      </c>
      <c r="I880" s="114">
        <v>1400</v>
      </c>
      <c r="J880" s="148">
        <f t="shared" si="69"/>
        <v>100</v>
      </c>
    </row>
    <row r="881" spans="1:10" ht="26.25">
      <c r="A881" s="140" t="s">
        <v>588</v>
      </c>
      <c r="B881" s="141" t="s">
        <v>589</v>
      </c>
      <c r="C881" s="141"/>
      <c r="D881" s="141"/>
      <c r="E881" s="141"/>
      <c r="F881" s="205"/>
      <c r="G881" s="206"/>
      <c r="H881" s="7">
        <f aca="true" t="shared" si="72" ref="H881:I883">H882</f>
        <v>5561.2</v>
      </c>
      <c r="I881" s="113">
        <f t="shared" si="72"/>
        <v>5470</v>
      </c>
      <c r="J881" s="148">
        <f t="shared" si="69"/>
        <v>98.36006617276847</v>
      </c>
    </row>
    <row r="882" spans="1:16" s="145" customFormat="1" ht="26.25">
      <c r="A882" s="140" t="s">
        <v>97</v>
      </c>
      <c r="B882" s="141" t="s">
        <v>589</v>
      </c>
      <c r="C882" s="141" t="s">
        <v>34</v>
      </c>
      <c r="D882" s="143" t="s">
        <v>593</v>
      </c>
      <c r="E882" s="141"/>
      <c r="F882" s="205"/>
      <c r="G882" s="206"/>
      <c r="H882" s="7">
        <f t="shared" si="72"/>
        <v>5561.2</v>
      </c>
      <c r="I882" s="113">
        <f t="shared" si="72"/>
        <v>5470</v>
      </c>
      <c r="J882" s="148">
        <f t="shared" si="69"/>
        <v>98.36006617276847</v>
      </c>
      <c r="K882" s="144"/>
      <c r="L882" s="144"/>
      <c r="M882" s="144"/>
      <c r="N882" s="144"/>
      <c r="O882" s="144"/>
      <c r="P882" s="144"/>
    </row>
    <row r="883" spans="1:10" ht="52.5">
      <c r="A883" s="146" t="s">
        <v>472</v>
      </c>
      <c r="B883" s="147" t="s">
        <v>589</v>
      </c>
      <c r="C883" s="147" t="s">
        <v>34</v>
      </c>
      <c r="D883" s="147" t="s">
        <v>63</v>
      </c>
      <c r="E883" s="147"/>
      <c r="F883" s="207"/>
      <c r="G883" s="208"/>
      <c r="H883" s="10">
        <f t="shared" si="72"/>
        <v>5561.2</v>
      </c>
      <c r="I883" s="114">
        <f t="shared" si="72"/>
        <v>5470</v>
      </c>
      <c r="J883" s="148">
        <f t="shared" si="69"/>
        <v>98.36006617276847</v>
      </c>
    </row>
    <row r="884" spans="1:10" ht="52.5">
      <c r="A884" s="146" t="s">
        <v>392</v>
      </c>
      <c r="B884" s="147" t="s">
        <v>589</v>
      </c>
      <c r="C884" s="147" t="s">
        <v>34</v>
      </c>
      <c r="D884" s="147" t="s">
        <v>63</v>
      </c>
      <c r="E884" s="147" t="s">
        <v>393</v>
      </c>
      <c r="F884" s="207"/>
      <c r="G884" s="208"/>
      <c r="H884" s="10">
        <f>H885+H889</f>
        <v>5561.2</v>
      </c>
      <c r="I884" s="114">
        <f>I885+I889</f>
        <v>5470</v>
      </c>
      <c r="J884" s="148">
        <f t="shared" si="69"/>
        <v>98.36006617276847</v>
      </c>
    </row>
    <row r="885" spans="1:10" ht="39">
      <c r="A885" s="146" t="s">
        <v>590</v>
      </c>
      <c r="B885" s="147" t="s">
        <v>589</v>
      </c>
      <c r="C885" s="147" t="s">
        <v>34</v>
      </c>
      <c r="D885" s="147" t="s">
        <v>63</v>
      </c>
      <c r="E885" s="147" t="s">
        <v>591</v>
      </c>
      <c r="F885" s="207"/>
      <c r="G885" s="208"/>
      <c r="H885" s="10">
        <f aca="true" t="shared" si="73" ref="H885:I887">H886</f>
        <v>5425.7</v>
      </c>
      <c r="I885" s="114">
        <f t="shared" si="73"/>
        <v>5425.7</v>
      </c>
      <c r="J885" s="148">
        <f t="shared" si="69"/>
        <v>100</v>
      </c>
    </row>
    <row r="886" spans="1:10" ht="26.25">
      <c r="A886" s="146" t="s">
        <v>396</v>
      </c>
      <c r="B886" s="147" t="s">
        <v>589</v>
      </c>
      <c r="C886" s="147" t="s">
        <v>34</v>
      </c>
      <c r="D886" s="147" t="s">
        <v>63</v>
      </c>
      <c r="E886" s="147" t="s">
        <v>592</v>
      </c>
      <c r="F886" s="207"/>
      <c r="G886" s="208"/>
      <c r="H886" s="10">
        <f t="shared" si="73"/>
        <v>5425.7</v>
      </c>
      <c r="I886" s="114">
        <f t="shared" si="73"/>
        <v>5425.7</v>
      </c>
      <c r="J886" s="148">
        <f t="shared" si="69"/>
        <v>100</v>
      </c>
    </row>
    <row r="887" spans="1:10" ht="78.75">
      <c r="A887" s="146" t="s">
        <v>104</v>
      </c>
      <c r="B887" s="147" t="s">
        <v>589</v>
      </c>
      <c r="C887" s="147" t="s">
        <v>34</v>
      </c>
      <c r="D887" s="147" t="s">
        <v>63</v>
      </c>
      <c r="E887" s="147" t="s">
        <v>592</v>
      </c>
      <c r="F887" s="207" t="s">
        <v>105</v>
      </c>
      <c r="G887" s="208"/>
      <c r="H887" s="10">
        <f t="shared" si="73"/>
        <v>5425.7</v>
      </c>
      <c r="I887" s="114">
        <f t="shared" si="73"/>
        <v>5425.7</v>
      </c>
      <c r="J887" s="148">
        <f t="shared" si="69"/>
        <v>100</v>
      </c>
    </row>
    <row r="888" spans="1:10" ht="28.5" customHeight="1">
      <c r="A888" s="146" t="s">
        <v>106</v>
      </c>
      <c r="B888" s="147" t="s">
        <v>589</v>
      </c>
      <c r="C888" s="147" t="s">
        <v>34</v>
      </c>
      <c r="D888" s="147" t="s">
        <v>63</v>
      </c>
      <c r="E888" s="147" t="s">
        <v>592</v>
      </c>
      <c r="F888" s="207" t="s">
        <v>107</v>
      </c>
      <c r="G888" s="208"/>
      <c r="H888" s="10">
        <v>5425.7</v>
      </c>
      <c r="I888" s="114">
        <v>5425.7</v>
      </c>
      <c r="J888" s="148">
        <f t="shared" si="69"/>
        <v>100</v>
      </c>
    </row>
    <row r="889" spans="1:10" ht="13.5">
      <c r="A889" s="146" t="s">
        <v>409</v>
      </c>
      <c r="B889" s="147" t="s">
        <v>589</v>
      </c>
      <c r="C889" s="147" t="s">
        <v>34</v>
      </c>
      <c r="D889" s="147" t="s">
        <v>63</v>
      </c>
      <c r="E889" s="147" t="s">
        <v>410</v>
      </c>
      <c r="F889" s="207"/>
      <c r="G889" s="208"/>
      <c r="H889" s="10">
        <f aca="true" t="shared" si="74" ref="H889:I891">H890</f>
        <v>135.5</v>
      </c>
      <c r="I889" s="114">
        <f t="shared" si="74"/>
        <v>44.3</v>
      </c>
      <c r="J889" s="148">
        <f t="shared" si="69"/>
        <v>32.69372693726937</v>
      </c>
    </row>
    <row r="890" spans="1:10" ht="15.75" customHeight="1">
      <c r="A890" s="146" t="s">
        <v>404</v>
      </c>
      <c r="B890" s="147" t="s">
        <v>589</v>
      </c>
      <c r="C890" s="147" t="s">
        <v>34</v>
      </c>
      <c r="D890" s="147" t="s">
        <v>63</v>
      </c>
      <c r="E890" s="147" t="s">
        <v>412</v>
      </c>
      <c r="F890" s="207"/>
      <c r="G890" s="208"/>
      <c r="H890" s="10">
        <f t="shared" si="74"/>
        <v>135.5</v>
      </c>
      <c r="I890" s="114">
        <f t="shared" si="74"/>
        <v>44.3</v>
      </c>
      <c r="J890" s="148">
        <f t="shared" si="69"/>
        <v>32.69372693726937</v>
      </c>
    </row>
    <row r="891" spans="1:10" ht="39">
      <c r="A891" s="146" t="s">
        <v>19</v>
      </c>
      <c r="B891" s="147" t="s">
        <v>589</v>
      </c>
      <c r="C891" s="147" t="s">
        <v>34</v>
      </c>
      <c r="D891" s="147" t="s">
        <v>63</v>
      </c>
      <c r="E891" s="147" t="s">
        <v>412</v>
      </c>
      <c r="F891" s="207" t="s">
        <v>20</v>
      </c>
      <c r="G891" s="208"/>
      <c r="H891" s="10">
        <f t="shared" si="74"/>
        <v>135.5</v>
      </c>
      <c r="I891" s="114">
        <f t="shared" si="74"/>
        <v>44.3</v>
      </c>
      <c r="J891" s="148">
        <f t="shared" si="69"/>
        <v>32.69372693726937</v>
      </c>
    </row>
    <row r="892" spans="1:10" ht="39">
      <c r="A892" s="146" t="s">
        <v>21</v>
      </c>
      <c r="B892" s="147" t="s">
        <v>589</v>
      </c>
      <c r="C892" s="147" t="s">
        <v>34</v>
      </c>
      <c r="D892" s="147" t="s">
        <v>63</v>
      </c>
      <c r="E892" s="147" t="s">
        <v>412</v>
      </c>
      <c r="F892" s="207" t="s">
        <v>22</v>
      </c>
      <c r="G892" s="208"/>
      <c r="H892" s="10">
        <v>135.5</v>
      </c>
      <c r="I892" s="114">
        <v>44.3</v>
      </c>
      <c r="J892" s="148">
        <f t="shared" si="69"/>
        <v>32.69372693726937</v>
      </c>
    </row>
  </sheetData>
  <sheetProtection/>
  <mergeCells count="900">
    <mergeCell ref="F620:G620"/>
    <mergeCell ref="F621:G621"/>
    <mergeCell ref="F890:G890"/>
    <mergeCell ref="F891:G891"/>
    <mergeCell ref="F879:G879"/>
    <mergeCell ref="F880:G880"/>
    <mergeCell ref="F881:G881"/>
    <mergeCell ref="F882:G882"/>
    <mergeCell ref="F883:G883"/>
    <mergeCell ref="F884:G884"/>
    <mergeCell ref="F892:G892"/>
    <mergeCell ref="F885:G885"/>
    <mergeCell ref="F886:G886"/>
    <mergeCell ref="F887:G887"/>
    <mergeCell ref="F888:G888"/>
    <mergeCell ref="F889:G889"/>
    <mergeCell ref="F876:G876"/>
    <mergeCell ref="F877:G877"/>
    <mergeCell ref="F878:G878"/>
    <mergeCell ref="F870:G870"/>
    <mergeCell ref="F871:G871"/>
    <mergeCell ref="F872:G872"/>
    <mergeCell ref="F873:G873"/>
    <mergeCell ref="F874:G874"/>
    <mergeCell ref="F875:G875"/>
    <mergeCell ref="F864:G864"/>
    <mergeCell ref="F865:G865"/>
    <mergeCell ref="F866:G866"/>
    <mergeCell ref="F867:G867"/>
    <mergeCell ref="F868:G868"/>
    <mergeCell ref="F869:G869"/>
    <mergeCell ref="F858:G858"/>
    <mergeCell ref="F859:G859"/>
    <mergeCell ref="F860:G860"/>
    <mergeCell ref="F861:G861"/>
    <mergeCell ref="F862:G862"/>
    <mergeCell ref="F863:G863"/>
    <mergeCell ref="F852:G852"/>
    <mergeCell ref="F853:G853"/>
    <mergeCell ref="F854:G854"/>
    <mergeCell ref="F855:G855"/>
    <mergeCell ref="F856:G856"/>
    <mergeCell ref="F857:G857"/>
    <mergeCell ref="F846:G846"/>
    <mergeCell ref="F847:G847"/>
    <mergeCell ref="F848:G848"/>
    <mergeCell ref="F849:G849"/>
    <mergeCell ref="F850:G850"/>
    <mergeCell ref="F851:G851"/>
    <mergeCell ref="F842:G842"/>
    <mergeCell ref="F843:G843"/>
    <mergeCell ref="F844:G844"/>
    <mergeCell ref="F845:G845"/>
    <mergeCell ref="F839:G839"/>
    <mergeCell ref="F840:G840"/>
    <mergeCell ref="F841:G841"/>
    <mergeCell ref="F834:G834"/>
    <mergeCell ref="F835:G835"/>
    <mergeCell ref="F836:G836"/>
    <mergeCell ref="F837:G837"/>
    <mergeCell ref="F838:G838"/>
    <mergeCell ref="F828:G828"/>
    <mergeCell ref="F829:G829"/>
    <mergeCell ref="F830:G830"/>
    <mergeCell ref="F831:G831"/>
    <mergeCell ref="F832:G832"/>
    <mergeCell ref="F833:G833"/>
    <mergeCell ref="F822:G822"/>
    <mergeCell ref="F823:G823"/>
    <mergeCell ref="F824:G824"/>
    <mergeCell ref="F825:G825"/>
    <mergeCell ref="F826:G826"/>
    <mergeCell ref="F827:G827"/>
    <mergeCell ref="F816:G816"/>
    <mergeCell ref="F817:G817"/>
    <mergeCell ref="F818:G818"/>
    <mergeCell ref="F819:G819"/>
    <mergeCell ref="F820:G820"/>
    <mergeCell ref="F821:G821"/>
    <mergeCell ref="F810:G810"/>
    <mergeCell ref="F811:G811"/>
    <mergeCell ref="F812:G812"/>
    <mergeCell ref="F813:G813"/>
    <mergeCell ref="F814:G814"/>
    <mergeCell ref="F815:G815"/>
    <mergeCell ref="F804:G804"/>
    <mergeCell ref="F805:G805"/>
    <mergeCell ref="F806:G806"/>
    <mergeCell ref="F807:G807"/>
    <mergeCell ref="F808:G808"/>
    <mergeCell ref="F809:G809"/>
    <mergeCell ref="F798:G798"/>
    <mergeCell ref="F799:G799"/>
    <mergeCell ref="F800:G800"/>
    <mergeCell ref="F801:G801"/>
    <mergeCell ref="F802:G802"/>
    <mergeCell ref="F803:G803"/>
    <mergeCell ref="F795:G795"/>
    <mergeCell ref="F796:G796"/>
    <mergeCell ref="F797:G797"/>
    <mergeCell ref="F789:G789"/>
    <mergeCell ref="F790:G790"/>
    <mergeCell ref="F791:G791"/>
    <mergeCell ref="F792:G792"/>
    <mergeCell ref="F793:G793"/>
    <mergeCell ref="F794:G794"/>
    <mergeCell ref="F783:G783"/>
    <mergeCell ref="F784:G784"/>
    <mergeCell ref="F785:G785"/>
    <mergeCell ref="F786:G786"/>
    <mergeCell ref="F787:G787"/>
    <mergeCell ref="F788:G788"/>
    <mergeCell ref="F777:G777"/>
    <mergeCell ref="F778:G778"/>
    <mergeCell ref="F779:G779"/>
    <mergeCell ref="F780:G780"/>
    <mergeCell ref="F781:G781"/>
    <mergeCell ref="F782:G782"/>
    <mergeCell ref="F771:G771"/>
    <mergeCell ref="F772:G772"/>
    <mergeCell ref="F773:G773"/>
    <mergeCell ref="F774:G774"/>
    <mergeCell ref="F775:G775"/>
    <mergeCell ref="F776:G776"/>
    <mergeCell ref="F765:G765"/>
    <mergeCell ref="F766:G766"/>
    <mergeCell ref="F767:G767"/>
    <mergeCell ref="F768:G768"/>
    <mergeCell ref="F769:G769"/>
    <mergeCell ref="F770:G770"/>
    <mergeCell ref="F759:G759"/>
    <mergeCell ref="F760:G760"/>
    <mergeCell ref="F761:G761"/>
    <mergeCell ref="F762:G762"/>
    <mergeCell ref="F763:G763"/>
    <mergeCell ref="F764:G764"/>
    <mergeCell ref="F753:G753"/>
    <mergeCell ref="F754:G754"/>
    <mergeCell ref="F755:G755"/>
    <mergeCell ref="F756:G756"/>
    <mergeCell ref="F757:G757"/>
    <mergeCell ref="F758:G758"/>
    <mergeCell ref="F750:G750"/>
    <mergeCell ref="F751:G751"/>
    <mergeCell ref="F752:G752"/>
    <mergeCell ref="F744:G744"/>
    <mergeCell ref="F745:G745"/>
    <mergeCell ref="F746:G746"/>
    <mergeCell ref="F747:G747"/>
    <mergeCell ref="F748:G748"/>
    <mergeCell ref="F749:G749"/>
    <mergeCell ref="F743:G743"/>
    <mergeCell ref="F737:G737"/>
    <mergeCell ref="F738:G738"/>
    <mergeCell ref="F739:G739"/>
    <mergeCell ref="F740:G740"/>
    <mergeCell ref="F741:G741"/>
    <mergeCell ref="F742:G742"/>
    <mergeCell ref="F731:G731"/>
    <mergeCell ref="F732:G732"/>
    <mergeCell ref="F733:G733"/>
    <mergeCell ref="F734:G734"/>
    <mergeCell ref="F735:G735"/>
    <mergeCell ref="F736:G736"/>
    <mergeCell ref="F725:G725"/>
    <mergeCell ref="F726:G726"/>
    <mergeCell ref="F727:G727"/>
    <mergeCell ref="F728:G728"/>
    <mergeCell ref="F729:G729"/>
    <mergeCell ref="F730:G730"/>
    <mergeCell ref="F719:G719"/>
    <mergeCell ref="F720:G720"/>
    <mergeCell ref="F721:G721"/>
    <mergeCell ref="F722:G722"/>
    <mergeCell ref="F723:G723"/>
    <mergeCell ref="F724:G724"/>
    <mergeCell ref="F714:G714"/>
    <mergeCell ref="F715:G715"/>
    <mergeCell ref="F716:G716"/>
    <mergeCell ref="F717:G717"/>
    <mergeCell ref="F718:G718"/>
    <mergeCell ref="F710:G710"/>
    <mergeCell ref="F711:G711"/>
    <mergeCell ref="F712:G712"/>
    <mergeCell ref="F713:G713"/>
    <mergeCell ref="F704:G704"/>
    <mergeCell ref="F705:G705"/>
    <mergeCell ref="F706:G706"/>
    <mergeCell ref="F707:G707"/>
    <mergeCell ref="F708:G708"/>
    <mergeCell ref="F709:G709"/>
    <mergeCell ref="F701:G701"/>
    <mergeCell ref="F702:G702"/>
    <mergeCell ref="F703:G703"/>
    <mergeCell ref="F695:G695"/>
    <mergeCell ref="F696:G696"/>
    <mergeCell ref="F697:G697"/>
    <mergeCell ref="F698:G698"/>
    <mergeCell ref="F699:G699"/>
    <mergeCell ref="F700:G700"/>
    <mergeCell ref="F689:G689"/>
    <mergeCell ref="F690:G690"/>
    <mergeCell ref="F691:G691"/>
    <mergeCell ref="F692:G692"/>
    <mergeCell ref="F693:G693"/>
    <mergeCell ref="F694:G694"/>
    <mergeCell ref="F683:G683"/>
    <mergeCell ref="F684:G684"/>
    <mergeCell ref="F685:G685"/>
    <mergeCell ref="F686:G686"/>
    <mergeCell ref="F687:G687"/>
    <mergeCell ref="F688:G688"/>
    <mergeCell ref="F681:G681"/>
    <mergeCell ref="F682:G682"/>
    <mergeCell ref="F677:G677"/>
    <mergeCell ref="F678:G678"/>
    <mergeCell ref="F679:G679"/>
    <mergeCell ref="F680:G680"/>
    <mergeCell ref="F671:G671"/>
    <mergeCell ref="F672:G672"/>
    <mergeCell ref="F673:G673"/>
    <mergeCell ref="F674:G674"/>
    <mergeCell ref="F675:G675"/>
    <mergeCell ref="F676:G676"/>
    <mergeCell ref="F665:G665"/>
    <mergeCell ref="F666:G666"/>
    <mergeCell ref="F667:G667"/>
    <mergeCell ref="F668:G668"/>
    <mergeCell ref="F669:G669"/>
    <mergeCell ref="F670:G670"/>
    <mergeCell ref="F659:G659"/>
    <mergeCell ref="F660:G660"/>
    <mergeCell ref="F661:G661"/>
    <mergeCell ref="F662:G662"/>
    <mergeCell ref="F663:G663"/>
    <mergeCell ref="F664:G664"/>
    <mergeCell ref="F656:G656"/>
    <mergeCell ref="F657:G657"/>
    <mergeCell ref="F658:G658"/>
    <mergeCell ref="F654:G654"/>
    <mergeCell ref="F655:G655"/>
    <mergeCell ref="F648:G648"/>
    <mergeCell ref="F649:G649"/>
    <mergeCell ref="F650:G650"/>
    <mergeCell ref="F651:G651"/>
    <mergeCell ref="F652:G652"/>
    <mergeCell ref="F653:G653"/>
    <mergeCell ref="F642:G642"/>
    <mergeCell ref="F643:G643"/>
    <mergeCell ref="F644:G644"/>
    <mergeCell ref="F645:G645"/>
    <mergeCell ref="F646:G646"/>
    <mergeCell ref="F647:G647"/>
    <mergeCell ref="F640:G640"/>
    <mergeCell ref="F641:G641"/>
    <mergeCell ref="F635:G635"/>
    <mergeCell ref="F636:G636"/>
    <mergeCell ref="F637:G637"/>
    <mergeCell ref="F638:G638"/>
    <mergeCell ref="F639:G639"/>
    <mergeCell ref="F631:G631"/>
    <mergeCell ref="F632:G632"/>
    <mergeCell ref="F633:G633"/>
    <mergeCell ref="F634:G634"/>
    <mergeCell ref="F625:G625"/>
    <mergeCell ref="F626:G626"/>
    <mergeCell ref="F627:G627"/>
    <mergeCell ref="F628:G628"/>
    <mergeCell ref="F629:G629"/>
    <mergeCell ref="F630:G630"/>
    <mergeCell ref="F622:G622"/>
    <mergeCell ref="F623:G623"/>
    <mergeCell ref="F624:G624"/>
    <mergeCell ref="F613:G613"/>
    <mergeCell ref="F614:G614"/>
    <mergeCell ref="F615:G615"/>
    <mergeCell ref="F616:G616"/>
    <mergeCell ref="F617:G617"/>
    <mergeCell ref="F618:G618"/>
    <mergeCell ref="F619:G619"/>
    <mergeCell ref="F610:G610"/>
    <mergeCell ref="F611:G611"/>
    <mergeCell ref="F612:G612"/>
    <mergeCell ref="F604:G604"/>
    <mergeCell ref="F605:G605"/>
    <mergeCell ref="F606:G606"/>
    <mergeCell ref="F607:G607"/>
    <mergeCell ref="F608:G608"/>
    <mergeCell ref="F609:G609"/>
    <mergeCell ref="F598:G598"/>
    <mergeCell ref="F599:G599"/>
    <mergeCell ref="F600:G600"/>
    <mergeCell ref="F601:G601"/>
    <mergeCell ref="F602:G602"/>
    <mergeCell ref="F603:G603"/>
    <mergeCell ref="F592:G592"/>
    <mergeCell ref="F593:G593"/>
    <mergeCell ref="F594:G594"/>
    <mergeCell ref="F595:G595"/>
    <mergeCell ref="F596:G596"/>
    <mergeCell ref="F597:G597"/>
    <mergeCell ref="F586:G586"/>
    <mergeCell ref="F587:G587"/>
    <mergeCell ref="F588:G588"/>
    <mergeCell ref="F589:G589"/>
    <mergeCell ref="F590:G590"/>
    <mergeCell ref="F591:G591"/>
    <mergeCell ref="F580:G580"/>
    <mergeCell ref="F581:G581"/>
    <mergeCell ref="F582:G582"/>
    <mergeCell ref="F583:G583"/>
    <mergeCell ref="F584:G584"/>
    <mergeCell ref="F585:G585"/>
    <mergeCell ref="F574:G574"/>
    <mergeCell ref="F575:G575"/>
    <mergeCell ref="F576:G576"/>
    <mergeCell ref="F577:G577"/>
    <mergeCell ref="F578:G578"/>
    <mergeCell ref="F579:G579"/>
    <mergeCell ref="F568:G568"/>
    <mergeCell ref="F569:G569"/>
    <mergeCell ref="F570:G570"/>
    <mergeCell ref="F571:G571"/>
    <mergeCell ref="F572:G572"/>
    <mergeCell ref="F573:G573"/>
    <mergeCell ref="F562:G562"/>
    <mergeCell ref="F563:G563"/>
    <mergeCell ref="F564:G564"/>
    <mergeCell ref="F565:G565"/>
    <mergeCell ref="F566:G566"/>
    <mergeCell ref="F567:G567"/>
    <mergeCell ref="F556:G556"/>
    <mergeCell ref="F557:G557"/>
    <mergeCell ref="F558:G558"/>
    <mergeCell ref="F559:G559"/>
    <mergeCell ref="F560:G560"/>
    <mergeCell ref="F561:G561"/>
    <mergeCell ref="F550:G550"/>
    <mergeCell ref="F551:G551"/>
    <mergeCell ref="F552:G552"/>
    <mergeCell ref="F553:G553"/>
    <mergeCell ref="F554:G554"/>
    <mergeCell ref="F555:G555"/>
    <mergeCell ref="F544:G544"/>
    <mergeCell ref="F545:G545"/>
    <mergeCell ref="F546:G546"/>
    <mergeCell ref="F547:G547"/>
    <mergeCell ref="F548:G548"/>
    <mergeCell ref="F549:G549"/>
    <mergeCell ref="F538:G538"/>
    <mergeCell ref="F539:G539"/>
    <mergeCell ref="F540:G540"/>
    <mergeCell ref="F541:G541"/>
    <mergeCell ref="F542:G542"/>
    <mergeCell ref="F543:G543"/>
    <mergeCell ref="F532:G532"/>
    <mergeCell ref="F533:G533"/>
    <mergeCell ref="F534:G534"/>
    <mergeCell ref="F535:G535"/>
    <mergeCell ref="F536:G536"/>
    <mergeCell ref="F537:G537"/>
    <mergeCell ref="F528:G528"/>
    <mergeCell ref="F529:G529"/>
    <mergeCell ref="F530:G530"/>
    <mergeCell ref="F531:G531"/>
    <mergeCell ref="F523:G523"/>
    <mergeCell ref="F524:G524"/>
    <mergeCell ref="F525:G525"/>
    <mergeCell ref="F526:G526"/>
    <mergeCell ref="F527:G527"/>
    <mergeCell ref="F517:G517"/>
    <mergeCell ref="F518:G518"/>
    <mergeCell ref="F519:G519"/>
    <mergeCell ref="F520:G520"/>
    <mergeCell ref="F521:G521"/>
    <mergeCell ref="F522:G522"/>
    <mergeCell ref="F511:G511"/>
    <mergeCell ref="F512:G512"/>
    <mergeCell ref="F513:G513"/>
    <mergeCell ref="F514:G514"/>
    <mergeCell ref="F515:G515"/>
    <mergeCell ref="F516:G516"/>
    <mergeCell ref="F505:G505"/>
    <mergeCell ref="F506:G506"/>
    <mergeCell ref="F507:G507"/>
    <mergeCell ref="F508:G508"/>
    <mergeCell ref="F509:G509"/>
    <mergeCell ref="F510:G510"/>
    <mergeCell ref="F499:G499"/>
    <mergeCell ref="F500:G500"/>
    <mergeCell ref="F501:G501"/>
    <mergeCell ref="F502:G502"/>
    <mergeCell ref="F503:G503"/>
    <mergeCell ref="F504:G504"/>
    <mergeCell ref="F493:G493"/>
    <mergeCell ref="F494:G494"/>
    <mergeCell ref="F495:G495"/>
    <mergeCell ref="F496:G496"/>
    <mergeCell ref="F497:G497"/>
    <mergeCell ref="F498:G498"/>
    <mergeCell ref="F487:G487"/>
    <mergeCell ref="F488:G488"/>
    <mergeCell ref="F489:G489"/>
    <mergeCell ref="F490:G490"/>
    <mergeCell ref="F491:G491"/>
    <mergeCell ref="F492:G492"/>
    <mergeCell ref="F481:G481"/>
    <mergeCell ref="F482:G482"/>
    <mergeCell ref="F483:G483"/>
    <mergeCell ref="F484:G484"/>
    <mergeCell ref="F485:G485"/>
    <mergeCell ref="F486:G486"/>
    <mergeCell ref="F475:G475"/>
    <mergeCell ref="F476:G476"/>
    <mergeCell ref="F477:G477"/>
    <mergeCell ref="F478:G478"/>
    <mergeCell ref="F479:G479"/>
    <mergeCell ref="F480:G480"/>
    <mergeCell ref="F469:G469"/>
    <mergeCell ref="F470:G470"/>
    <mergeCell ref="F471:G471"/>
    <mergeCell ref="F472:G472"/>
    <mergeCell ref="F473:G473"/>
    <mergeCell ref="F474:G474"/>
    <mergeCell ref="F463:G463"/>
    <mergeCell ref="F464:G464"/>
    <mergeCell ref="F465:G465"/>
    <mergeCell ref="F466:G466"/>
    <mergeCell ref="F467:G467"/>
    <mergeCell ref="F468:G468"/>
    <mergeCell ref="F457:G457"/>
    <mergeCell ref="F458:G458"/>
    <mergeCell ref="F459:G459"/>
    <mergeCell ref="F460:G460"/>
    <mergeCell ref="F461:G461"/>
    <mergeCell ref="F462:G462"/>
    <mergeCell ref="F451:G451"/>
    <mergeCell ref="F452:G452"/>
    <mergeCell ref="F453:G453"/>
    <mergeCell ref="F454:G454"/>
    <mergeCell ref="F455:G455"/>
    <mergeCell ref="F456:G456"/>
    <mergeCell ref="F445:G445"/>
    <mergeCell ref="F446:G446"/>
    <mergeCell ref="F447:G447"/>
    <mergeCell ref="F448:G448"/>
    <mergeCell ref="F449:G449"/>
    <mergeCell ref="F450:G450"/>
    <mergeCell ref="F439:G439"/>
    <mergeCell ref="F440:G440"/>
    <mergeCell ref="F441:G441"/>
    <mergeCell ref="F442:G442"/>
    <mergeCell ref="F443:G443"/>
    <mergeCell ref="F444:G444"/>
    <mergeCell ref="F433:G433"/>
    <mergeCell ref="F434:G434"/>
    <mergeCell ref="F435:G435"/>
    <mergeCell ref="F436:G436"/>
    <mergeCell ref="F437:G437"/>
    <mergeCell ref="F438:G438"/>
    <mergeCell ref="F427:G427"/>
    <mergeCell ref="F428:G428"/>
    <mergeCell ref="F429:G429"/>
    <mergeCell ref="F430:G430"/>
    <mergeCell ref="F431:G431"/>
    <mergeCell ref="F432:G432"/>
    <mergeCell ref="F421:G421"/>
    <mergeCell ref="F422:G422"/>
    <mergeCell ref="F423:G423"/>
    <mergeCell ref="F424:G424"/>
    <mergeCell ref="F425:G425"/>
    <mergeCell ref="F426:G426"/>
    <mergeCell ref="F415:G415"/>
    <mergeCell ref="F416:G416"/>
    <mergeCell ref="F417:G417"/>
    <mergeCell ref="F418:G418"/>
    <mergeCell ref="F419:G419"/>
    <mergeCell ref="F420:G420"/>
    <mergeCell ref="F411:G411"/>
    <mergeCell ref="F412:G412"/>
    <mergeCell ref="F413:G413"/>
    <mergeCell ref="F414:G414"/>
    <mergeCell ref="F406:G406"/>
    <mergeCell ref="F407:G407"/>
    <mergeCell ref="F408:G408"/>
    <mergeCell ref="F409:G409"/>
    <mergeCell ref="F410:G410"/>
    <mergeCell ref="F400:G400"/>
    <mergeCell ref="F401:G401"/>
    <mergeCell ref="F402:G402"/>
    <mergeCell ref="F403:G403"/>
    <mergeCell ref="F404:G404"/>
    <mergeCell ref="F405:G405"/>
    <mergeCell ref="F394:G394"/>
    <mergeCell ref="F395:G395"/>
    <mergeCell ref="F396:G396"/>
    <mergeCell ref="F397:G397"/>
    <mergeCell ref="F398:G398"/>
    <mergeCell ref="F399:G399"/>
    <mergeCell ref="F388:G388"/>
    <mergeCell ref="F389:G389"/>
    <mergeCell ref="F390:G390"/>
    <mergeCell ref="F391:G391"/>
    <mergeCell ref="F392:G392"/>
    <mergeCell ref="F393:G393"/>
    <mergeCell ref="F385:G385"/>
    <mergeCell ref="F386:G386"/>
    <mergeCell ref="F387:G387"/>
    <mergeCell ref="F381:G381"/>
    <mergeCell ref="F382:G382"/>
    <mergeCell ref="F383:G383"/>
    <mergeCell ref="F384:G384"/>
    <mergeCell ref="F378:G378"/>
    <mergeCell ref="F379:G379"/>
    <mergeCell ref="F380:G380"/>
    <mergeCell ref="F372:G372"/>
    <mergeCell ref="F373:G373"/>
    <mergeCell ref="F374:G374"/>
    <mergeCell ref="F375:G375"/>
    <mergeCell ref="F376:G376"/>
    <mergeCell ref="F377:G377"/>
    <mergeCell ref="F366:G366"/>
    <mergeCell ref="F367:G367"/>
    <mergeCell ref="F368:G368"/>
    <mergeCell ref="F369:G369"/>
    <mergeCell ref="F370:G370"/>
    <mergeCell ref="F371:G371"/>
    <mergeCell ref="F360:G360"/>
    <mergeCell ref="F361:G361"/>
    <mergeCell ref="F362:G362"/>
    <mergeCell ref="F363:G363"/>
    <mergeCell ref="F364:G364"/>
    <mergeCell ref="F365:G365"/>
    <mergeCell ref="F354:G354"/>
    <mergeCell ref="F355:G355"/>
    <mergeCell ref="F356:G356"/>
    <mergeCell ref="F357:G357"/>
    <mergeCell ref="F358:G358"/>
    <mergeCell ref="F359:G359"/>
    <mergeCell ref="F351:G351"/>
    <mergeCell ref="F352:G352"/>
    <mergeCell ref="F353:G353"/>
    <mergeCell ref="F345:G345"/>
    <mergeCell ref="F346:G346"/>
    <mergeCell ref="F347:G347"/>
    <mergeCell ref="F348:G348"/>
    <mergeCell ref="F349:G349"/>
    <mergeCell ref="F350:G350"/>
    <mergeCell ref="F339:G339"/>
    <mergeCell ref="F340:G340"/>
    <mergeCell ref="F341:G341"/>
    <mergeCell ref="F342:G342"/>
    <mergeCell ref="F343:G343"/>
    <mergeCell ref="F344:G344"/>
    <mergeCell ref="F333:G333"/>
    <mergeCell ref="F334:G334"/>
    <mergeCell ref="F335:G335"/>
    <mergeCell ref="F336:G336"/>
    <mergeCell ref="F337:G337"/>
    <mergeCell ref="F338:G338"/>
    <mergeCell ref="F327:G327"/>
    <mergeCell ref="F328:G328"/>
    <mergeCell ref="F329:G329"/>
    <mergeCell ref="F330:G330"/>
    <mergeCell ref="F331:G331"/>
    <mergeCell ref="F332:G332"/>
    <mergeCell ref="F321:G321"/>
    <mergeCell ref="F322:G322"/>
    <mergeCell ref="F323:G323"/>
    <mergeCell ref="F324:G324"/>
    <mergeCell ref="F325:G325"/>
    <mergeCell ref="F326:G326"/>
    <mergeCell ref="F315:G315"/>
    <mergeCell ref="F316:G316"/>
    <mergeCell ref="F317:G317"/>
    <mergeCell ref="F318:G318"/>
    <mergeCell ref="F319:G319"/>
    <mergeCell ref="F320:G320"/>
    <mergeCell ref="F309:G309"/>
    <mergeCell ref="F310:G310"/>
    <mergeCell ref="F311:G311"/>
    <mergeCell ref="F312:G312"/>
    <mergeCell ref="F313:G313"/>
    <mergeCell ref="F314:G314"/>
    <mergeCell ref="F303:G303"/>
    <mergeCell ref="F304:G304"/>
    <mergeCell ref="F305:G305"/>
    <mergeCell ref="F306:G306"/>
    <mergeCell ref="F307:G307"/>
    <mergeCell ref="F308:G308"/>
    <mergeCell ref="F297:G297"/>
    <mergeCell ref="F298:G298"/>
    <mergeCell ref="F299:G299"/>
    <mergeCell ref="F300:G300"/>
    <mergeCell ref="F301:G301"/>
    <mergeCell ref="F302:G302"/>
    <mergeCell ref="F291:G291"/>
    <mergeCell ref="F292:G292"/>
    <mergeCell ref="F293:G293"/>
    <mergeCell ref="F294:G294"/>
    <mergeCell ref="F295:G295"/>
    <mergeCell ref="F296:G296"/>
    <mergeCell ref="F285:G285"/>
    <mergeCell ref="F286:G286"/>
    <mergeCell ref="F287:G287"/>
    <mergeCell ref="F288:G288"/>
    <mergeCell ref="F289:G289"/>
    <mergeCell ref="F290:G290"/>
    <mergeCell ref="F279:G279"/>
    <mergeCell ref="F280:G280"/>
    <mergeCell ref="F281:G281"/>
    <mergeCell ref="F282:G282"/>
    <mergeCell ref="F283:G283"/>
    <mergeCell ref="F284:G284"/>
    <mergeCell ref="F273:G273"/>
    <mergeCell ref="F274:G274"/>
    <mergeCell ref="F275:G275"/>
    <mergeCell ref="F276:G276"/>
    <mergeCell ref="F277:G277"/>
    <mergeCell ref="F278:G278"/>
    <mergeCell ref="F267:G267"/>
    <mergeCell ref="F268:G268"/>
    <mergeCell ref="F269:G269"/>
    <mergeCell ref="F270:G270"/>
    <mergeCell ref="F271:G271"/>
    <mergeCell ref="F272:G272"/>
    <mergeCell ref="F261:G261"/>
    <mergeCell ref="F262:G262"/>
    <mergeCell ref="F263:G263"/>
    <mergeCell ref="F264:G264"/>
    <mergeCell ref="F265:G265"/>
    <mergeCell ref="F266:G266"/>
    <mergeCell ref="F255:G255"/>
    <mergeCell ref="F256:G256"/>
    <mergeCell ref="F257:G257"/>
    <mergeCell ref="F258:G258"/>
    <mergeCell ref="F259:G259"/>
    <mergeCell ref="F260:G260"/>
    <mergeCell ref="F249:G249"/>
    <mergeCell ref="F250:G250"/>
    <mergeCell ref="F251:G251"/>
    <mergeCell ref="F252:G252"/>
    <mergeCell ref="F253:G253"/>
    <mergeCell ref="F254:G254"/>
    <mergeCell ref="F243:G243"/>
    <mergeCell ref="F244:G244"/>
    <mergeCell ref="F245:G245"/>
    <mergeCell ref="F246:G246"/>
    <mergeCell ref="F247:G247"/>
    <mergeCell ref="F248:G248"/>
    <mergeCell ref="F237:G237"/>
    <mergeCell ref="F238:G238"/>
    <mergeCell ref="F239:G239"/>
    <mergeCell ref="F240:G240"/>
    <mergeCell ref="F241:G241"/>
    <mergeCell ref="F242:G242"/>
    <mergeCell ref="F231:G231"/>
    <mergeCell ref="F232:G232"/>
    <mergeCell ref="F233:G233"/>
    <mergeCell ref="F234:G234"/>
    <mergeCell ref="F235:G235"/>
    <mergeCell ref="F236:G236"/>
    <mergeCell ref="F225:G225"/>
    <mergeCell ref="F226:G226"/>
    <mergeCell ref="F227:G227"/>
    <mergeCell ref="F228:G228"/>
    <mergeCell ref="F229:G229"/>
    <mergeCell ref="F230:G230"/>
    <mergeCell ref="F222:G222"/>
    <mergeCell ref="F223:G223"/>
    <mergeCell ref="F224:G224"/>
    <mergeCell ref="F216:G216"/>
    <mergeCell ref="F217:G217"/>
    <mergeCell ref="F218:G218"/>
    <mergeCell ref="F219:G219"/>
    <mergeCell ref="F220:G220"/>
    <mergeCell ref="F221:G221"/>
    <mergeCell ref="F210:G210"/>
    <mergeCell ref="F211:G211"/>
    <mergeCell ref="F212:G212"/>
    <mergeCell ref="F213:G213"/>
    <mergeCell ref="F214:G214"/>
    <mergeCell ref="F215:G215"/>
    <mergeCell ref="F204:G204"/>
    <mergeCell ref="F205:G205"/>
    <mergeCell ref="F206:G206"/>
    <mergeCell ref="F207:G207"/>
    <mergeCell ref="F208:G208"/>
    <mergeCell ref="F209:G209"/>
    <mergeCell ref="F198:G198"/>
    <mergeCell ref="F199:G199"/>
    <mergeCell ref="F200:G200"/>
    <mergeCell ref="F201:G201"/>
    <mergeCell ref="F202:G202"/>
    <mergeCell ref="F203:G203"/>
    <mergeCell ref="F192:G192"/>
    <mergeCell ref="F193:G193"/>
    <mergeCell ref="F194:G194"/>
    <mergeCell ref="F195:G195"/>
    <mergeCell ref="F196:G196"/>
    <mergeCell ref="F197:G197"/>
    <mergeCell ref="F186:G186"/>
    <mergeCell ref="F187:G187"/>
    <mergeCell ref="F188:G188"/>
    <mergeCell ref="F189:G189"/>
    <mergeCell ref="F190:G190"/>
    <mergeCell ref="F191:G191"/>
    <mergeCell ref="F180:G180"/>
    <mergeCell ref="F181:G181"/>
    <mergeCell ref="F182:G182"/>
    <mergeCell ref="F183:G183"/>
    <mergeCell ref="F184:G184"/>
    <mergeCell ref="F185:G185"/>
    <mergeCell ref="F174:G174"/>
    <mergeCell ref="F175:G175"/>
    <mergeCell ref="F176:G176"/>
    <mergeCell ref="F177:G177"/>
    <mergeCell ref="F178:G178"/>
    <mergeCell ref="F179:G179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F167:G167"/>
    <mergeCell ref="F156:G156"/>
    <mergeCell ref="F157:G157"/>
    <mergeCell ref="F158:G158"/>
    <mergeCell ref="F159:G159"/>
    <mergeCell ref="F160:G160"/>
    <mergeCell ref="F161:G161"/>
    <mergeCell ref="F150:G150"/>
    <mergeCell ref="F151:G151"/>
    <mergeCell ref="F152:G152"/>
    <mergeCell ref="F153:G153"/>
    <mergeCell ref="F154:G154"/>
    <mergeCell ref="F155:G155"/>
    <mergeCell ref="F144:G144"/>
    <mergeCell ref="F145:G145"/>
    <mergeCell ref="F146:G146"/>
    <mergeCell ref="F147:G147"/>
    <mergeCell ref="F148:G148"/>
    <mergeCell ref="F149:G149"/>
    <mergeCell ref="F138:G138"/>
    <mergeCell ref="F139:G139"/>
    <mergeCell ref="F140:G140"/>
    <mergeCell ref="F141:G141"/>
    <mergeCell ref="F142:G142"/>
    <mergeCell ref="F143:G143"/>
    <mergeCell ref="F132:G132"/>
    <mergeCell ref="F133:G133"/>
    <mergeCell ref="F134:G134"/>
    <mergeCell ref="F135:G135"/>
    <mergeCell ref="F136:G136"/>
    <mergeCell ref="F137:G137"/>
    <mergeCell ref="F126:G126"/>
    <mergeCell ref="F127:G127"/>
    <mergeCell ref="F128:G128"/>
    <mergeCell ref="F129:G129"/>
    <mergeCell ref="F130:G130"/>
    <mergeCell ref="F131:G131"/>
    <mergeCell ref="F124:G124"/>
    <mergeCell ref="F125:G125"/>
    <mergeCell ref="F119:G119"/>
    <mergeCell ref="F120:G120"/>
    <mergeCell ref="F121:G121"/>
    <mergeCell ref="F122:G122"/>
    <mergeCell ref="F123:G123"/>
    <mergeCell ref="F115:G115"/>
    <mergeCell ref="F116:G116"/>
    <mergeCell ref="F117:G117"/>
    <mergeCell ref="F118:G118"/>
    <mergeCell ref="F110:G110"/>
    <mergeCell ref="F111:G111"/>
    <mergeCell ref="F112:G112"/>
    <mergeCell ref="F113:G113"/>
    <mergeCell ref="F114:G114"/>
    <mergeCell ref="F104:G104"/>
    <mergeCell ref="F105:G105"/>
    <mergeCell ref="F106:G106"/>
    <mergeCell ref="F107:G107"/>
    <mergeCell ref="F108:G108"/>
    <mergeCell ref="F109:G109"/>
    <mergeCell ref="F98:G98"/>
    <mergeCell ref="F99:G99"/>
    <mergeCell ref="F100:G100"/>
    <mergeCell ref="F101:G101"/>
    <mergeCell ref="F102:G102"/>
    <mergeCell ref="F103:G103"/>
    <mergeCell ref="F92:G92"/>
    <mergeCell ref="F93:G93"/>
    <mergeCell ref="F94:G94"/>
    <mergeCell ref="F95:G95"/>
    <mergeCell ref="F96:G96"/>
    <mergeCell ref="F97:G97"/>
    <mergeCell ref="F86:G86"/>
    <mergeCell ref="F87:G87"/>
    <mergeCell ref="F88:G88"/>
    <mergeCell ref="F89:G89"/>
    <mergeCell ref="F90:G90"/>
    <mergeCell ref="F91:G91"/>
    <mergeCell ref="F80:G80"/>
    <mergeCell ref="F81:G81"/>
    <mergeCell ref="F82:G82"/>
    <mergeCell ref="F83:G83"/>
    <mergeCell ref="F84:G84"/>
    <mergeCell ref="F85:G85"/>
    <mergeCell ref="F74:G74"/>
    <mergeCell ref="F75:G75"/>
    <mergeCell ref="F76:G76"/>
    <mergeCell ref="F77:G77"/>
    <mergeCell ref="F78:G78"/>
    <mergeCell ref="F79:G79"/>
    <mergeCell ref="F68:G68"/>
    <mergeCell ref="F69:G69"/>
    <mergeCell ref="F70:G70"/>
    <mergeCell ref="F71:G71"/>
    <mergeCell ref="F72:G72"/>
    <mergeCell ref="F73:G73"/>
    <mergeCell ref="F62:G62"/>
    <mergeCell ref="F63:G63"/>
    <mergeCell ref="F64:G64"/>
    <mergeCell ref="F65:G65"/>
    <mergeCell ref="F66:G66"/>
    <mergeCell ref="F67:G67"/>
    <mergeCell ref="F56:G56"/>
    <mergeCell ref="F57:G57"/>
    <mergeCell ref="F58:G58"/>
    <mergeCell ref="F59:G59"/>
    <mergeCell ref="F60:G60"/>
    <mergeCell ref="F61:G61"/>
    <mergeCell ref="F50:G50"/>
    <mergeCell ref="F51:G51"/>
    <mergeCell ref="F52:G52"/>
    <mergeCell ref="F53:G53"/>
    <mergeCell ref="F54:G54"/>
    <mergeCell ref="F55:G55"/>
    <mergeCell ref="F46:G46"/>
    <mergeCell ref="F47:G47"/>
    <mergeCell ref="F48:G48"/>
    <mergeCell ref="F49:G49"/>
    <mergeCell ref="F40:G40"/>
    <mergeCell ref="F41:G41"/>
    <mergeCell ref="F42:G42"/>
    <mergeCell ref="F43:G43"/>
    <mergeCell ref="F44:G44"/>
    <mergeCell ref="F45:G45"/>
    <mergeCell ref="F34:G34"/>
    <mergeCell ref="F35:G35"/>
    <mergeCell ref="F36:G36"/>
    <mergeCell ref="F37:G37"/>
    <mergeCell ref="F38:G38"/>
    <mergeCell ref="F39:G39"/>
    <mergeCell ref="F28:G28"/>
    <mergeCell ref="F29:G29"/>
    <mergeCell ref="F30:G30"/>
    <mergeCell ref="F31:G31"/>
    <mergeCell ref="F32:G32"/>
    <mergeCell ref="F33:G33"/>
    <mergeCell ref="F25:G25"/>
    <mergeCell ref="F26:G26"/>
    <mergeCell ref="F27:G27"/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F12:G12"/>
    <mergeCell ref="A5:H5"/>
    <mergeCell ref="A6:A7"/>
    <mergeCell ref="B6:B7"/>
    <mergeCell ref="C6:C7"/>
    <mergeCell ref="D6:D7"/>
    <mergeCell ref="E1:G1"/>
    <mergeCell ref="E3:G3"/>
    <mergeCell ref="F8:G8"/>
    <mergeCell ref="F9:G9"/>
    <mergeCell ref="F10:G10"/>
    <mergeCell ref="F11:G11"/>
    <mergeCell ref="I6:I7"/>
    <mergeCell ref="E2:J2"/>
    <mergeCell ref="A4:J4"/>
    <mergeCell ref="I5:J5"/>
    <mergeCell ref="E6:E7"/>
    <mergeCell ref="F6:G7"/>
    <mergeCell ref="H6:H7"/>
    <mergeCell ref="J6:J7"/>
  </mergeCells>
  <printOptions/>
  <pageMargins left="0.3937007874015748" right="0.1968503937007874" top="0.3937007874015748" bottom="0.3937007874015748" header="0" footer="0.5118110236220472"/>
  <pageSetup fitToHeight="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716"/>
  <sheetViews>
    <sheetView zoomScalePageLayoutView="0" workbookViewId="0" topLeftCell="A44">
      <selection activeCell="A28" sqref="A28"/>
    </sheetView>
  </sheetViews>
  <sheetFormatPr defaultColWidth="9.140625" defaultRowHeight="15"/>
  <cols>
    <col min="1" max="1" width="43.57421875" style="4" customWidth="1"/>
    <col min="2" max="2" width="13.00390625" style="4" customWidth="1"/>
    <col min="3" max="3" width="1.7109375" style="4" customWidth="1"/>
    <col min="4" max="4" width="4.7109375" style="4" customWidth="1"/>
    <col min="5" max="5" width="4.421875" style="4" customWidth="1"/>
    <col min="6" max="6" width="4.57421875" style="4" customWidth="1"/>
    <col min="7" max="7" width="5.28125" style="4" customWidth="1"/>
    <col min="8" max="8" width="10.00390625" style="11" customWidth="1"/>
    <col min="9" max="9" width="8.8515625" style="11" customWidth="1"/>
    <col min="10" max="10" width="7.00390625" style="119" customWidth="1"/>
    <col min="11" max="11" width="14.28125" style="17" customWidth="1"/>
    <col min="12" max="16384" width="8.8515625" style="4" customWidth="1"/>
  </cols>
  <sheetData>
    <row r="1" spans="1:8" ht="13.5">
      <c r="A1" s="167"/>
      <c r="B1" s="167"/>
      <c r="C1" s="167" t="s">
        <v>390</v>
      </c>
      <c r="D1" s="167"/>
      <c r="E1" s="167"/>
      <c r="F1" s="167"/>
      <c r="G1" s="167"/>
      <c r="H1" s="167"/>
    </row>
    <row r="2" spans="1:10" ht="54" customHeight="1">
      <c r="A2" s="167"/>
      <c r="B2" s="167"/>
      <c r="C2" s="167" t="s">
        <v>679</v>
      </c>
      <c r="D2" s="167"/>
      <c r="E2" s="167"/>
      <c r="F2" s="167"/>
      <c r="G2" s="167"/>
      <c r="H2" s="167"/>
      <c r="I2" s="168"/>
      <c r="J2" s="168"/>
    </row>
    <row r="3" spans="1:10" ht="24.75" customHeight="1">
      <c r="A3" s="167"/>
      <c r="B3" s="167"/>
      <c r="C3" s="180" t="s">
        <v>610</v>
      </c>
      <c r="D3" s="181"/>
      <c r="E3" s="181"/>
      <c r="F3" s="168"/>
      <c r="G3" s="168"/>
      <c r="H3" s="168"/>
      <c r="I3" s="168"/>
      <c r="J3" s="168"/>
    </row>
    <row r="4" spans="1:10" ht="30" customHeight="1">
      <c r="A4" s="169" t="s">
        <v>613</v>
      </c>
      <c r="B4" s="169"/>
      <c r="C4" s="169"/>
      <c r="D4" s="169"/>
      <c r="E4" s="169"/>
      <c r="F4" s="169"/>
      <c r="G4" s="169"/>
      <c r="H4" s="169"/>
      <c r="I4" s="212"/>
      <c r="J4" s="212"/>
    </row>
    <row r="5" spans="1:10" ht="14.25">
      <c r="A5" s="176" t="s">
        <v>1</v>
      </c>
      <c r="B5" s="176"/>
      <c r="C5" s="176"/>
      <c r="D5" s="176"/>
      <c r="E5" s="176"/>
      <c r="F5" s="176"/>
      <c r="G5" s="176"/>
      <c r="H5" s="176"/>
      <c r="I5" s="168"/>
      <c r="J5" s="168"/>
    </row>
    <row r="6" spans="1:11" ht="54" customHeight="1">
      <c r="A6" s="5" t="s">
        <v>2</v>
      </c>
      <c r="B6" s="170" t="s">
        <v>3</v>
      </c>
      <c r="C6" s="172"/>
      <c r="D6" s="5" t="s">
        <v>4</v>
      </c>
      <c r="E6" s="5" t="s">
        <v>5</v>
      </c>
      <c r="F6" s="5" t="s">
        <v>6</v>
      </c>
      <c r="G6" s="5" t="s">
        <v>7</v>
      </c>
      <c r="H6" s="117" t="s">
        <v>609</v>
      </c>
      <c r="I6" s="118" t="s">
        <v>664</v>
      </c>
      <c r="J6" s="122" t="s">
        <v>608</v>
      </c>
      <c r="K6" s="18"/>
    </row>
    <row r="7" spans="1:11" ht="13.5">
      <c r="A7" s="19" t="s">
        <v>8</v>
      </c>
      <c r="B7" s="213"/>
      <c r="C7" s="214"/>
      <c r="D7" s="6"/>
      <c r="E7" s="6"/>
      <c r="F7" s="6"/>
      <c r="G7" s="6"/>
      <c r="H7" s="7">
        <f>H8+H16+H51+H59+H79+H118+H144+H227+H235+H243+H258+H290+H307+H315+H332+H340+H372+H387+H432+H453+H568+H605+H652+H667+H675+H709</f>
        <v>429659.9999999998</v>
      </c>
      <c r="I7" s="113">
        <f>I8+I16+I51+I59+I79+I118+I144+I227+I235+I243+I258+I290+I307+I315+I332+I340+I372+I387+I432+I453+I568+I605+I652+I667+I675+I709</f>
        <v>414174.99999999994</v>
      </c>
      <c r="J7" s="120">
        <f aca="true" t="shared" si="0" ref="J7:J70">I7/H7*100</f>
        <v>96.3959875250198</v>
      </c>
      <c r="K7" s="20"/>
    </row>
    <row r="8" spans="1:11" ht="52.5">
      <c r="A8" s="19" t="s">
        <v>9</v>
      </c>
      <c r="B8" s="213" t="s">
        <v>10</v>
      </c>
      <c r="C8" s="214"/>
      <c r="D8" s="6"/>
      <c r="E8" s="6"/>
      <c r="F8" s="6"/>
      <c r="G8" s="6"/>
      <c r="H8" s="7">
        <f aca="true" t="shared" si="1" ref="H8:I14">H9</f>
        <v>500</v>
      </c>
      <c r="I8" s="113">
        <f t="shared" si="1"/>
        <v>500</v>
      </c>
      <c r="J8" s="120">
        <f t="shared" si="0"/>
        <v>100</v>
      </c>
      <c r="K8" s="20"/>
    </row>
    <row r="9" spans="1:11" ht="26.25">
      <c r="A9" s="19" t="s">
        <v>11</v>
      </c>
      <c r="B9" s="213" t="s">
        <v>12</v>
      </c>
      <c r="C9" s="214"/>
      <c r="D9" s="6"/>
      <c r="E9" s="6"/>
      <c r="F9" s="6"/>
      <c r="G9" s="6"/>
      <c r="H9" s="7">
        <f t="shared" si="1"/>
        <v>500</v>
      </c>
      <c r="I9" s="113">
        <f t="shared" si="1"/>
        <v>500</v>
      </c>
      <c r="J9" s="120">
        <f t="shared" si="0"/>
        <v>100</v>
      </c>
      <c r="K9" s="20"/>
    </row>
    <row r="10" spans="1:11" ht="52.5">
      <c r="A10" s="21" t="s">
        <v>13</v>
      </c>
      <c r="B10" s="215" t="s">
        <v>14</v>
      </c>
      <c r="C10" s="216"/>
      <c r="D10" s="9"/>
      <c r="E10" s="9"/>
      <c r="F10" s="9"/>
      <c r="G10" s="9"/>
      <c r="H10" s="10">
        <f t="shared" si="1"/>
        <v>500</v>
      </c>
      <c r="I10" s="114">
        <f t="shared" si="1"/>
        <v>500</v>
      </c>
      <c r="J10" s="121">
        <f t="shared" si="0"/>
        <v>100</v>
      </c>
      <c r="K10" s="22"/>
    </row>
    <row r="11" spans="1:11" ht="13.5">
      <c r="A11" s="21" t="s">
        <v>15</v>
      </c>
      <c r="B11" s="215" t="s">
        <v>14</v>
      </c>
      <c r="C11" s="216"/>
      <c r="D11" s="9" t="s">
        <v>16</v>
      </c>
      <c r="E11" s="23" t="s">
        <v>593</v>
      </c>
      <c r="F11" s="9"/>
      <c r="G11" s="9"/>
      <c r="H11" s="10">
        <f t="shared" si="1"/>
        <v>500</v>
      </c>
      <c r="I11" s="114">
        <f t="shared" si="1"/>
        <v>500</v>
      </c>
      <c r="J11" s="121">
        <f t="shared" si="0"/>
        <v>100</v>
      </c>
      <c r="K11" s="22"/>
    </row>
    <row r="12" spans="1:11" ht="13.5">
      <c r="A12" s="21" t="s">
        <v>17</v>
      </c>
      <c r="B12" s="215" t="s">
        <v>14</v>
      </c>
      <c r="C12" s="216"/>
      <c r="D12" s="9" t="s">
        <v>16</v>
      </c>
      <c r="E12" s="9" t="s">
        <v>18</v>
      </c>
      <c r="F12" s="9"/>
      <c r="G12" s="9"/>
      <c r="H12" s="10">
        <f t="shared" si="1"/>
        <v>500</v>
      </c>
      <c r="I12" s="114">
        <f t="shared" si="1"/>
        <v>500</v>
      </c>
      <c r="J12" s="121">
        <f t="shared" si="0"/>
        <v>100</v>
      </c>
      <c r="K12" s="22"/>
    </row>
    <row r="13" spans="1:11" ht="26.25">
      <c r="A13" s="21" t="s">
        <v>19</v>
      </c>
      <c r="B13" s="215" t="s">
        <v>14</v>
      </c>
      <c r="C13" s="216"/>
      <c r="D13" s="9" t="s">
        <v>16</v>
      </c>
      <c r="E13" s="9" t="s">
        <v>18</v>
      </c>
      <c r="F13" s="9" t="s">
        <v>20</v>
      </c>
      <c r="G13" s="9"/>
      <c r="H13" s="10">
        <f t="shared" si="1"/>
        <v>500</v>
      </c>
      <c r="I13" s="114">
        <f t="shared" si="1"/>
        <v>500</v>
      </c>
      <c r="J13" s="121">
        <f t="shared" si="0"/>
        <v>100</v>
      </c>
      <c r="K13" s="22"/>
    </row>
    <row r="14" spans="1:11" ht="28.5" customHeight="1">
      <c r="A14" s="21" t="s">
        <v>21</v>
      </c>
      <c r="B14" s="215" t="s">
        <v>14</v>
      </c>
      <c r="C14" s="216"/>
      <c r="D14" s="9" t="s">
        <v>16</v>
      </c>
      <c r="E14" s="9" t="s">
        <v>18</v>
      </c>
      <c r="F14" s="9" t="s">
        <v>22</v>
      </c>
      <c r="G14" s="9"/>
      <c r="H14" s="10">
        <f t="shared" si="1"/>
        <v>500</v>
      </c>
      <c r="I14" s="114">
        <f t="shared" si="1"/>
        <v>500</v>
      </c>
      <c r="J14" s="121">
        <f t="shared" si="0"/>
        <v>100</v>
      </c>
      <c r="K14" s="22"/>
    </row>
    <row r="15" spans="1:11" ht="39">
      <c r="A15" s="21" t="s">
        <v>23</v>
      </c>
      <c r="B15" s="215" t="s">
        <v>14</v>
      </c>
      <c r="C15" s="216"/>
      <c r="D15" s="9" t="s">
        <v>16</v>
      </c>
      <c r="E15" s="9" t="s">
        <v>18</v>
      </c>
      <c r="F15" s="9" t="s">
        <v>22</v>
      </c>
      <c r="G15" s="9" t="s">
        <v>24</v>
      </c>
      <c r="H15" s="10">
        <v>500</v>
      </c>
      <c r="I15" s="114">
        <v>500</v>
      </c>
      <c r="J15" s="121">
        <f t="shared" si="0"/>
        <v>100</v>
      </c>
      <c r="K15" s="22"/>
    </row>
    <row r="16" spans="1:11" ht="39">
      <c r="A16" s="19" t="s">
        <v>25</v>
      </c>
      <c r="B16" s="213" t="s">
        <v>26</v>
      </c>
      <c r="C16" s="214"/>
      <c r="D16" s="6"/>
      <c r="E16" s="6"/>
      <c r="F16" s="6"/>
      <c r="G16" s="6"/>
      <c r="H16" s="7">
        <f>H17+H24+H37+H44</f>
        <v>1782.6</v>
      </c>
      <c r="I16" s="113">
        <f>I17+I24+I37+I44</f>
        <v>1666.1999999999998</v>
      </c>
      <c r="J16" s="120">
        <f t="shared" si="0"/>
        <v>93.47021204981488</v>
      </c>
      <c r="K16" s="20"/>
    </row>
    <row r="17" spans="1:11" ht="39">
      <c r="A17" s="19" t="s">
        <v>27</v>
      </c>
      <c r="B17" s="213" t="s">
        <v>28</v>
      </c>
      <c r="C17" s="214"/>
      <c r="D17" s="6"/>
      <c r="E17" s="6"/>
      <c r="F17" s="6"/>
      <c r="G17" s="6"/>
      <c r="H17" s="7">
        <f aca="true" t="shared" si="2" ref="H17:I22">H18</f>
        <v>42.4</v>
      </c>
      <c r="I17" s="113">
        <f t="shared" si="2"/>
        <v>42.4</v>
      </c>
      <c r="J17" s="120">
        <f t="shared" si="0"/>
        <v>100</v>
      </c>
      <c r="K17" s="20"/>
    </row>
    <row r="18" spans="1:11" ht="26.25">
      <c r="A18" s="21" t="s">
        <v>29</v>
      </c>
      <c r="B18" s="215" t="s">
        <v>30</v>
      </c>
      <c r="C18" s="216"/>
      <c r="D18" s="9"/>
      <c r="E18" s="9"/>
      <c r="F18" s="9"/>
      <c r="G18" s="9"/>
      <c r="H18" s="10">
        <f t="shared" si="2"/>
        <v>42.4</v>
      </c>
      <c r="I18" s="114">
        <f t="shared" si="2"/>
        <v>42.4</v>
      </c>
      <c r="J18" s="121">
        <f t="shared" si="0"/>
        <v>100</v>
      </c>
      <c r="K18" s="22"/>
    </row>
    <row r="19" spans="1:11" ht="13.5">
      <c r="A19" s="21" t="s">
        <v>31</v>
      </c>
      <c r="B19" s="215" t="s">
        <v>30</v>
      </c>
      <c r="C19" s="216"/>
      <c r="D19" s="9" t="s">
        <v>32</v>
      </c>
      <c r="E19" s="23" t="s">
        <v>593</v>
      </c>
      <c r="F19" s="9"/>
      <c r="G19" s="9"/>
      <c r="H19" s="10">
        <f t="shared" si="2"/>
        <v>42.4</v>
      </c>
      <c r="I19" s="114">
        <f t="shared" si="2"/>
        <v>42.4</v>
      </c>
      <c r="J19" s="121">
        <f t="shared" si="0"/>
        <v>100</v>
      </c>
      <c r="K19" s="22"/>
    </row>
    <row r="20" spans="1:11" ht="13.5">
      <c r="A20" s="21" t="s">
        <v>33</v>
      </c>
      <c r="B20" s="215" t="s">
        <v>30</v>
      </c>
      <c r="C20" s="216"/>
      <c r="D20" s="9" t="s">
        <v>32</v>
      </c>
      <c r="E20" s="9" t="s">
        <v>34</v>
      </c>
      <c r="F20" s="9"/>
      <c r="G20" s="9"/>
      <c r="H20" s="10">
        <f t="shared" si="2"/>
        <v>42.4</v>
      </c>
      <c r="I20" s="114">
        <f t="shared" si="2"/>
        <v>42.4</v>
      </c>
      <c r="J20" s="121">
        <f t="shared" si="0"/>
        <v>100</v>
      </c>
      <c r="K20" s="22"/>
    </row>
    <row r="21" spans="1:11" ht="27" customHeight="1">
      <c r="A21" s="21" t="s">
        <v>35</v>
      </c>
      <c r="B21" s="215" t="s">
        <v>30</v>
      </c>
      <c r="C21" s="216"/>
      <c r="D21" s="9" t="s">
        <v>32</v>
      </c>
      <c r="E21" s="9" t="s">
        <v>34</v>
      </c>
      <c r="F21" s="9" t="s">
        <v>36</v>
      </c>
      <c r="G21" s="9"/>
      <c r="H21" s="10">
        <f t="shared" si="2"/>
        <v>42.4</v>
      </c>
      <c r="I21" s="114">
        <f t="shared" si="2"/>
        <v>42.4</v>
      </c>
      <c r="J21" s="121">
        <f t="shared" si="0"/>
        <v>100</v>
      </c>
      <c r="K21" s="22"/>
    </row>
    <row r="22" spans="1:11" ht="13.5">
      <c r="A22" s="21" t="s">
        <v>37</v>
      </c>
      <c r="B22" s="215" t="s">
        <v>30</v>
      </c>
      <c r="C22" s="216"/>
      <c r="D22" s="9" t="s">
        <v>32</v>
      </c>
      <c r="E22" s="9" t="s">
        <v>34</v>
      </c>
      <c r="F22" s="9" t="s">
        <v>38</v>
      </c>
      <c r="G22" s="9"/>
      <c r="H22" s="10">
        <f t="shared" si="2"/>
        <v>42.4</v>
      </c>
      <c r="I22" s="114">
        <f t="shared" si="2"/>
        <v>42.4</v>
      </c>
      <c r="J22" s="121">
        <f t="shared" si="0"/>
        <v>100</v>
      </c>
      <c r="K22" s="22"/>
    </row>
    <row r="23" spans="1:11" ht="26.25">
      <c r="A23" s="21" t="s">
        <v>39</v>
      </c>
      <c r="B23" s="215" t="s">
        <v>30</v>
      </c>
      <c r="C23" s="216"/>
      <c r="D23" s="9" t="s">
        <v>32</v>
      </c>
      <c r="E23" s="9" t="s">
        <v>34</v>
      </c>
      <c r="F23" s="9" t="s">
        <v>38</v>
      </c>
      <c r="G23" s="9" t="s">
        <v>40</v>
      </c>
      <c r="H23" s="10">
        <v>42.4</v>
      </c>
      <c r="I23" s="114">
        <v>42.4</v>
      </c>
      <c r="J23" s="121">
        <f t="shared" si="0"/>
        <v>100</v>
      </c>
      <c r="K23" s="22"/>
    </row>
    <row r="24" spans="1:11" ht="39">
      <c r="A24" s="19" t="s">
        <v>41</v>
      </c>
      <c r="B24" s="213" t="s">
        <v>42</v>
      </c>
      <c r="C24" s="214"/>
      <c r="D24" s="6"/>
      <c r="E24" s="6"/>
      <c r="F24" s="6"/>
      <c r="G24" s="6"/>
      <c r="H24" s="7">
        <f>H25+H31</f>
        <v>336.1</v>
      </c>
      <c r="I24" s="113">
        <f>I25+I31</f>
        <v>329</v>
      </c>
      <c r="J24" s="120">
        <f t="shared" si="0"/>
        <v>97.88753347218089</v>
      </c>
      <c r="K24" s="20"/>
    </row>
    <row r="25" spans="1:11" ht="26.25">
      <c r="A25" s="21" t="s">
        <v>43</v>
      </c>
      <c r="B25" s="215" t="s">
        <v>44</v>
      </c>
      <c r="C25" s="216"/>
      <c r="D25" s="9"/>
      <c r="E25" s="9"/>
      <c r="F25" s="9"/>
      <c r="G25" s="9"/>
      <c r="H25" s="10">
        <f aca="true" t="shared" si="3" ref="H25:I29">H26</f>
        <v>74.5</v>
      </c>
      <c r="I25" s="114">
        <f t="shared" si="3"/>
        <v>67.4</v>
      </c>
      <c r="J25" s="121">
        <f t="shared" si="0"/>
        <v>90.46979865771813</v>
      </c>
      <c r="K25" s="22"/>
    </row>
    <row r="26" spans="1:11" ht="13.5">
      <c r="A26" s="21" t="s">
        <v>31</v>
      </c>
      <c r="B26" s="215" t="s">
        <v>44</v>
      </c>
      <c r="C26" s="216"/>
      <c r="D26" s="9" t="s">
        <v>32</v>
      </c>
      <c r="E26" s="23" t="s">
        <v>593</v>
      </c>
      <c r="F26" s="9"/>
      <c r="G26" s="9"/>
      <c r="H26" s="10">
        <f t="shared" si="3"/>
        <v>74.5</v>
      </c>
      <c r="I26" s="114">
        <f t="shared" si="3"/>
        <v>67.4</v>
      </c>
      <c r="J26" s="121">
        <f t="shared" si="0"/>
        <v>90.46979865771813</v>
      </c>
      <c r="K26" s="22"/>
    </row>
    <row r="27" spans="1:11" ht="13.5">
      <c r="A27" s="21" t="s">
        <v>33</v>
      </c>
      <c r="B27" s="215" t="s">
        <v>44</v>
      </c>
      <c r="C27" s="216"/>
      <c r="D27" s="9" t="s">
        <v>32</v>
      </c>
      <c r="E27" s="9" t="s">
        <v>34</v>
      </c>
      <c r="F27" s="9"/>
      <c r="G27" s="9"/>
      <c r="H27" s="10">
        <f t="shared" si="3"/>
        <v>74.5</v>
      </c>
      <c r="I27" s="114">
        <f t="shared" si="3"/>
        <v>67.4</v>
      </c>
      <c r="J27" s="121">
        <f t="shared" si="0"/>
        <v>90.46979865771813</v>
      </c>
      <c r="K27" s="22"/>
    </row>
    <row r="28" spans="1:11" ht="27" customHeight="1">
      <c r="A28" s="21" t="s">
        <v>35</v>
      </c>
      <c r="B28" s="215" t="s">
        <v>44</v>
      </c>
      <c r="C28" s="216"/>
      <c r="D28" s="9" t="s">
        <v>32</v>
      </c>
      <c r="E28" s="9" t="s">
        <v>34</v>
      </c>
      <c r="F28" s="9" t="s">
        <v>36</v>
      </c>
      <c r="G28" s="9"/>
      <c r="H28" s="10">
        <f t="shared" si="3"/>
        <v>74.5</v>
      </c>
      <c r="I28" s="114">
        <f t="shared" si="3"/>
        <v>67.4</v>
      </c>
      <c r="J28" s="121">
        <f t="shared" si="0"/>
        <v>90.46979865771813</v>
      </c>
      <c r="K28" s="22"/>
    </row>
    <row r="29" spans="1:11" ht="13.5">
      <c r="A29" s="21" t="s">
        <v>37</v>
      </c>
      <c r="B29" s="215" t="s">
        <v>44</v>
      </c>
      <c r="C29" s="216"/>
      <c r="D29" s="9" t="s">
        <v>32</v>
      </c>
      <c r="E29" s="9" t="s">
        <v>34</v>
      </c>
      <c r="F29" s="9" t="s">
        <v>38</v>
      </c>
      <c r="G29" s="9"/>
      <c r="H29" s="10">
        <f t="shared" si="3"/>
        <v>74.5</v>
      </c>
      <c r="I29" s="114">
        <f t="shared" si="3"/>
        <v>67.4</v>
      </c>
      <c r="J29" s="121">
        <f t="shared" si="0"/>
        <v>90.46979865771813</v>
      </c>
      <c r="K29" s="22"/>
    </row>
    <row r="30" spans="1:11" ht="26.25">
      <c r="A30" s="21" t="s">
        <v>39</v>
      </c>
      <c r="B30" s="215" t="s">
        <v>44</v>
      </c>
      <c r="C30" s="216"/>
      <c r="D30" s="9" t="s">
        <v>32</v>
      </c>
      <c r="E30" s="9" t="s">
        <v>34</v>
      </c>
      <c r="F30" s="9" t="s">
        <v>38</v>
      </c>
      <c r="G30" s="9" t="s">
        <v>40</v>
      </c>
      <c r="H30" s="10">
        <v>74.5</v>
      </c>
      <c r="I30" s="114">
        <v>67.4</v>
      </c>
      <c r="J30" s="121">
        <f t="shared" si="0"/>
        <v>90.46979865771813</v>
      </c>
      <c r="K30" s="22"/>
    </row>
    <row r="31" spans="1:11" ht="26.25">
      <c r="A31" s="21" t="s">
        <v>45</v>
      </c>
      <c r="B31" s="215" t="s">
        <v>46</v>
      </c>
      <c r="C31" s="216"/>
      <c r="D31" s="9"/>
      <c r="E31" s="9"/>
      <c r="F31" s="9"/>
      <c r="G31" s="9"/>
      <c r="H31" s="10">
        <f aca="true" t="shared" si="4" ref="H31:I35">H32</f>
        <v>261.6</v>
      </c>
      <c r="I31" s="114">
        <f t="shared" si="4"/>
        <v>261.6</v>
      </c>
      <c r="J31" s="121">
        <f t="shared" si="0"/>
        <v>100</v>
      </c>
      <c r="K31" s="22"/>
    </row>
    <row r="32" spans="1:11" ht="13.5">
      <c r="A32" s="21" t="s">
        <v>31</v>
      </c>
      <c r="B32" s="215" t="s">
        <v>46</v>
      </c>
      <c r="C32" s="216"/>
      <c r="D32" s="9" t="s">
        <v>32</v>
      </c>
      <c r="E32" s="23" t="s">
        <v>593</v>
      </c>
      <c r="F32" s="9"/>
      <c r="G32" s="9"/>
      <c r="H32" s="10">
        <f t="shared" si="4"/>
        <v>261.6</v>
      </c>
      <c r="I32" s="114">
        <f t="shared" si="4"/>
        <v>261.6</v>
      </c>
      <c r="J32" s="121">
        <f t="shared" si="0"/>
        <v>100</v>
      </c>
      <c r="K32" s="22"/>
    </row>
    <row r="33" spans="1:11" ht="14.25" customHeight="1">
      <c r="A33" s="21" t="s">
        <v>47</v>
      </c>
      <c r="B33" s="215" t="s">
        <v>46</v>
      </c>
      <c r="C33" s="216"/>
      <c r="D33" s="9" t="s">
        <v>32</v>
      </c>
      <c r="E33" s="9" t="s">
        <v>16</v>
      </c>
      <c r="F33" s="9"/>
      <c r="G33" s="9"/>
      <c r="H33" s="10">
        <f t="shared" si="4"/>
        <v>261.6</v>
      </c>
      <c r="I33" s="114">
        <f t="shared" si="4"/>
        <v>261.6</v>
      </c>
      <c r="J33" s="121">
        <f t="shared" si="0"/>
        <v>100</v>
      </c>
      <c r="K33" s="22"/>
    </row>
    <row r="34" spans="1:11" ht="26.25">
      <c r="A34" s="21" t="s">
        <v>19</v>
      </c>
      <c r="B34" s="215" t="s">
        <v>46</v>
      </c>
      <c r="C34" s="216"/>
      <c r="D34" s="9" t="s">
        <v>32</v>
      </c>
      <c r="E34" s="9" t="s">
        <v>16</v>
      </c>
      <c r="F34" s="9" t="s">
        <v>20</v>
      </c>
      <c r="G34" s="9"/>
      <c r="H34" s="10">
        <f t="shared" si="4"/>
        <v>261.6</v>
      </c>
      <c r="I34" s="114">
        <f t="shared" si="4"/>
        <v>261.6</v>
      </c>
      <c r="J34" s="121">
        <f t="shared" si="0"/>
        <v>100</v>
      </c>
      <c r="K34" s="22"/>
    </row>
    <row r="35" spans="1:11" ht="27.75" customHeight="1">
      <c r="A35" s="21" t="s">
        <v>21</v>
      </c>
      <c r="B35" s="215" t="s">
        <v>46</v>
      </c>
      <c r="C35" s="216"/>
      <c r="D35" s="9" t="s">
        <v>32</v>
      </c>
      <c r="E35" s="9" t="s">
        <v>16</v>
      </c>
      <c r="F35" s="9" t="s">
        <v>22</v>
      </c>
      <c r="G35" s="9"/>
      <c r="H35" s="10">
        <f t="shared" si="4"/>
        <v>261.6</v>
      </c>
      <c r="I35" s="114">
        <f t="shared" si="4"/>
        <v>261.6</v>
      </c>
      <c r="J35" s="121">
        <f t="shared" si="0"/>
        <v>100</v>
      </c>
      <c r="K35" s="22"/>
    </row>
    <row r="36" spans="1:11" ht="26.25">
      <c r="A36" s="21" t="s">
        <v>39</v>
      </c>
      <c r="B36" s="215" t="s">
        <v>46</v>
      </c>
      <c r="C36" s="216"/>
      <c r="D36" s="9" t="s">
        <v>32</v>
      </c>
      <c r="E36" s="9" t="s">
        <v>16</v>
      </c>
      <c r="F36" s="9" t="s">
        <v>22</v>
      </c>
      <c r="G36" s="9" t="s">
        <v>40</v>
      </c>
      <c r="H36" s="10">
        <v>261.6</v>
      </c>
      <c r="I36" s="114">
        <v>261.6</v>
      </c>
      <c r="J36" s="121">
        <f t="shared" si="0"/>
        <v>100</v>
      </c>
      <c r="K36" s="22"/>
    </row>
    <row r="37" spans="1:11" ht="66">
      <c r="A37" s="19" t="s">
        <v>48</v>
      </c>
      <c r="B37" s="213" t="s">
        <v>49</v>
      </c>
      <c r="C37" s="214"/>
      <c r="D37" s="6"/>
      <c r="E37" s="6"/>
      <c r="F37" s="6"/>
      <c r="G37" s="6"/>
      <c r="H37" s="7">
        <f aca="true" t="shared" si="5" ref="H37:I42">H38</f>
        <v>1144.1</v>
      </c>
      <c r="I37" s="113">
        <f t="shared" si="5"/>
        <v>1034.8</v>
      </c>
      <c r="J37" s="120">
        <f t="shared" si="0"/>
        <v>90.44663927978324</v>
      </c>
      <c r="K37" s="20"/>
    </row>
    <row r="38" spans="1:11" ht="51.75" customHeight="1">
      <c r="A38" s="21" t="s">
        <v>50</v>
      </c>
      <c r="B38" s="215" t="s">
        <v>51</v>
      </c>
      <c r="C38" s="216"/>
      <c r="D38" s="9"/>
      <c r="E38" s="9"/>
      <c r="F38" s="9"/>
      <c r="G38" s="9"/>
      <c r="H38" s="10">
        <f t="shared" si="5"/>
        <v>1144.1</v>
      </c>
      <c r="I38" s="114">
        <f t="shared" si="5"/>
        <v>1034.8</v>
      </c>
      <c r="J38" s="121">
        <f t="shared" si="0"/>
        <v>90.44663927978324</v>
      </c>
      <c r="K38" s="22"/>
    </row>
    <row r="39" spans="1:11" ht="13.5">
      <c r="A39" s="21" t="s">
        <v>31</v>
      </c>
      <c r="B39" s="215" t="s">
        <v>51</v>
      </c>
      <c r="C39" s="216"/>
      <c r="D39" s="9" t="s">
        <v>32</v>
      </c>
      <c r="E39" s="23" t="s">
        <v>593</v>
      </c>
      <c r="F39" s="9"/>
      <c r="G39" s="9"/>
      <c r="H39" s="10">
        <f t="shared" si="5"/>
        <v>1144.1</v>
      </c>
      <c r="I39" s="114">
        <f t="shared" si="5"/>
        <v>1034.8</v>
      </c>
      <c r="J39" s="121">
        <f t="shared" si="0"/>
        <v>90.44663927978324</v>
      </c>
      <c r="K39" s="22"/>
    </row>
    <row r="40" spans="1:11" ht="13.5">
      <c r="A40" s="21" t="s">
        <v>33</v>
      </c>
      <c r="B40" s="215" t="s">
        <v>51</v>
      </c>
      <c r="C40" s="216"/>
      <c r="D40" s="9" t="s">
        <v>32</v>
      </c>
      <c r="E40" s="9" t="s">
        <v>34</v>
      </c>
      <c r="F40" s="9"/>
      <c r="G40" s="9"/>
      <c r="H40" s="10">
        <f t="shared" si="5"/>
        <v>1144.1</v>
      </c>
      <c r="I40" s="114">
        <f t="shared" si="5"/>
        <v>1034.8</v>
      </c>
      <c r="J40" s="121">
        <f t="shared" si="0"/>
        <v>90.44663927978324</v>
      </c>
      <c r="K40" s="22"/>
    </row>
    <row r="41" spans="1:11" ht="29.25" customHeight="1">
      <c r="A41" s="21" t="s">
        <v>35</v>
      </c>
      <c r="B41" s="215" t="s">
        <v>51</v>
      </c>
      <c r="C41" s="216"/>
      <c r="D41" s="9" t="s">
        <v>32</v>
      </c>
      <c r="E41" s="9" t="s">
        <v>34</v>
      </c>
      <c r="F41" s="9" t="s">
        <v>36</v>
      </c>
      <c r="G41" s="9"/>
      <c r="H41" s="10">
        <f t="shared" si="5"/>
        <v>1144.1</v>
      </c>
      <c r="I41" s="114">
        <f t="shared" si="5"/>
        <v>1034.8</v>
      </c>
      <c r="J41" s="121">
        <f t="shared" si="0"/>
        <v>90.44663927978324</v>
      </c>
      <c r="K41" s="22"/>
    </row>
    <row r="42" spans="1:11" ht="13.5">
      <c r="A42" s="21" t="s">
        <v>37</v>
      </c>
      <c r="B42" s="215" t="s">
        <v>51</v>
      </c>
      <c r="C42" s="216"/>
      <c r="D42" s="9" t="s">
        <v>32</v>
      </c>
      <c r="E42" s="9" t="s">
        <v>34</v>
      </c>
      <c r="F42" s="9" t="s">
        <v>38</v>
      </c>
      <c r="G42" s="9"/>
      <c r="H42" s="10">
        <f t="shared" si="5"/>
        <v>1144.1</v>
      </c>
      <c r="I42" s="114">
        <f t="shared" si="5"/>
        <v>1034.8</v>
      </c>
      <c r="J42" s="121">
        <f t="shared" si="0"/>
        <v>90.44663927978324</v>
      </c>
      <c r="K42" s="22"/>
    </row>
    <row r="43" spans="1:11" ht="26.25">
      <c r="A43" s="21" t="s">
        <v>39</v>
      </c>
      <c r="B43" s="215" t="s">
        <v>51</v>
      </c>
      <c r="C43" s="216"/>
      <c r="D43" s="9" t="s">
        <v>32</v>
      </c>
      <c r="E43" s="9" t="s">
        <v>34</v>
      </c>
      <c r="F43" s="9" t="s">
        <v>38</v>
      </c>
      <c r="G43" s="9" t="s">
        <v>40</v>
      </c>
      <c r="H43" s="10">
        <v>1144.1</v>
      </c>
      <c r="I43" s="114">
        <v>1034.8</v>
      </c>
      <c r="J43" s="121">
        <f t="shared" si="0"/>
        <v>90.44663927978324</v>
      </c>
      <c r="K43" s="22"/>
    </row>
    <row r="44" spans="1:11" ht="39">
      <c r="A44" s="19" t="s">
        <v>52</v>
      </c>
      <c r="B44" s="213" t="s">
        <v>53</v>
      </c>
      <c r="C44" s="214"/>
      <c r="D44" s="6"/>
      <c r="E44" s="6"/>
      <c r="F44" s="6"/>
      <c r="G44" s="6"/>
      <c r="H44" s="7">
        <f aca="true" t="shared" si="6" ref="H44:I49">H45</f>
        <v>260</v>
      </c>
      <c r="I44" s="113">
        <f t="shared" si="6"/>
        <v>260</v>
      </c>
      <c r="J44" s="120">
        <f t="shared" si="0"/>
        <v>100</v>
      </c>
      <c r="K44" s="20"/>
    </row>
    <row r="45" spans="1:11" ht="26.25">
      <c r="A45" s="21" t="s">
        <v>54</v>
      </c>
      <c r="B45" s="215" t="s">
        <v>55</v>
      </c>
      <c r="C45" s="216"/>
      <c r="D45" s="9"/>
      <c r="E45" s="9"/>
      <c r="F45" s="9"/>
      <c r="G45" s="9"/>
      <c r="H45" s="10">
        <f t="shared" si="6"/>
        <v>260</v>
      </c>
      <c r="I45" s="114">
        <f t="shared" si="6"/>
        <v>260</v>
      </c>
      <c r="J45" s="121">
        <f t="shared" si="0"/>
        <v>100</v>
      </c>
      <c r="K45" s="22"/>
    </row>
    <row r="46" spans="1:11" ht="13.5">
      <c r="A46" s="21" t="s">
        <v>31</v>
      </c>
      <c r="B46" s="215" t="s">
        <v>55</v>
      </c>
      <c r="C46" s="216"/>
      <c r="D46" s="9" t="s">
        <v>32</v>
      </c>
      <c r="E46" s="23" t="s">
        <v>593</v>
      </c>
      <c r="F46" s="9"/>
      <c r="G46" s="9"/>
      <c r="H46" s="10">
        <f t="shared" si="6"/>
        <v>260</v>
      </c>
      <c r="I46" s="114">
        <f t="shared" si="6"/>
        <v>260</v>
      </c>
      <c r="J46" s="121">
        <f t="shared" si="0"/>
        <v>100</v>
      </c>
      <c r="K46" s="22"/>
    </row>
    <row r="47" spans="1:11" ht="13.5">
      <c r="A47" s="21" t="s">
        <v>33</v>
      </c>
      <c r="B47" s="215" t="s">
        <v>55</v>
      </c>
      <c r="C47" s="216"/>
      <c r="D47" s="9" t="s">
        <v>32</v>
      </c>
      <c r="E47" s="9" t="s">
        <v>34</v>
      </c>
      <c r="F47" s="9"/>
      <c r="G47" s="9"/>
      <c r="H47" s="10">
        <f t="shared" si="6"/>
        <v>260</v>
      </c>
      <c r="I47" s="114">
        <f t="shared" si="6"/>
        <v>260</v>
      </c>
      <c r="J47" s="121">
        <f t="shared" si="0"/>
        <v>100</v>
      </c>
      <c r="K47" s="22"/>
    </row>
    <row r="48" spans="1:11" ht="24.75" customHeight="1">
      <c r="A48" s="21" t="s">
        <v>35</v>
      </c>
      <c r="B48" s="215" t="s">
        <v>55</v>
      </c>
      <c r="C48" s="216"/>
      <c r="D48" s="9" t="s">
        <v>32</v>
      </c>
      <c r="E48" s="9" t="s">
        <v>34</v>
      </c>
      <c r="F48" s="9" t="s">
        <v>36</v>
      </c>
      <c r="G48" s="9"/>
      <c r="H48" s="10">
        <f t="shared" si="6"/>
        <v>260</v>
      </c>
      <c r="I48" s="114">
        <f t="shared" si="6"/>
        <v>260</v>
      </c>
      <c r="J48" s="121">
        <f t="shared" si="0"/>
        <v>100</v>
      </c>
      <c r="K48" s="22"/>
    </row>
    <row r="49" spans="1:11" ht="13.5">
      <c r="A49" s="21" t="s">
        <v>37</v>
      </c>
      <c r="B49" s="215" t="s">
        <v>55</v>
      </c>
      <c r="C49" s="216"/>
      <c r="D49" s="9" t="s">
        <v>32</v>
      </c>
      <c r="E49" s="9" t="s">
        <v>34</v>
      </c>
      <c r="F49" s="9" t="s">
        <v>38</v>
      </c>
      <c r="G49" s="9"/>
      <c r="H49" s="10">
        <f t="shared" si="6"/>
        <v>260</v>
      </c>
      <c r="I49" s="114">
        <f t="shared" si="6"/>
        <v>260</v>
      </c>
      <c r="J49" s="121">
        <f t="shared" si="0"/>
        <v>100</v>
      </c>
      <c r="K49" s="22"/>
    </row>
    <row r="50" spans="1:11" ht="26.25">
      <c r="A50" s="21" t="s">
        <v>39</v>
      </c>
      <c r="B50" s="215" t="s">
        <v>55</v>
      </c>
      <c r="C50" s="216"/>
      <c r="D50" s="9" t="s">
        <v>32</v>
      </c>
      <c r="E50" s="9" t="s">
        <v>34</v>
      </c>
      <c r="F50" s="9" t="s">
        <v>38</v>
      </c>
      <c r="G50" s="9" t="s">
        <v>40</v>
      </c>
      <c r="H50" s="10">
        <v>260</v>
      </c>
      <c r="I50" s="114">
        <f>135+125</f>
        <v>260</v>
      </c>
      <c r="J50" s="121">
        <f t="shared" si="0"/>
        <v>100</v>
      </c>
      <c r="K50" s="22"/>
    </row>
    <row r="51" spans="1:11" ht="66">
      <c r="A51" s="19" t="s">
        <v>56</v>
      </c>
      <c r="B51" s="213" t="s">
        <v>57</v>
      </c>
      <c r="C51" s="214"/>
      <c r="D51" s="6"/>
      <c r="E51" s="6"/>
      <c r="F51" s="6"/>
      <c r="G51" s="6"/>
      <c r="H51" s="7">
        <f aca="true" t="shared" si="7" ref="H51:I57">H52</f>
        <v>868</v>
      </c>
      <c r="I51" s="113">
        <f t="shared" si="7"/>
        <v>867</v>
      </c>
      <c r="J51" s="120">
        <f t="shared" si="0"/>
        <v>99.88479262672811</v>
      </c>
      <c r="K51" s="20"/>
    </row>
    <row r="52" spans="1:11" ht="39">
      <c r="A52" s="19" t="s">
        <v>58</v>
      </c>
      <c r="B52" s="213" t="s">
        <v>59</v>
      </c>
      <c r="C52" s="214"/>
      <c r="D52" s="6"/>
      <c r="E52" s="6"/>
      <c r="F52" s="6"/>
      <c r="G52" s="6"/>
      <c r="H52" s="7">
        <f t="shared" si="7"/>
        <v>868</v>
      </c>
      <c r="I52" s="113">
        <f t="shared" si="7"/>
        <v>867</v>
      </c>
      <c r="J52" s="121">
        <f t="shared" si="0"/>
        <v>99.88479262672811</v>
      </c>
      <c r="K52" s="20"/>
    </row>
    <row r="53" spans="1:11" ht="26.25">
      <c r="A53" s="21" t="s">
        <v>60</v>
      </c>
      <c r="B53" s="215" t="s">
        <v>61</v>
      </c>
      <c r="C53" s="216"/>
      <c r="D53" s="9"/>
      <c r="E53" s="9"/>
      <c r="F53" s="9"/>
      <c r="G53" s="9"/>
      <c r="H53" s="10">
        <f t="shared" si="7"/>
        <v>868</v>
      </c>
      <c r="I53" s="114">
        <f t="shared" si="7"/>
        <v>867</v>
      </c>
      <c r="J53" s="121">
        <f t="shared" si="0"/>
        <v>99.88479262672811</v>
      </c>
      <c r="K53" s="22"/>
    </row>
    <row r="54" spans="1:11" ht="13.5">
      <c r="A54" s="21" t="s">
        <v>62</v>
      </c>
      <c r="B54" s="215" t="s">
        <v>61</v>
      </c>
      <c r="C54" s="216"/>
      <c r="D54" s="9" t="s">
        <v>63</v>
      </c>
      <c r="E54" s="23" t="s">
        <v>593</v>
      </c>
      <c r="F54" s="9"/>
      <c r="G54" s="9"/>
      <c r="H54" s="10">
        <f t="shared" si="7"/>
        <v>868</v>
      </c>
      <c r="I54" s="114">
        <f t="shared" si="7"/>
        <v>867</v>
      </c>
      <c r="J54" s="121">
        <f t="shared" si="0"/>
        <v>99.88479262672811</v>
      </c>
      <c r="K54" s="22"/>
    </row>
    <row r="55" spans="1:11" ht="26.25">
      <c r="A55" s="21" t="s">
        <v>64</v>
      </c>
      <c r="B55" s="215" t="s">
        <v>61</v>
      </c>
      <c r="C55" s="216"/>
      <c r="D55" s="9" t="s">
        <v>63</v>
      </c>
      <c r="E55" s="9" t="s">
        <v>65</v>
      </c>
      <c r="F55" s="9"/>
      <c r="G55" s="9"/>
      <c r="H55" s="10">
        <f t="shared" si="7"/>
        <v>868</v>
      </c>
      <c r="I55" s="114">
        <f t="shared" si="7"/>
        <v>867</v>
      </c>
      <c r="J55" s="121">
        <f t="shared" si="0"/>
        <v>99.88479262672811</v>
      </c>
      <c r="K55" s="22"/>
    </row>
    <row r="56" spans="1:11" ht="26.25">
      <c r="A56" s="21" t="s">
        <v>19</v>
      </c>
      <c r="B56" s="215" t="s">
        <v>61</v>
      </c>
      <c r="C56" s="216"/>
      <c r="D56" s="9" t="s">
        <v>63</v>
      </c>
      <c r="E56" s="9" t="s">
        <v>65</v>
      </c>
      <c r="F56" s="9" t="s">
        <v>20</v>
      </c>
      <c r="G56" s="9"/>
      <c r="H56" s="10">
        <f t="shared" si="7"/>
        <v>868</v>
      </c>
      <c r="I56" s="114">
        <f t="shared" si="7"/>
        <v>867</v>
      </c>
      <c r="J56" s="121">
        <f t="shared" si="0"/>
        <v>99.88479262672811</v>
      </c>
      <c r="K56" s="22"/>
    </row>
    <row r="57" spans="1:11" ht="27" customHeight="1">
      <c r="A57" s="21" t="s">
        <v>21</v>
      </c>
      <c r="B57" s="215" t="s">
        <v>61</v>
      </c>
      <c r="C57" s="216"/>
      <c r="D57" s="9" t="s">
        <v>63</v>
      </c>
      <c r="E57" s="9" t="s">
        <v>65</v>
      </c>
      <c r="F57" s="9" t="s">
        <v>22</v>
      </c>
      <c r="G57" s="9"/>
      <c r="H57" s="10">
        <f t="shared" si="7"/>
        <v>868</v>
      </c>
      <c r="I57" s="114">
        <f t="shared" si="7"/>
        <v>867</v>
      </c>
      <c r="J57" s="121">
        <f t="shared" si="0"/>
        <v>99.88479262672811</v>
      </c>
      <c r="K57" s="22"/>
    </row>
    <row r="58" spans="1:11" ht="39">
      <c r="A58" s="21" t="s">
        <v>23</v>
      </c>
      <c r="B58" s="215" t="s">
        <v>61</v>
      </c>
      <c r="C58" s="216"/>
      <c r="D58" s="9" t="s">
        <v>63</v>
      </c>
      <c r="E58" s="9" t="s">
        <v>65</v>
      </c>
      <c r="F58" s="9" t="s">
        <v>22</v>
      </c>
      <c r="G58" s="9" t="s">
        <v>24</v>
      </c>
      <c r="H58" s="10">
        <v>868</v>
      </c>
      <c r="I58" s="114">
        <v>867</v>
      </c>
      <c r="J58" s="121">
        <f t="shared" si="0"/>
        <v>99.88479262672811</v>
      </c>
      <c r="K58" s="22"/>
    </row>
    <row r="59" spans="1:11" ht="52.5">
      <c r="A59" s="19" t="s">
        <v>66</v>
      </c>
      <c r="B59" s="213" t="s">
        <v>67</v>
      </c>
      <c r="C59" s="214"/>
      <c r="D59" s="6"/>
      <c r="E59" s="6"/>
      <c r="F59" s="6"/>
      <c r="G59" s="6"/>
      <c r="H59" s="7">
        <f>H60</f>
        <v>10623.800000000001</v>
      </c>
      <c r="I59" s="113">
        <f>I60</f>
        <v>10205.800000000001</v>
      </c>
      <c r="J59" s="120">
        <f t="shared" si="0"/>
        <v>96.06543797887761</v>
      </c>
      <c r="K59" s="20"/>
    </row>
    <row r="60" spans="1:11" ht="27" customHeight="1">
      <c r="A60" s="19" t="s">
        <v>68</v>
      </c>
      <c r="B60" s="213" t="s">
        <v>69</v>
      </c>
      <c r="C60" s="214"/>
      <c r="D60" s="6"/>
      <c r="E60" s="6"/>
      <c r="F60" s="6"/>
      <c r="G60" s="6"/>
      <c r="H60" s="7">
        <f>H61+H67+H73</f>
        <v>10623.800000000001</v>
      </c>
      <c r="I60" s="113">
        <f>I61+I67+I73</f>
        <v>10205.800000000001</v>
      </c>
      <c r="J60" s="120">
        <f t="shared" si="0"/>
        <v>96.06543797887761</v>
      </c>
      <c r="K60" s="20"/>
    </row>
    <row r="61" spans="1:11" ht="39" customHeight="1">
      <c r="A61" s="21" t="s">
        <v>70</v>
      </c>
      <c r="B61" s="215" t="s">
        <v>71</v>
      </c>
      <c r="C61" s="216"/>
      <c r="D61" s="9"/>
      <c r="E61" s="9"/>
      <c r="F61" s="9"/>
      <c r="G61" s="9"/>
      <c r="H61" s="10">
        <f aca="true" t="shared" si="8" ref="H61:I65">H62</f>
        <v>9563.7</v>
      </c>
      <c r="I61" s="114">
        <f t="shared" si="8"/>
        <v>9175.2</v>
      </c>
      <c r="J61" s="121">
        <f t="shared" si="0"/>
        <v>95.93776467266852</v>
      </c>
      <c r="K61" s="22"/>
    </row>
    <row r="62" spans="1:11" ht="13.5">
      <c r="A62" s="21" t="s">
        <v>72</v>
      </c>
      <c r="B62" s="215" t="s">
        <v>71</v>
      </c>
      <c r="C62" s="216"/>
      <c r="D62" s="9" t="s">
        <v>65</v>
      </c>
      <c r="E62" s="23" t="s">
        <v>593</v>
      </c>
      <c r="F62" s="9"/>
      <c r="G62" s="9"/>
      <c r="H62" s="10">
        <f t="shared" si="8"/>
        <v>9563.7</v>
      </c>
      <c r="I62" s="114">
        <f t="shared" si="8"/>
        <v>9175.2</v>
      </c>
      <c r="J62" s="121">
        <f t="shared" si="0"/>
        <v>95.93776467266852</v>
      </c>
      <c r="K62" s="22"/>
    </row>
    <row r="63" spans="1:11" ht="13.5">
      <c r="A63" s="21" t="s">
        <v>73</v>
      </c>
      <c r="B63" s="215" t="s">
        <v>71</v>
      </c>
      <c r="C63" s="216"/>
      <c r="D63" s="9" t="s">
        <v>65</v>
      </c>
      <c r="E63" s="9" t="s">
        <v>34</v>
      </c>
      <c r="F63" s="9"/>
      <c r="G63" s="9"/>
      <c r="H63" s="10">
        <f t="shared" si="8"/>
        <v>9563.7</v>
      </c>
      <c r="I63" s="114">
        <f t="shared" si="8"/>
        <v>9175.2</v>
      </c>
      <c r="J63" s="121">
        <f t="shared" si="0"/>
        <v>95.93776467266852</v>
      </c>
      <c r="K63" s="22"/>
    </row>
    <row r="64" spans="1:11" ht="26.25">
      <c r="A64" s="21" t="s">
        <v>19</v>
      </c>
      <c r="B64" s="215" t="s">
        <v>71</v>
      </c>
      <c r="C64" s="216"/>
      <c r="D64" s="9" t="s">
        <v>65</v>
      </c>
      <c r="E64" s="9" t="s">
        <v>34</v>
      </c>
      <c r="F64" s="9" t="s">
        <v>20</v>
      </c>
      <c r="G64" s="9"/>
      <c r="H64" s="10">
        <f t="shared" si="8"/>
        <v>9563.7</v>
      </c>
      <c r="I64" s="114">
        <f t="shared" si="8"/>
        <v>9175.2</v>
      </c>
      <c r="J64" s="121">
        <f t="shared" si="0"/>
        <v>95.93776467266852</v>
      </c>
      <c r="K64" s="22"/>
    </row>
    <row r="65" spans="1:11" ht="27" customHeight="1">
      <c r="A65" s="21" t="s">
        <v>21</v>
      </c>
      <c r="B65" s="215" t="s">
        <v>71</v>
      </c>
      <c r="C65" s="216"/>
      <c r="D65" s="9" t="s">
        <v>65</v>
      </c>
      <c r="E65" s="9" t="s">
        <v>34</v>
      </c>
      <c r="F65" s="9" t="s">
        <v>22</v>
      </c>
      <c r="G65" s="9"/>
      <c r="H65" s="10">
        <f t="shared" si="8"/>
        <v>9563.7</v>
      </c>
      <c r="I65" s="114">
        <f t="shared" si="8"/>
        <v>9175.2</v>
      </c>
      <c r="J65" s="121">
        <f t="shared" si="0"/>
        <v>95.93776467266852</v>
      </c>
      <c r="K65" s="22"/>
    </row>
    <row r="66" spans="1:11" ht="39">
      <c r="A66" s="21" t="s">
        <v>23</v>
      </c>
      <c r="B66" s="215" t="s">
        <v>71</v>
      </c>
      <c r="C66" s="216"/>
      <c r="D66" s="9" t="s">
        <v>65</v>
      </c>
      <c r="E66" s="9" t="s">
        <v>34</v>
      </c>
      <c r="F66" s="9" t="s">
        <v>22</v>
      </c>
      <c r="G66" s="9" t="s">
        <v>24</v>
      </c>
      <c r="H66" s="10">
        <v>9563.7</v>
      </c>
      <c r="I66" s="114">
        <v>9175.2</v>
      </c>
      <c r="J66" s="121">
        <f t="shared" si="0"/>
        <v>95.93776467266852</v>
      </c>
      <c r="K66" s="22"/>
    </row>
    <row r="67" spans="1:11" ht="26.25">
      <c r="A67" s="21" t="s">
        <v>74</v>
      </c>
      <c r="B67" s="215" t="s">
        <v>75</v>
      </c>
      <c r="C67" s="216"/>
      <c r="D67" s="9"/>
      <c r="E67" s="9"/>
      <c r="F67" s="9"/>
      <c r="G67" s="9"/>
      <c r="H67" s="10">
        <f aca="true" t="shared" si="9" ref="H67:I71">H68</f>
        <v>340.2</v>
      </c>
      <c r="I67" s="114">
        <f t="shared" si="9"/>
        <v>340</v>
      </c>
      <c r="J67" s="121">
        <f t="shared" si="0"/>
        <v>99.94121105232216</v>
      </c>
      <c r="K67" s="22"/>
    </row>
    <row r="68" spans="1:11" ht="13.5">
      <c r="A68" s="21" t="s">
        <v>72</v>
      </c>
      <c r="B68" s="215" t="s">
        <v>75</v>
      </c>
      <c r="C68" s="216"/>
      <c r="D68" s="9" t="s">
        <v>65</v>
      </c>
      <c r="E68" s="23" t="s">
        <v>593</v>
      </c>
      <c r="F68" s="9"/>
      <c r="G68" s="9"/>
      <c r="H68" s="10">
        <f t="shared" si="9"/>
        <v>340.2</v>
      </c>
      <c r="I68" s="114">
        <f t="shared" si="9"/>
        <v>340</v>
      </c>
      <c r="J68" s="121">
        <f t="shared" si="0"/>
        <v>99.94121105232216</v>
      </c>
      <c r="K68" s="22"/>
    </row>
    <row r="69" spans="1:11" ht="13.5">
      <c r="A69" s="21" t="s">
        <v>73</v>
      </c>
      <c r="B69" s="215" t="s">
        <v>75</v>
      </c>
      <c r="C69" s="216"/>
      <c r="D69" s="9" t="s">
        <v>65</v>
      </c>
      <c r="E69" s="9" t="s">
        <v>34</v>
      </c>
      <c r="F69" s="9"/>
      <c r="G69" s="9"/>
      <c r="H69" s="10">
        <f t="shared" si="9"/>
        <v>340.2</v>
      </c>
      <c r="I69" s="114">
        <f t="shared" si="9"/>
        <v>340</v>
      </c>
      <c r="J69" s="121">
        <f t="shared" si="0"/>
        <v>99.94121105232216</v>
      </c>
      <c r="K69" s="22"/>
    </row>
    <row r="70" spans="1:11" ht="26.25">
      <c r="A70" s="21" t="s">
        <v>19</v>
      </c>
      <c r="B70" s="215" t="s">
        <v>75</v>
      </c>
      <c r="C70" s="216"/>
      <c r="D70" s="9" t="s">
        <v>65</v>
      </c>
      <c r="E70" s="9" t="s">
        <v>34</v>
      </c>
      <c r="F70" s="9" t="s">
        <v>20</v>
      </c>
      <c r="G70" s="9"/>
      <c r="H70" s="10">
        <f t="shared" si="9"/>
        <v>340.2</v>
      </c>
      <c r="I70" s="114">
        <f t="shared" si="9"/>
        <v>340</v>
      </c>
      <c r="J70" s="121">
        <f t="shared" si="0"/>
        <v>99.94121105232216</v>
      </c>
      <c r="K70" s="22"/>
    </row>
    <row r="71" spans="1:11" ht="27" customHeight="1">
      <c r="A71" s="21" t="s">
        <v>21</v>
      </c>
      <c r="B71" s="215" t="s">
        <v>75</v>
      </c>
      <c r="C71" s="216"/>
      <c r="D71" s="9" t="s">
        <v>65</v>
      </c>
      <c r="E71" s="9" t="s">
        <v>34</v>
      </c>
      <c r="F71" s="9" t="s">
        <v>22</v>
      </c>
      <c r="G71" s="9"/>
      <c r="H71" s="10">
        <f t="shared" si="9"/>
        <v>340.2</v>
      </c>
      <c r="I71" s="114">
        <f t="shared" si="9"/>
        <v>340</v>
      </c>
      <c r="J71" s="121">
        <f aca="true" t="shared" si="10" ref="J71:J134">I71/H71*100</f>
        <v>99.94121105232216</v>
      </c>
      <c r="K71" s="22"/>
    </row>
    <row r="72" spans="1:11" ht="39">
      <c r="A72" s="21" t="s">
        <v>23</v>
      </c>
      <c r="B72" s="215" t="s">
        <v>75</v>
      </c>
      <c r="C72" s="216"/>
      <c r="D72" s="9" t="s">
        <v>65</v>
      </c>
      <c r="E72" s="9" t="s">
        <v>34</v>
      </c>
      <c r="F72" s="9" t="s">
        <v>22</v>
      </c>
      <c r="G72" s="9" t="s">
        <v>24</v>
      </c>
      <c r="H72" s="10">
        <v>340.2</v>
      </c>
      <c r="I72" s="114">
        <v>340</v>
      </c>
      <c r="J72" s="121">
        <f t="shared" si="10"/>
        <v>99.94121105232216</v>
      </c>
      <c r="K72" s="22"/>
    </row>
    <row r="73" spans="1:11" ht="55.5" customHeight="1">
      <c r="A73" s="21" t="s">
        <v>76</v>
      </c>
      <c r="B73" s="215" t="s">
        <v>77</v>
      </c>
      <c r="C73" s="216"/>
      <c r="D73" s="9"/>
      <c r="E73" s="9"/>
      <c r="F73" s="9"/>
      <c r="G73" s="9"/>
      <c r="H73" s="10">
        <f aca="true" t="shared" si="11" ref="H73:I77">H74</f>
        <v>719.9</v>
      </c>
      <c r="I73" s="114">
        <f t="shared" si="11"/>
        <v>690.6</v>
      </c>
      <c r="J73" s="121">
        <f t="shared" si="10"/>
        <v>95.92999027642729</v>
      </c>
      <c r="K73" s="22"/>
    </row>
    <row r="74" spans="1:11" ht="13.5">
      <c r="A74" s="21" t="s">
        <v>72</v>
      </c>
      <c r="B74" s="215" t="s">
        <v>77</v>
      </c>
      <c r="C74" s="216"/>
      <c r="D74" s="9" t="s">
        <v>65</v>
      </c>
      <c r="E74" s="23" t="s">
        <v>593</v>
      </c>
      <c r="F74" s="9"/>
      <c r="G74" s="9"/>
      <c r="H74" s="10">
        <f t="shared" si="11"/>
        <v>719.9</v>
      </c>
      <c r="I74" s="114">
        <f t="shared" si="11"/>
        <v>690.6</v>
      </c>
      <c r="J74" s="121">
        <f t="shared" si="10"/>
        <v>95.92999027642729</v>
      </c>
      <c r="K74" s="22"/>
    </row>
    <row r="75" spans="1:11" ht="13.5">
      <c r="A75" s="21" t="s">
        <v>73</v>
      </c>
      <c r="B75" s="215" t="s">
        <v>77</v>
      </c>
      <c r="C75" s="216"/>
      <c r="D75" s="9" t="s">
        <v>65</v>
      </c>
      <c r="E75" s="9" t="s">
        <v>34</v>
      </c>
      <c r="F75" s="9"/>
      <c r="G75" s="9"/>
      <c r="H75" s="10">
        <f t="shared" si="11"/>
        <v>719.9</v>
      </c>
      <c r="I75" s="114">
        <f t="shared" si="11"/>
        <v>690.6</v>
      </c>
      <c r="J75" s="121">
        <f t="shared" si="10"/>
        <v>95.92999027642729</v>
      </c>
      <c r="K75" s="22"/>
    </row>
    <row r="76" spans="1:11" ht="26.25">
      <c r="A76" s="21" t="s">
        <v>19</v>
      </c>
      <c r="B76" s="215" t="s">
        <v>77</v>
      </c>
      <c r="C76" s="216"/>
      <c r="D76" s="9" t="s">
        <v>65</v>
      </c>
      <c r="E76" s="9" t="s">
        <v>34</v>
      </c>
      <c r="F76" s="9" t="s">
        <v>20</v>
      </c>
      <c r="G76" s="9"/>
      <c r="H76" s="10">
        <f t="shared" si="11"/>
        <v>719.9</v>
      </c>
      <c r="I76" s="114">
        <f t="shared" si="11"/>
        <v>690.6</v>
      </c>
      <c r="J76" s="121">
        <f t="shared" si="10"/>
        <v>95.92999027642729</v>
      </c>
      <c r="K76" s="22"/>
    </row>
    <row r="77" spans="1:11" ht="27" customHeight="1">
      <c r="A77" s="21" t="s">
        <v>21</v>
      </c>
      <c r="B77" s="215" t="s">
        <v>77</v>
      </c>
      <c r="C77" s="216"/>
      <c r="D77" s="9" t="s">
        <v>65</v>
      </c>
      <c r="E77" s="9" t="s">
        <v>34</v>
      </c>
      <c r="F77" s="9" t="s">
        <v>22</v>
      </c>
      <c r="G77" s="9"/>
      <c r="H77" s="10">
        <f t="shared" si="11"/>
        <v>719.9</v>
      </c>
      <c r="I77" s="114">
        <f t="shared" si="11"/>
        <v>690.6</v>
      </c>
      <c r="J77" s="121">
        <f t="shared" si="10"/>
        <v>95.92999027642729</v>
      </c>
      <c r="K77" s="22"/>
    </row>
    <row r="78" spans="1:11" ht="39">
      <c r="A78" s="21" t="s">
        <v>23</v>
      </c>
      <c r="B78" s="215" t="s">
        <v>77</v>
      </c>
      <c r="C78" s="216"/>
      <c r="D78" s="9" t="s">
        <v>65</v>
      </c>
      <c r="E78" s="9" t="s">
        <v>34</v>
      </c>
      <c r="F78" s="9" t="s">
        <v>22</v>
      </c>
      <c r="G78" s="9" t="s">
        <v>24</v>
      </c>
      <c r="H78" s="10">
        <v>719.9</v>
      </c>
      <c r="I78" s="114">
        <v>690.6</v>
      </c>
      <c r="J78" s="121">
        <f t="shared" si="10"/>
        <v>95.92999027642729</v>
      </c>
      <c r="K78" s="22"/>
    </row>
    <row r="79" spans="1:11" ht="78.75">
      <c r="A79" s="19" t="s">
        <v>78</v>
      </c>
      <c r="B79" s="213" t="s">
        <v>79</v>
      </c>
      <c r="C79" s="214"/>
      <c r="D79" s="6"/>
      <c r="E79" s="6"/>
      <c r="F79" s="6"/>
      <c r="G79" s="6"/>
      <c r="H79" s="7">
        <f>H80+H93+H100</f>
        <v>286.9</v>
      </c>
      <c r="I79" s="113">
        <f>I80+I93+I100</f>
        <v>260.5</v>
      </c>
      <c r="J79" s="120">
        <f t="shared" si="10"/>
        <v>90.7981875217846</v>
      </c>
      <c r="K79" s="20"/>
    </row>
    <row r="80" spans="1:11" ht="52.5">
      <c r="A80" s="19" t="s">
        <v>80</v>
      </c>
      <c r="B80" s="213" t="s">
        <v>81</v>
      </c>
      <c r="C80" s="214"/>
      <c r="D80" s="6"/>
      <c r="E80" s="6"/>
      <c r="F80" s="6"/>
      <c r="G80" s="6"/>
      <c r="H80" s="7">
        <f>H81+H87</f>
        <v>89.7</v>
      </c>
      <c r="I80" s="113">
        <f>I81+I87</f>
        <v>89.7</v>
      </c>
      <c r="J80" s="120">
        <f t="shared" si="10"/>
        <v>100</v>
      </c>
      <c r="K80" s="20"/>
    </row>
    <row r="81" spans="1:11" ht="39">
      <c r="A81" s="21" t="s">
        <v>82</v>
      </c>
      <c r="B81" s="215" t="s">
        <v>83</v>
      </c>
      <c r="C81" s="216"/>
      <c r="D81" s="9"/>
      <c r="E81" s="9"/>
      <c r="F81" s="9"/>
      <c r="G81" s="9"/>
      <c r="H81" s="10">
        <f aca="true" t="shared" si="12" ref="H81:I85">H82</f>
        <v>59.7</v>
      </c>
      <c r="I81" s="114">
        <f t="shared" si="12"/>
        <v>59.7</v>
      </c>
      <c r="J81" s="121">
        <f t="shared" si="10"/>
        <v>100</v>
      </c>
      <c r="K81" s="22"/>
    </row>
    <row r="82" spans="1:11" ht="13.5">
      <c r="A82" s="21" t="s">
        <v>84</v>
      </c>
      <c r="B82" s="215" t="s">
        <v>83</v>
      </c>
      <c r="C82" s="216"/>
      <c r="D82" s="9" t="s">
        <v>85</v>
      </c>
      <c r="E82" s="23" t="s">
        <v>593</v>
      </c>
      <c r="F82" s="9"/>
      <c r="G82" s="9"/>
      <c r="H82" s="10">
        <f t="shared" si="12"/>
        <v>59.7</v>
      </c>
      <c r="I82" s="114">
        <f t="shared" si="12"/>
        <v>59.7</v>
      </c>
      <c r="J82" s="121">
        <f t="shared" si="10"/>
        <v>100</v>
      </c>
      <c r="K82" s="22"/>
    </row>
    <row r="83" spans="1:11" ht="13.5">
      <c r="A83" s="21" t="s">
        <v>86</v>
      </c>
      <c r="B83" s="215" t="s">
        <v>83</v>
      </c>
      <c r="C83" s="216"/>
      <c r="D83" s="9" t="s">
        <v>85</v>
      </c>
      <c r="E83" s="9" t="s">
        <v>63</v>
      </c>
      <c r="F83" s="9"/>
      <c r="G83" s="9"/>
      <c r="H83" s="10">
        <f t="shared" si="12"/>
        <v>59.7</v>
      </c>
      <c r="I83" s="114">
        <f t="shared" si="12"/>
        <v>59.7</v>
      </c>
      <c r="J83" s="121">
        <f t="shared" si="10"/>
        <v>100</v>
      </c>
      <c r="K83" s="22"/>
    </row>
    <row r="84" spans="1:11" ht="29.25" customHeight="1">
      <c r="A84" s="21" t="s">
        <v>35</v>
      </c>
      <c r="B84" s="215" t="s">
        <v>83</v>
      </c>
      <c r="C84" s="216"/>
      <c r="D84" s="9" t="s">
        <v>85</v>
      </c>
      <c r="E84" s="9" t="s">
        <v>63</v>
      </c>
      <c r="F84" s="9" t="s">
        <v>36</v>
      </c>
      <c r="G84" s="9"/>
      <c r="H84" s="10">
        <f t="shared" si="12"/>
        <v>59.7</v>
      </c>
      <c r="I84" s="114">
        <f t="shared" si="12"/>
        <v>59.7</v>
      </c>
      <c r="J84" s="121">
        <f t="shared" si="10"/>
        <v>100</v>
      </c>
      <c r="K84" s="22"/>
    </row>
    <row r="85" spans="1:11" ht="52.5">
      <c r="A85" s="21" t="s">
        <v>87</v>
      </c>
      <c r="B85" s="215" t="s">
        <v>83</v>
      </c>
      <c r="C85" s="216"/>
      <c r="D85" s="9" t="s">
        <v>85</v>
      </c>
      <c r="E85" s="9" t="s">
        <v>63</v>
      </c>
      <c r="F85" s="9" t="s">
        <v>88</v>
      </c>
      <c r="G85" s="9"/>
      <c r="H85" s="10">
        <f t="shared" si="12"/>
        <v>59.7</v>
      </c>
      <c r="I85" s="114">
        <f t="shared" si="12"/>
        <v>59.7</v>
      </c>
      <c r="J85" s="121">
        <f t="shared" si="10"/>
        <v>100</v>
      </c>
      <c r="K85" s="22"/>
    </row>
    <row r="86" spans="1:11" ht="13.5">
      <c r="A86" s="21" t="s">
        <v>89</v>
      </c>
      <c r="B86" s="215" t="s">
        <v>83</v>
      </c>
      <c r="C86" s="216"/>
      <c r="D86" s="9" t="s">
        <v>85</v>
      </c>
      <c r="E86" s="9" t="s">
        <v>63</v>
      </c>
      <c r="F86" s="9" t="s">
        <v>88</v>
      </c>
      <c r="G86" s="9" t="s">
        <v>90</v>
      </c>
      <c r="H86" s="10">
        <v>59.7</v>
      </c>
      <c r="I86" s="114">
        <v>59.7</v>
      </c>
      <c r="J86" s="121">
        <f t="shared" si="10"/>
        <v>100</v>
      </c>
      <c r="K86" s="22"/>
    </row>
    <row r="87" spans="1:11" ht="39">
      <c r="A87" s="21" t="s">
        <v>91</v>
      </c>
      <c r="B87" s="215" t="s">
        <v>92</v>
      </c>
      <c r="C87" s="216"/>
      <c r="D87" s="9"/>
      <c r="E87" s="9"/>
      <c r="F87" s="9"/>
      <c r="G87" s="9"/>
      <c r="H87" s="10">
        <f aca="true" t="shared" si="13" ref="H87:I91">H88</f>
        <v>30</v>
      </c>
      <c r="I87" s="114">
        <f t="shared" si="13"/>
        <v>30</v>
      </c>
      <c r="J87" s="121">
        <f t="shared" si="10"/>
        <v>100</v>
      </c>
      <c r="K87" s="22"/>
    </row>
    <row r="88" spans="1:11" ht="13.5">
      <c r="A88" s="21" t="s">
        <v>84</v>
      </c>
      <c r="B88" s="215" t="s">
        <v>92</v>
      </c>
      <c r="C88" s="216"/>
      <c r="D88" s="9" t="s">
        <v>85</v>
      </c>
      <c r="E88" s="23" t="s">
        <v>593</v>
      </c>
      <c r="F88" s="9"/>
      <c r="G88" s="9"/>
      <c r="H88" s="10">
        <f t="shared" si="13"/>
        <v>30</v>
      </c>
      <c r="I88" s="114">
        <f t="shared" si="13"/>
        <v>30</v>
      </c>
      <c r="J88" s="121">
        <f t="shared" si="10"/>
        <v>100</v>
      </c>
      <c r="K88" s="22"/>
    </row>
    <row r="89" spans="1:11" ht="13.5">
      <c r="A89" s="21" t="s">
        <v>86</v>
      </c>
      <c r="B89" s="215" t="s">
        <v>92</v>
      </c>
      <c r="C89" s="216"/>
      <c r="D89" s="9" t="s">
        <v>85</v>
      </c>
      <c r="E89" s="9" t="s">
        <v>63</v>
      </c>
      <c r="F89" s="9"/>
      <c r="G89" s="9"/>
      <c r="H89" s="10">
        <f t="shared" si="13"/>
        <v>30</v>
      </c>
      <c r="I89" s="114">
        <f t="shared" si="13"/>
        <v>30</v>
      </c>
      <c r="J89" s="121">
        <f t="shared" si="10"/>
        <v>100</v>
      </c>
      <c r="K89" s="22"/>
    </row>
    <row r="90" spans="1:11" ht="28.5" customHeight="1">
      <c r="A90" s="21" t="s">
        <v>35</v>
      </c>
      <c r="B90" s="215" t="s">
        <v>92</v>
      </c>
      <c r="C90" s="216"/>
      <c r="D90" s="9" t="s">
        <v>85</v>
      </c>
      <c r="E90" s="9" t="s">
        <v>63</v>
      </c>
      <c r="F90" s="9" t="s">
        <v>36</v>
      </c>
      <c r="G90" s="9"/>
      <c r="H90" s="10">
        <f t="shared" si="13"/>
        <v>30</v>
      </c>
      <c r="I90" s="114">
        <f t="shared" si="13"/>
        <v>30</v>
      </c>
      <c r="J90" s="121">
        <f t="shared" si="10"/>
        <v>100</v>
      </c>
      <c r="K90" s="22"/>
    </row>
    <row r="91" spans="1:11" ht="52.5">
      <c r="A91" s="21" t="s">
        <v>87</v>
      </c>
      <c r="B91" s="215" t="s">
        <v>92</v>
      </c>
      <c r="C91" s="216"/>
      <c r="D91" s="9" t="s">
        <v>85</v>
      </c>
      <c r="E91" s="9" t="s">
        <v>63</v>
      </c>
      <c r="F91" s="9" t="s">
        <v>88</v>
      </c>
      <c r="G91" s="9"/>
      <c r="H91" s="10">
        <f t="shared" si="13"/>
        <v>30</v>
      </c>
      <c r="I91" s="114">
        <f t="shared" si="13"/>
        <v>30</v>
      </c>
      <c r="J91" s="121">
        <f t="shared" si="10"/>
        <v>100</v>
      </c>
      <c r="K91" s="22"/>
    </row>
    <row r="92" spans="1:11" ht="13.5">
      <c r="A92" s="21" t="s">
        <v>89</v>
      </c>
      <c r="B92" s="215" t="s">
        <v>92</v>
      </c>
      <c r="C92" s="216"/>
      <c r="D92" s="9" t="s">
        <v>85</v>
      </c>
      <c r="E92" s="9" t="s">
        <v>63</v>
      </c>
      <c r="F92" s="9" t="s">
        <v>88</v>
      </c>
      <c r="G92" s="9" t="s">
        <v>90</v>
      </c>
      <c r="H92" s="10">
        <v>30</v>
      </c>
      <c r="I92" s="114">
        <v>30</v>
      </c>
      <c r="J92" s="121">
        <f t="shared" si="10"/>
        <v>100</v>
      </c>
      <c r="K92" s="22"/>
    </row>
    <row r="93" spans="1:11" ht="26.25">
      <c r="A93" s="19" t="s">
        <v>93</v>
      </c>
      <c r="B93" s="213" t="s">
        <v>94</v>
      </c>
      <c r="C93" s="214"/>
      <c r="D93" s="6"/>
      <c r="E93" s="6"/>
      <c r="F93" s="6"/>
      <c r="G93" s="6"/>
      <c r="H93" s="7">
        <f aca="true" t="shared" si="14" ref="H93:I98">H94</f>
        <v>50</v>
      </c>
      <c r="I93" s="113">
        <f t="shared" si="14"/>
        <v>23.6</v>
      </c>
      <c r="J93" s="120">
        <f t="shared" si="10"/>
        <v>47.2</v>
      </c>
      <c r="K93" s="20"/>
    </row>
    <row r="94" spans="1:11" ht="26.25">
      <c r="A94" s="21" t="s">
        <v>95</v>
      </c>
      <c r="B94" s="215" t="s">
        <v>96</v>
      </c>
      <c r="C94" s="216"/>
      <c r="D94" s="9"/>
      <c r="E94" s="9"/>
      <c r="F94" s="9"/>
      <c r="G94" s="9"/>
      <c r="H94" s="10">
        <f t="shared" si="14"/>
        <v>50</v>
      </c>
      <c r="I94" s="114">
        <f t="shared" si="14"/>
        <v>23.6</v>
      </c>
      <c r="J94" s="121">
        <f t="shared" si="10"/>
        <v>47.2</v>
      </c>
      <c r="K94" s="22"/>
    </row>
    <row r="95" spans="1:11" ht="13.5">
      <c r="A95" s="21" t="s">
        <v>97</v>
      </c>
      <c r="B95" s="215" t="s">
        <v>96</v>
      </c>
      <c r="C95" s="216"/>
      <c r="D95" s="9" t="s">
        <v>34</v>
      </c>
      <c r="E95" s="23" t="s">
        <v>593</v>
      </c>
      <c r="F95" s="9"/>
      <c r="G95" s="9"/>
      <c r="H95" s="10">
        <f t="shared" si="14"/>
        <v>50</v>
      </c>
      <c r="I95" s="114">
        <f t="shared" si="14"/>
        <v>23.6</v>
      </c>
      <c r="J95" s="121">
        <f t="shared" si="10"/>
        <v>47.2</v>
      </c>
      <c r="K95" s="22"/>
    </row>
    <row r="96" spans="1:11" ht="13.5">
      <c r="A96" s="21" t="s">
        <v>98</v>
      </c>
      <c r="B96" s="215" t="s">
        <v>96</v>
      </c>
      <c r="C96" s="216"/>
      <c r="D96" s="9" t="s">
        <v>34</v>
      </c>
      <c r="E96" s="9" t="s">
        <v>99</v>
      </c>
      <c r="F96" s="9"/>
      <c r="G96" s="9"/>
      <c r="H96" s="10">
        <f t="shared" si="14"/>
        <v>50</v>
      </c>
      <c r="I96" s="114">
        <f t="shared" si="14"/>
        <v>23.6</v>
      </c>
      <c r="J96" s="121">
        <f t="shared" si="10"/>
        <v>47.2</v>
      </c>
      <c r="K96" s="22"/>
    </row>
    <row r="97" spans="1:11" ht="26.25">
      <c r="A97" s="21" t="s">
        <v>19</v>
      </c>
      <c r="B97" s="215" t="s">
        <v>96</v>
      </c>
      <c r="C97" s="216"/>
      <c r="D97" s="9" t="s">
        <v>34</v>
      </c>
      <c r="E97" s="9" t="s">
        <v>99</v>
      </c>
      <c r="F97" s="9" t="s">
        <v>20</v>
      </c>
      <c r="G97" s="9"/>
      <c r="H97" s="10">
        <f t="shared" si="14"/>
        <v>50</v>
      </c>
      <c r="I97" s="114">
        <f t="shared" si="14"/>
        <v>23.6</v>
      </c>
      <c r="J97" s="121">
        <f t="shared" si="10"/>
        <v>47.2</v>
      </c>
      <c r="K97" s="22"/>
    </row>
    <row r="98" spans="1:11" ht="28.5" customHeight="1">
      <c r="A98" s="21" t="s">
        <v>21</v>
      </c>
      <c r="B98" s="215" t="s">
        <v>96</v>
      </c>
      <c r="C98" s="216"/>
      <c r="D98" s="9" t="s">
        <v>34</v>
      </c>
      <c r="E98" s="9" t="s">
        <v>99</v>
      </c>
      <c r="F98" s="9" t="s">
        <v>22</v>
      </c>
      <c r="G98" s="9"/>
      <c r="H98" s="10">
        <f t="shared" si="14"/>
        <v>50</v>
      </c>
      <c r="I98" s="114">
        <f t="shared" si="14"/>
        <v>23.6</v>
      </c>
      <c r="J98" s="121">
        <f t="shared" si="10"/>
        <v>47.2</v>
      </c>
      <c r="K98" s="22"/>
    </row>
    <row r="99" spans="1:11" ht="13.5">
      <c r="A99" s="21" t="s">
        <v>89</v>
      </c>
      <c r="B99" s="215" t="s">
        <v>96</v>
      </c>
      <c r="C99" s="216"/>
      <c r="D99" s="9" t="s">
        <v>34</v>
      </c>
      <c r="E99" s="9" t="s">
        <v>99</v>
      </c>
      <c r="F99" s="9" t="s">
        <v>22</v>
      </c>
      <c r="G99" s="9" t="s">
        <v>90</v>
      </c>
      <c r="H99" s="10">
        <v>50</v>
      </c>
      <c r="I99" s="114">
        <v>23.6</v>
      </c>
      <c r="J99" s="121">
        <f t="shared" si="10"/>
        <v>47.2</v>
      </c>
      <c r="K99" s="22"/>
    </row>
    <row r="100" spans="1:11" ht="26.25">
      <c r="A100" s="19" t="s">
        <v>100</v>
      </c>
      <c r="B100" s="213" t="s">
        <v>101</v>
      </c>
      <c r="C100" s="214"/>
      <c r="D100" s="6"/>
      <c r="E100" s="6"/>
      <c r="F100" s="6"/>
      <c r="G100" s="6"/>
      <c r="H100" s="7">
        <f>H101+H107</f>
        <v>147.2</v>
      </c>
      <c r="I100" s="113">
        <f>I101+I107</f>
        <v>147.2</v>
      </c>
      <c r="J100" s="120">
        <f t="shared" si="10"/>
        <v>100</v>
      </c>
      <c r="K100" s="20"/>
    </row>
    <row r="101" spans="1:11" ht="52.5">
      <c r="A101" s="21" t="s">
        <v>102</v>
      </c>
      <c r="B101" s="215" t="s">
        <v>103</v>
      </c>
      <c r="C101" s="216"/>
      <c r="D101" s="9"/>
      <c r="E101" s="9"/>
      <c r="F101" s="9"/>
      <c r="G101" s="9"/>
      <c r="H101" s="10">
        <f aca="true" t="shared" si="15" ref="H101:I105">H102</f>
        <v>14</v>
      </c>
      <c r="I101" s="114">
        <f t="shared" si="15"/>
        <v>14</v>
      </c>
      <c r="J101" s="121">
        <f t="shared" si="10"/>
        <v>100</v>
      </c>
      <c r="K101" s="22"/>
    </row>
    <row r="102" spans="1:11" ht="13.5">
      <c r="A102" s="21" t="s">
        <v>97</v>
      </c>
      <c r="B102" s="215" t="s">
        <v>103</v>
      </c>
      <c r="C102" s="216"/>
      <c r="D102" s="9" t="s">
        <v>34</v>
      </c>
      <c r="E102" s="23" t="s">
        <v>593</v>
      </c>
      <c r="F102" s="9"/>
      <c r="G102" s="9"/>
      <c r="H102" s="10">
        <f t="shared" si="15"/>
        <v>14</v>
      </c>
      <c r="I102" s="114">
        <f t="shared" si="15"/>
        <v>14</v>
      </c>
      <c r="J102" s="121">
        <f t="shared" si="10"/>
        <v>100</v>
      </c>
      <c r="K102" s="22"/>
    </row>
    <row r="103" spans="1:11" ht="13.5">
      <c r="A103" s="21" t="s">
        <v>98</v>
      </c>
      <c r="B103" s="215" t="s">
        <v>103</v>
      </c>
      <c r="C103" s="216"/>
      <c r="D103" s="9" t="s">
        <v>34</v>
      </c>
      <c r="E103" s="9" t="s">
        <v>99</v>
      </c>
      <c r="F103" s="9"/>
      <c r="G103" s="9"/>
      <c r="H103" s="10">
        <f t="shared" si="15"/>
        <v>14</v>
      </c>
      <c r="I103" s="114">
        <f t="shared" si="15"/>
        <v>14</v>
      </c>
      <c r="J103" s="121">
        <f t="shared" si="10"/>
        <v>100</v>
      </c>
      <c r="K103" s="22"/>
    </row>
    <row r="104" spans="1:11" ht="66">
      <c r="A104" s="21" t="s">
        <v>104</v>
      </c>
      <c r="B104" s="215" t="s">
        <v>103</v>
      </c>
      <c r="C104" s="216"/>
      <c r="D104" s="9" t="s">
        <v>34</v>
      </c>
      <c r="E104" s="9" t="s">
        <v>99</v>
      </c>
      <c r="F104" s="9" t="s">
        <v>105</v>
      </c>
      <c r="G104" s="9"/>
      <c r="H104" s="10">
        <f t="shared" si="15"/>
        <v>14</v>
      </c>
      <c r="I104" s="114">
        <f t="shared" si="15"/>
        <v>14</v>
      </c>
      <c r="J104" s="121">
        <f t="shared" si="10"/>
        <v>100</v>
      </c>
      <c r="K104" s="22"/>
    </row>
    <row r="105" spans="1:11" ht="26.25">
      <c r="A105" s="21" t="s">
        <v>106</v>
      </c>
      <c r="B105" s="215" t="s">
        <v>103</v>
      </c>
      <c r="C105" s="216"/>
      <c r="D105" s="9" t="s">
        <v>34</v>
      </c>
      <c r="E105" s="9" t="s">
        <v>99</v>
      </c>
      <c r="F105" s="9" t="s">
        <v>107</v>
      </c>
      <c r="G105" s="9"/>
      <c r="H105" s="10">
        <f t="shared" si="15"/>
        <v>14</v>
      </c>
      <c r="I105" s="114">
        <f t="shared" si="15"/>
        <v>14</v>
      </c>
      <c r="J105" s="121">
        <f t="shared" si="10"/>
        <v>100</v>
      </c>
      <c r="K105" s="22"/>
    </row>
    <row r="106" spans="1:11" ht="13.5">
      <c r="A106" s="21" t="s">
        <v>89</v>
      </c>
      <c r="B106" s="215" t="s">
        <v>103</v>
      </c>
      <c r="C106" s="216"/>
      <c r="D106" s="9" t="s">
        <v>34</v>
      </c>
      <c r="E106" s="9" t="s">
        <v>99</v>
      </c>
      <c r="F106" s="9" t="s">
        <v>107</v>
      </c>
      <c r="G106" s="9" t="s">
        <v>90</v>
      </c>
      <c r="H106" s="10">
        <v>14</v>
      </c>
      <c r="I106" s="114">
        <v>14</v>
      </c>
      <c r="J106" s="121">
        <f t="shared" si="10"/>
        <v>100</v>
      </c>
      <c r="K106" s="22"/>
    </row>
    <row r="107" spans="1:11" ht="39">
      <c r="A107" s="21" t="s">
        <v>108</v>
      </c>
      <c r="B107" s="215" t="s">
        <v>109</v>
      </c>
      <c r="C107" s="216"/>
      <c r="D107" s="9"/>
      <c r="E107" s="9"/>
      <c r="F107" s="9"/>
      <c r="G107" s="9"/>
      <c r="H107" s="10">
        <f>H108+H113</f>
        <v>133.2</v>
      </c>
      <c r="I107" s="114">
        <f>I108+I113</f>
        <v>133.2</v>
      </c>
      <c r="J107" s="121">
        <f t="shared" si="10"/>
        <v>100</v>
      </c>
      <c r="K107" s="22"/>
    </row>
    <row r="108" spans="1:11" ht="13.5">
      <c r="A108" s="21" t="s">
        <v>97</v>
      </c>
      <c r="B108" s="215" t="s">
        <v>109</v>
      </c>
      <c r="C108" s="216"/>
      <c r="D108" s="9" t="s">
        <v>34</v>
      </c>
      <c r="E108" s="23" t="s">
        <v>593</v>
      </c>
      <c r="F108" s="9"/>
      <c r="G108" s="9"/>
      <c r="H108" s="10">
        <f aca="true" t="shared" si="16" ref="H108:I111">H109</f>
        <v>127.2</v>
      </c>
      <c r="I108" s="114">
        <f t="shared" si="16"/>
        <v>127.2</v>
      </c>
      <c r="J108" s="121">
        <f t="shared" si="10"/>
        <v>100</v>
      </c>
      <c r="K108" s="22"/>
    </row>
    <row r="109" spans="1:11" ht="13.5">
      <c r="A109" s="21" t="s">
        <v>98</v>
      </c>
      <c r="B109" s="215" t="s">
        <v>109</v>
      </c>
      <c r="C109" s="216"/>
      <c r="D109" s="9" t="s">
        <v>34</v>
      </c>
      <c r="E109" s="9" t="s">
        <v>99</v>
      </c>
      <c r="F109" s="9"/>
      <c r="G109" s="9"/>
      <c r="H109" s="10">
        <f t="shared" si="16"/>
        <v>127.2</v>
      </c>
      <c r="I109" s="114">
        <f t="shared" si="16"/>
        <v>127.2</v>
      </c>
      <c r="J109" s="121">
        <f t="shared" si="10"/>
        <v>100</v>
      </c>
      <c r="K109" s="22"/>
    </row>
    <row r="110" spans="1:11" ht="26.25">
      <c r="A110" s="21" t="s">
        <v>19</v>
      </c>
      <c r="B110" s="215" t="s">
        <v>109</v>
      </c>
      <c r="C110" s="216"/>
      <c r="D110" s="9" t="s">
        <v>34</v>
      </c>
      <c r="E110" s="9" t="s">
        <v>99</v>
      </c>
      <c r="F110" s="9" t="s">
        <v>20</v>
      </c>
      <c r="G110" s="9"/>
      <c r="H110" s="10">
        <f t="shared" si="16"/>
        <v>127.2</v>
      </c>
      <c r="I110" s="114">
        <f t="shared" si="16"/>
        <v>127.2</v>
      </c>
      <c r="J110" s="121">
        <f t="shared" si="10"/>
        <v>100</v>
      </c>
      <c r="K110" s="22"/>
    </row>
    <row r="111" spans="1:11" ht="27.75" customHeight="1">
      <c r="A111" s="21" t="s">
        <v>21</v>
      </c>
      <c r="B111" s="215" t="s">
        <v>109</v>
      </c>
      <c r="C111" s="216"/>
      <c r="D111" s="9" t="s">
        <v>34</v>
      </c>
      <c r="E111" s="9" t="s">
        <v>99</v>
      </c>
      <c r="F111" s="9" t="s">
        <v>22</v>
      </c>
      <c r="G111" s="9"/>
      <c r="H111" s="10">
        <f t="shared" si="16"/>
        <v>127.2</v>
      </c>
      <c r="I111" s="114">
        <f t="shared" si="16"/>
        <v>127.2</v>
      </c>
      <c r="J111" s="121">
        <f t="shared" si="10"/>
        <v>100</v>
      </c>
      <c r="K111" s="22"/>
    </row>
    <row r="112" spans="1:11" ht="13.5">
      <c r="A112" s="21" t="s">
        <v>89</v>
      </c>
      <c r="B112" s="215" t="s">
        <v>109</v>
      </c>
      <c r="C112" s="216"/>
      <c r="D112" s="9" t="s">
        <v>34</v>
      </c>
      <c r="E112" s="9" t="s">
        <v>99</v>
      </c>
      <c r="F112" s="9" t="s">
        <v>22</v>
      </c>
      <c r="G112" s="9" t="s">
        <v>90</v>
      </c>
      <c r="H112" s="10">
        <v>127.2</v>
      </c>
      <c r="I112" s="114">
        <v>127.2</v>
      </c>
      <c r="J112" s="121">
        <f t="shared" si="10"/>
        <v>100</v>
      </c>
      <c r="K112" s="22"/>
    </row>
    <row r="113" spans="1:11" ht="13.5">
      <c r="A113" s="21" t="s">
        <v>31</v>
      </c>
      <c r="B113" s="215" t="s">
        <v>109</v>
      </c>
      <c r="C113" s="216"/>
      <c r="D113" s="9" t="s">
        <v>32</v>
      </c>
      <c r="E113" s="23" t="s">
        <v>593</v>
      </c>
      <c r="F113" s="9"/>
      <c r="G113" s="9"/>
      <c r="H113" s="10">
        <f aca="true" t="shared" si="17" ref="H113:I116">H114</f>
        <v>6</v>
      </c>
      <c r="I113" s="114">
        <f t="shared" si="17"/>
        <v>6</v>
      </c>
      <c r="J113" s="121">
        <f t="shared" si="10"/>
        <v>100</v>
      </c>
      <c r="K113" s="22"/>
    </row>
    <row r="114" spans="1:11" ht="16.5" customHeight="1">
      <c r="A114" s="21" t="s">
        <v>47</v>
      </c>
      <c r="B114" s="215" t="s">
        <v>109</v>
      </c>
      <c r="C114" s="216"/>
      <c r="D114" s="9" t="s">
        <v>32</v>
      </c>
      <c r="E114" s="9" t="s">
        <v>16</v>
      </c>
      <c r="F114" s="9"/>
      <c r="G114" s="9"/>
      <c r="H114" s="10">
        <f t="shared" si="17"/>
        <v>6</v>
      </c>
      <c r="I114" s="114">
        <f t="shared" si="17"/>
        <v>6</v>
      </c>
      <c r="J114" s="121">
        <f t="shared" si="10"/>
        <v>100</v>
      </c>
      <c r="K114" s="22"/>
    </row>
    <row r="115" spans="1:11" ht="26.25">
      <c r="A115" s="21" t="s">
        <v>19</v>
      </c>
      <c r="B115" s="215" t="s">
        <v>109</v>
      </c>
      <c r="C115" s="216"/>
      <c r="D115" s="9" t="s">
        <v>32</v>
      </c>
      <c r="E115" s="9" t="s">
        <v>16</v>
      </c>
      <c r="F115" s="9" t="s">
        <v>20</v>
      </c>
      <c r="G115" s="9"/>
      <c r="H115" s="10">
        <f t="shared" si="17"/>
        <v>6</v>
      </c>
      <c r="I115" s="114">
        <f t="shared" si="17"/>
        <v>6</v>
      </c>
      <c r="J115" s="121">
        <f t="shared" si="10"/>
        <v>100</v>
      </c>
      <c r="K115" s="22"/>
    </row>
    <row r="116" spans="1:11" ht="30" customHeight="1">
      <c r="A116" s="21" t="s">
        <v>21</v>
      </c>
      <c r="B116" s="215" t="s">
        <v>109</v>
      </c>
      <c r="C116" s="216"/>
      <c r="D116" s="9" t="s">
        <v>32</v>
      </c>
      <c r="E116" s="9" t="s">
        <v>16</v>
      </c>
      <c r="F116" s="9" t="s">
        <v>22</v>
      </c>
      <c r="G116" s="9"/>
      <c r="H116" s="10">
        <f t="shared" si="17"/>
        <v>6</v>
      </c>
      <c r="I116" s="114">
        <f t="shared" si="17"/>
        <v>6</v>
      </c>
      <c r="J116" s="121">
        <f t="shared" si="10"/>
        <v>100</v>
      </c>
      <c r="K116" s="22"/>
    </row>
    <row r="117" spans="1:11" ht="26.25">
      <c r="A117" s="21" t="s">
        <v>39</v>
      </c>
      <c r="B117" s="215" t="s">
        <v>109</v>
      </c>
      <c r="C117" s="216"/>
      <c r="D117" s="9" t="s">
        <v>32</v>
      </c>
      <c r="E117" s="9" t="s">
        <v>16</v>
      </c>
      <c r="F117" s="9" t="s">
        <v>22</v>
      </c>
      <c r="G117" s="9" t="s">
        <v>40</v>
      </c>
      <c r="H117" s="10">
        <v>6</v>
      </c>
      <c r="I117" s="114">
        <v>6</v>
      </c>
      <c r="J117" s="121">
        <f t="shared" si="10"/>
        <v>100</v>
      </c>
      <c r="K117" s="22"/>
    </row>
    <row r="118" spans="1:11" ht="52.5">
      <c r="A118" s="19" t="s">
        <v>110</v>
      </c>
      <c r="B118" s="213" t="s">
        <v>111</v>
      </c>
      <c r="C118" s="214"/>
      <c r="D118" s="6"/>
      <c r="E118" s="6"/>
      <c r="F118" s="6"/>
      <c r="G118" s="6"/>
      <c r="H118" s="7">
        <f>H119</f>
        <v>28720.7</v>
      </c>
      <c r="I118" s="113">
        <f>I119</f>
        <v>28719.2</v>
      </c>
      <c r="J118" s="120">
        <f t="shared" si="10"/>
        <v>99.99477728606894</v>
      </c>
      <c r="K118" s="20"/>
    </row>
    <row r="119" spans="1:11" ht="52.5">
      <c r="A119" s="19" t="s">
        <v>112</v>
      </c>
      <c r="B119" s="213" t="s">
        <v>113</v>
      </c>
      <c r="C119" s="214"/>
      <c r="D119" s="6"/>
      <c r="E119" s="6"/>
      <c r="F119" s="6"/>
      <c r="G119" s="6"/>
      <c r="H119" s="7">
        <f>H120+H129+H135</f>
        <v>28720.7</v>
      </c>
      <c r="I119" s="113">
        <f>I120+I129+I135</f>
        <v>28719.2</v>
      </c>
      <c r="J119" s="120">
        <f t="shared" si="10"/>
        <v>99.99477728606894</v>
      </c>
      <c r="K119" s="20"/>
    </row>
    <row r="120" spans="1:11" ht="26.25">
      <c r="A120" s="21" t="s">
        <v>114</v>
      </c>
      <c r="B120" s="215" t="s">
        <v>115</v>
      </c>
      <c r="C120" s="216"/>
      <c r="D120" s="9"/>
      <c r="E120" s="9"/>
      <c r="F120" s="9"/>
      <c r="G120" s="9"/>
      <c r="H120" s="10">
        <f>H121</f>
        <v>22882.2</v>
      </c>
      <c r="I120" s="114">
        <f>I121</f>
        <v>22882.2</v>
      </c>
      <c r="J120" s="121">
        <f t="shared" si="10"/>
        <v>100</v>
      </c>
      <c r="K120" s="22"/>
    </row>
    <row r="121" spans="1:11" ht="13.5">
      <c r="A121" s="21" t="s">
        <v>72</v>
      </c>
      <c r="B121" s="215" t="s">
        <v>115</v>
      </c>
      <c r="C121" s="216"/>
      <c r="D121" s="9" t="s">
        <v>65</v>
      </c>
      <c r="E121" s="23" t="s">
        <v>593</v>
      </c>
      <c r="F121" s="9"/>
      <c r="G121" s="9"/>
      <c r="H121" s="10">
        <f>H122</f>
        <v>22882.2</v>
      </c>
      <c r="I121" s="114">
        <f>I122</f>
        <v>22882.2</v>
      </c>
      <c r="J121" s="121">
        <f t="shared" si="10"/>
        <v>100</v>
      </c>
      <c r="K121" s="22"/>
    </row>
    <row r="122" spans="1:11" ht="13.5">
      <c r="A122" s="21" t="s">
        <v>116</v>
      </c>
      <c r="B122" s="215" t="s">
        <v>115</v>
      </c>
      <c r="C122" s="216"/>
      <c r="D122" s="9" t="s">
        <v>65</v>
      </c>
      <c r="E122" s="9" t="s">
        <v>117</v>
      </c>
      <c r="F122" s="9"/>
      <c r="G122" s="9"/>
      <c r="H122" s="10">
        <f>H123+H126</f>
        <v>22882.2</v>
      </c>
      <c r="I122" s="114">
        <f>I123+I126</f>
        <v>22882.2</v>
      </c>
      <c r="J122" s="121">
        <f t="shared" si="10"/>
        <v>100</v>
      </c>
      <c r="K122" s="22"/>
    </row>
    <row r="123" spans="1:11" ht="26.25">
      <c r="A123" s="21" t="s">
        <v>19</v>
      </c>
      <c r="B123" s="215" t="s">
        <v>115</v>
      </c>
      <c r="C123" s="216"/>
      <c r="D123" s="9" t="s">
        <v>65</v>
      </c>
      <c r="E123" s="9" t="s">
        <v>117</v>
      </c>
      <c r="F123" s="9" t="s">
        <v>20</v>
      </c>
      <c r="G123" s="9"/>
      <c r="H123" s="10">
        <f>H124</f>
        <v>8470.1</v>
      </c>
      <c r="I123" s="114">
        <f>I124</f>
        <v>8470.1</v>
      </c>
      <c r="J123" s="121">
        <f t="shared" si="10"/>
        <v>100</v>
      </c>
      <c r="K123" s="22"/>
    </row>
    <row r="124" spans="1:11" ht="27" customHeight="1">
      <c r="A124" s="21" t="s">
        <v>21</v>
      </c>
      <c r="B124" s="215" t="s">
        <v>115</v>
      </c>
      <c r="C124" s="216"/>
      <c r="D124" s="9" t="s">
        <v>65</v>
      </c>
      <c r="E124" s="9" t="s">
        <v>117</v>
      </c>
      <c r="F124" s="9" t="s">
        <v>22</v>
      </c>
      <c r="G124" s="9"/>
      <c r="H124" s="10">
        <f>H125</f>
        <v>8470.1</v>
      </c>
      <c r="I124" s="114">
        <f>I125</f>
        <v>8470.1</v>
      </c>
      <c r="J124" s="121">
        <f t="shared" si="10"/>
        <v>100</v>
      </c>
      <c r="K124" s="22"/>
    </row>
    <row r="125" spans="1:11" ht="39">
      <c r="A125" s="21" t="s">
        <v>23</v>
      </c>
      <c r="B125" s="215" t="s">
        <v>115</v>
      </c>
      <c r="C125" s="216"/>
      <c r="D125" s="9" t="s">
        <v>65</v>
      </c>
      <c r="E125" s="9" t="s">
        <v>117</v>
      </c>
      <c r="F125" s="9" t="s">
        <v>22</v>
      </c>
      <c r="G125" s="9" t="s">
        <v>24</v>
      </c>
      <c r="H125" s="10">
        <v>8470.1</v>
      </c>
      <c r="I125" s="114">
        <v>8470.1</v>
      </c>
      <c r="J125" s="121">
        <f t="shared" si="10"/>
        <v>100</v>
      </c>
      <c r="K125" s="22"/>
    </row>
    <row r="126" spans="1:11" ht="13.5">
      <c r="A126" s="21" t="s">
        <v>118</v>
      </c>
      <c r="B126" s="215" t="s">
        <v>115</v>
      </c>
      <c r="C126" s="216"/>
      <c r="D126" s="9" t="s">
        <v>65</v>
      </c>
      <c r="E126" s="9" t="s">
        <v>117</v>
      </c>
      <c r="F126" s="9" t="s">
        <v>119</v>
      </c>
      <c r="G126" s="9"/>
      <c r="H126" s="10">
        <f>H127</f>
        <v>14412.1</v>
      </c>
      <c r="I126" s="114">
        <f>I127</f>
        <v>14412.1</v>
      </c>
      <c r="J126" s="121">
        <f t="shared" si="10"/>
        <v>100</v>
      </c>
      <c r="K126" s="22"/>
    </row>
    <row r="127" spans="1:11" ht="52.5">
      <c r="A127" s="21" t="s">
        <v>120</v>
      </c>
      <c r="B127" s="215" t="s">
        <v>115</v>
      </c>
      <c r="C127" s="216"/>
      <c r="D127" s="9" t="s">
        <v>65</v>
      </c>
      <c r="E127" s="9" t="s">
        <v>117</v>
      </c>
      <c r="F127" s="9" t="s">
        <v>121</v>
      </c>
      <c r="G127" s="9"/>
      <c r="H127" s="10">
        <f>H128</f>
        <v>14412.1</v>
      </c>
      <c r="I127" s="114">
        <f>I128</f>
        <v>14412.1</v>
      </c>
      <c r="J127" s="121">
        <f t="shared" si="10"/>
        <v>100</v>
      </c>
      <c r="K127" s="22"/>
    </row>
    <row r="128" spans="1:11" ht="39">
      <c r="A128" s="21" t="s">
        <v>23</v>
      </c>
      <c r="B128" s="215" t="s">
        <v>115</v>
      </c>
      <c r="C128" s="216"/>
      <c r="D128" s="9" t="s">
        <v>65</v>
      </c>
      <c r="E128" s="9" t="s">
        <v>117</v>
      </c>
      <c r="F128" s="9" t="s">
        <v>121</v>
      </c>
      <c r="G128" s="9" t="s">
        <v>24</v>
      </c>
      <c r="H128" s="10">
        <v>14412.1</v>
      </c>
      <c r="I128" s="114">
        <v>14412.1</v>
      </c>
      <c r="J128" s="121">
        <f t="shared" si="10"/>
        <v>100</v>
      </c>
      <c r="K128" s="22"/>
    </row>
    <row r="129" spans="1:11" ht="53.25" customHeight="1">
      <c r="A129" s="21" t="s">
        <v>122</v>
      </c>
      <c r="B129" s="215" t="s">
        <v>123</v>
      </c>
      <c r="C129" s="216"/>
      <c r="D129" s="9"/>
      <c r="E129" s="9"/>
      <c r="F129" s="9"/>
      <c r="G129" s="9"/>
      <c r="H129" s="10">
        <f aca="true" t="shared" si="18" ref="H129:I133">H130</f>
        <v>5430</v>
      </c>
      <c r="I129" s="114">
        <f t="shared" si="18"/>
        <v>5430</v>
      </c>
      <c r="J129" s="121">
        <f t="shared" si="10"/>
        <v>100</v>
      </c>
      <c r="K129" s="22"/>
    </row>
    <row r="130" spans="1:11" ht="13.5">
      <c r="A130" s="21" t="s">
        <v>72</v>
      </c>
      <c r="B130" s="215" t="s">
        <v>123</v>
      </c>
      <c r="C130" s="216"/>
      <c r="D130" s="9" t="s">
        <v>65</v>
      </c>
      <c r="E130" s="23" t="s">
        <v>593</v>
      </c>
      <c r="F130" s="9"/>
      <c r="G130" s="9"/>
      <c r="H130" s="10">
        <f t="shared" si="18"/>
        <v>5430</v>
      </c>
      <c r="I130" s="114">
        <f t="shared" si="18"/>
        <v>5430</v>
      </c>
      <c r="J130" s="121">
        <f t="shared" si="10"/>
        <v>100</v>
      </c>
      <c r="K130" s="22"/>
    </row>
    <row r="131" spans="1:11" ht="13.5">
      <c r="A131" s="21" t="s">
        <v>116</v>
      </c>
      <c r="B131" s="215" t="s">
        <v>123</v>
      </c>
      <c r="C131" s="216"/>
      <c r="D131" s="9" t="s">
        <v>65</v>
      </c>
      <c r="E131" s="9" t="s">
        <v>117</v>
      </c>
      <c r="F131" s="9"/>
      <c r="G131" s="9"/>
      <c r="H131" s="10">
        <f t="shared" si="18"/>
        <v>5430</v>
      </c>
      <c r="I131" s="114">
        <f t="shared" si="18"/>
        <v>5430</v>
      </c>
      <c r="J131" s="121">
        <f t="shared" si="10"/>
        <v>100</v>
      </c>
      <c r="K131" s="22"/>
    </row>
    <row r="132" spans="1:11" ht="26.25">
      <c r="A132" s="21" t="s">
        <v>19</v>
      </c>
      <c r="B132" s="215" t="s">
        <v>123</v>
      </c>
      <c r="C132" s="216"/>
      <c r="D132" s="9" t="s">
        <v>65</v>
      </c>
      <c r="E132" s="9" t="s">
        <v>117</v>
      </c>
      <c r="F132" s="9" t="s">
        <v>20</v>
      </c>
      <c r="G132" s="9"/>
      <c r="H132" s="10">
        <f t="shared" si="18"/>
        <v>5430</v>
      </c>
      <c r="I132" s="114">
        <f t="shared" si="18"/>
        <v>5430</v>
      </c>
      <c r="J132" s="121">
        <f t="shared" si="10"/>
        <v>100</v>
      </c>
      <c r="K132" s="22"/>
    </row>
    <row r="133" spans="1:11" ht="27.75" customHeight="1">
      <c r="A133" s="21" t="s">
        <v>21</v>
      </c>
      <c r="B133" s="215" t="s">
        <v>123</v>
      </c>
      <c r="C133" s="216"/>
      <c r="D133" s="9" t="s">
        <v>65</v>
      </c>
      <c r="E133" s="9" t="s">
        <v>117</v>
      </c>
      <c r="F133" s="9" t="s">
        <v>22</v>
      </c>
      <c r="G133" s="9"/>
      <c r="H133" s="10">
        <f t="shared" si="18"/>
        <v>5430</v>
      </c>
      <c r="I133" s="114">
        <f t="shared" si="18"/>
        <v>5430</v>
      </c>
      <c r="J133" s="121">
        <f t="shared" si="10"/>
        <v>100</v>
      </c>
      <c r="K133" s="22"/>
    </row>
    <row r="134" spans="1:11" ht="39">
      <c r="A134" s="21" t="s">
        <v>23</v>
      </c>
      <c r="B134" s="215" t="s">
        <v>123</v>
      </c>
      <c r="C134" s="216"/>
      <c r="D134" s="9" t="s">
        <v>65</v>
      </c>
      <c r="E134" s="9" t="s">
        <v>117</v>
      </c>
      <c r="F134" s="9" t="s">
        <v>22</v>
      </c>
      <c r="G134" s="9" t="s">
        <v>24</v>
      </c>
      <c r="H134" s="10">
        <v>5430</v>
      </c>
      <c r="I134" s="114">
        <v>5430</v>
      </c>
      <c r="J134" s="121">
        <f t="shared" si="10"/>
        <v>100</v>
      </c>
      <c r="K134" s="22"/>
    </row>
    <row r="135" spans="1:11" ht="39.75" customHeight="1">
      <c r="A135" s="21" t="s">
        <v>124</v>
      </c>
      <c r="B135" s="215" t="s">
        <v>125</v>
      </c>
      <c r="C135" s="216"/>
      <c r="D135" s="9"/>
      <c r="E135" s="9"/>
      <c r="F135" s="9"/>
      <c r="G135" s="9"/>
      <c r="H135" s="10">
        <f>H136</f>
        <v>408.5</v>
      </c>
      <c r="I135" s="114">
        <f>I136</f>
        <v>407</v>
      </c>
      <c r="J135" s="121">
        <f aca="true" t="shared" si="19" ref="J135:J198">I135/H135*100</f>
        <v>99.6328029375765</v>
      </c>
      <c r="K135" s="22"/>
    </row>
    <row r="136" spans="1:11" ht="13.5">
      <c r="A136" s="21" t="s">
        <v>72</v>
      </c>
      <c r="B136" s="215" t="s">
        <v>125</v>
      </c>
      <c r="C136" s="216"/>
      <c r="D136" s="9" t="s">
        <v>65</v>
      </c>
      <c r="E136" s="23" t="s">
        <v>593</v>
      </c>
      <c r="F136" s="9"/>
      <c r="G136" s="9"/>
      <c r="H136" s="10">
        <f>H137</f>
        <v>408.5</v>
      </c>
      <c r="I136" s="114">
        <f>I137</f>
        <v>407</v>
      </c>
      <c r="J136" s="121">
        <f t="shared" si="19"/>
        <v>99.6328029375765</v>
      </c>
      <c r="K136" s="22"/>
    </row>
    <row r="137" spans="1:11" ht="13.5">
      <c r="A137" s="21" t="s">
        <v>116</v>
      </c>
      <c r="B137" s="215" t="s">
        <v>125</v>
      </c>
      <c r="C137" s="216"/>
      <c r="D137" s="9" t="s">
        <v>65</v>
      </c>
      <c r="E137" s="9" t="s">
        <v>117</v>
      </c>
      <c r="F137" s="9"/>
      <c r="G137" s="9"/>
      <c r="H137" s="10">
        <f>H138+H141</f>
        <v>408.5</v>
      </c>
      <c r="I137" s="114">
        <f>I138+I141</f>
        <v>407</v>
      </c>
      <c r="J137" s="121">
        <f t="shared" si="19"/>
        <v>99.6328029375765</v>
      </c>
      <c r="K137" s="22"/>
    </row>
    <row r="138" spans="1:11" ht="26.25">
      <c r="A138" s="21" t="s">
        <v>19</v>
      </c>
      <c r="B138" s="215" t="s">
        <v>125</v>
      </c>
      <c r="C138" s="216"/>
      <c r="D138" s="9" t="s">
        <v>65</v>
      </c>
      <c r="E138" s="9" t="s">
        <v>117</v>
      </c>
      <c r="F138" s="9" t="s">
        <v>20</v>
      </c>
      <c r="G138" s="9"/>
      <c r="H138" s="10">
        <f>H139</f>
        <v>109.5</v>
      </c>
      <c r="I138" s="114">
        <f>I139</f>
        <v>108.6</v>
      </c>
      <c r="J138" s="121">
        <f t="shared" si="19"/>
        <v>99.17808219178082</v>
      </c>
      <c r="K138" s="22"/>
    </row>
    <row r="139" spans="1:11" ht="27" customHeight="1">
      <c r="A139" s="21" t="s">
        <v>21</v>
      </c>
      <c r="B139" s="215" t="s">
        <v>125</v>
      </c>
      <c r="C139" s="216"/>
      <c r="D139" s="9" t="s">
        <v>65</v>
      </c>
      <c r="E139" s="9" t="s">
        <v>117</v>
      </c>
      <c r="F139" s="9" t="s">
        <v>22</v>
      </c>
      <c r="G139" s="9"/>
      <c r="H139" s="10">
        <f>H140</f>
        <v>109.5</v>
      </c>
      <c r="I139" s="114">
        <f>I140</f>
        <v>108.6</v>
      </c>
      <c r="J139" s="121">
        <f t="shared" si="19"/>
        <v>99.17808219178082</v>
      </c>
      <c r="K139" s="22"/>
    </row>
    <row r="140" spans="1:11" ht="39">
      <c r="A140" s="21" t="s">
        <v>23</v>
      </c>
      <c r="B140" s="215" t="s">
        <v>125</v>
      </c>
      <c r="C140" s="216"/>
      <c r="D140" s="9" t="s">
        <v>65</v>
      </c>
      <c r="E140" s="9" t="s">
        <v>117</v>
      </c>
      <c r="F140" s="9" t="s">
        <v>22</v>
      </c>
      <c r="G140" s="9" t="s">
        <v>24</v>
      </c>
      <c r="H140" s="10">
        <v>109.5</v>
      </c>
      <c r="I140" s="114">
        <v>108.6</v>
      </c>
      <c r="J140" s="121">
        <f t="shared" si="19"/>
        <v>99.17808219178082</v>
      </c>
      <c r="K140" s="22"/>
    </row>
    <row r="141" spans="1:11" ht="13.5">
      <c r="A141" s="21" t="s">
        <v>118</v>
      </c>
      <c r="B141" s="215" t="s">
        <v>125</v>
      </c>
      <c r="C141" s="216"/>
      <c r="D141" s="9" t="s">
        <v>65</v>
      </c>
      <c r="E141" s="9" t="s">
        <v>117</v>
      </c>
      <c r="F141" s="9" t="s">
        <v>119</v>
      </c>
      <c r="G141" s="9"/>
      <c r="H141" s="10">
        <f>H142</f>
        <v>299</v>
      </c>
      <c r="I141" s="114">
        <f>I142</f>
        <v>298.4</v>
      </c>
      <c r="J141" s="121">
        <f t="shared" si="19"/>
        <v>99.79933110367892</v>
      </c>
      <c r="K141" s="22"/>
    </row>
    <row r="142" spans="1:11" ht="52.5">
      <c r="A142" s="21" t="s">
        <v>120</v>
      </c>
      <c r="B142" s="215" t="s">
        <v>125</v>
      </c>
      <c r="C142" s="216"/>
      <c r="D142" s="9" t="s">
        <v>65</v>
      </c>
      <c r="E142" s="9" t="s">
        <v>117</v>
      </c>
      <c r="F142" s="9" t="s">
        <v>121</v>
      </c>
      <c r="G142" s="9"/>
      <c r="H142" s="10">
        <f>H143</f>
        <v>299</v>
      </c>
      <c r="I142" s="114">
        <f>I143</f>
        <v>298.4</v>
      </c>
      <c r="J142" s="121">
        <f t="shared" si="19"/>
        <v>99.79933110367892</v>
      </c>
      <c r="K142" s="22"/>
    </row>
    <row r="143" spans="1:11" ht="39">
      <c r="A143" s="21" t="s">
        <v>23</v>
      </c>
      <c r="B143" s="215" t="s">
        <v>125</v>
      </c>
      <c r="C143" s="216"/>
      <c r="D143" s="9" t="s">
        <v>65</v>
      </c>
      <c r="E143" s="9" t="s">
        <v>117</v>
      </c>
      <c r="F143" s="9" t="s">
        <v>121</v>
      </c>
      <c r="G143" s="9" t="s">
        <v>24</v>
      </c>
      <c r="H143" s="10">
        <v>299</v>
      </c>
      <c r="I143" s="114">
        <v>298.4</v>
      </c>
      <c r="J143" s="121">
        <f t="shared" si="19"/>
        <v>99.79933110367892</v>
      </c>
      <c r="K143" s="22"/>
    </row>
    <row r="144" spans="1:11" ht="39">
      <c r="A144" s="19" t="s">
        <v>126</v>
      </c>
      <c r="B144" s="213" t="s">
        <v>127</v>
      </c>
      <c r="C144" s="214"/>
      <c r="D144" s="6"/>
      <c r="E144" s="6"/>
      <c r="F144" s="6"/>
      <c r="G144" s="6"/>
      <c r="H144" s="7">
        <f>H145+H172+H188+H198+H220</f>
        <v>237589.19999999998</v>
      </c>
      <c r="I144" s="113">
        <f>I145+I172+I188+I198+I220</f>
        <v>229038.49999999997</v>
      </c>
      <c r="J144" s="120">
        <f t="shared" si="19"/>
        <v>96.4010569504001</v>
      </c>
      <c r="K144" s="20"/>
    </row>
    <row r="145" spans="1:11" ht="26.25">
      <c r="A145" s="19" t="s">
        <v>128</v>
      </c>
      <c r="B145" s="213" t="s">
        <v>129</v>
      </c>
      <c r="C145" s="214"/>
      <c r="D145" s="6"/>
      <c r="E145" s="6"/>
      <c r="F145" s="6"/>
      <c r="G145" s="6"/>
      <c r="H145" s="7">
        <f>H146+H152+H166</f>
        <v>16494.899999999998</v>
      </c>
      <c r="I145" s="113">
        <f>I146+I152+I166</f>
        <v>15097</v>
      </c>
      <c r="J145" s="120">
        <f t="shared" si="19"/>
        <v>91.5252593225785</v>
      </c>
      <c r="K145" s="20"/>
    </row>
    <row r="146" spans="1:11" ht="39">
      <c r="A146" s="21" t="s">
        <v>130</v>
      </c>
      <c r="B146" s="215" t="s">
        <v>131</v>
      </c>
      <c r="C146" s="216"/>
      <c r="D146" s="9"/>
      <c r="E146" s="9"/>
      <c r="F146" s="9"/>
      <c r="G146" s="9"/>
      <c r="H146" s="10">
        <f aca="true" t="shared" si="20" ref="H146:I150">H147</f>
        <v>8007.3</v>
      </c>
      <c r="I146" s="114">
        <f t="shared" si="20"/>
        <v>7841.1</v>
      </c>
      <c r="J146" s="121">
        <f t="shared" si="19"/>
        <v>97.92439399048368</v>
      </c>
      <c r="K146" s="22"/>
    </row>
    <row r="147" spans="1:11" ht="13.5">
      <c r="A147" s="21" t="s">
        <v>132</v>
      </c>
      <c r="B147" s="215" t="s">
        <v>131</v>
      </c>
      <c r="C147" s="216"/>
      <c r="D147" s="9" t="s">
        <v>133</v>
      </c>
      <c r="E147" s="23" t="s">
        <v>593</v>
      </c>
      <c r="F147" s="9"/>
      <c r="G147" s="9"/>
      <c r="H147" s="10">
        <f t="shared" si="20"/>
        <v>8007.3</v>
      </c>
      <c r="I147" s="114">
        <f t="shared" si="20"/>
        <v>7841.1</v>
      </c>
      <c r="J147" s="121">
        <f t="shared" si="19"/>
        <v>97.92439399048368</v>
      </c>
      <c r="K147" s="22"/>
    </row>
    <row r="148" spans="1:11" ht="13.5">
      <c r="A148" s="21" t="s">
        <v>134</v>
      </c>
      <c r="B148" s="215" t="s">
        <v>131</v>
      </c>
      <c r="C148" s="216"/>
      <c r="D148" s="9" t="s">
        <v>133</v>
      </c>
      <c r="E148" s="9" t="s">
        <v>117</v>
      </c>
      <c r="F148" s="9"/>
      <c r="G148" s="9"/>
      <c r="H148" s="10">
        <f t="shared" si="20"/>
        <v>8007.3</v>
      </c>
      <c r="I148" s="114">
        <f t="shared" si="20"/>
        <v>7841.1</v>
      </c>
      <c r="J148" s="121">
        <f t="shared" si="19"/>
        <v>97.92439399048368</v>
      </c>
      <c r="K148" s="22"/>
    </row>
    <row r="149" spans="1:11" ht="28.5" customHeight="1">
      <c r="A149" s="21" t="s">
        <v>35</v>
      </c>
      <c r="B149" s="215" t="s">
        <v>131</v>
      </c>
      <c r="C149" s="216"/>
      <c r="D149" s="9" t="s">
        <v>133</v>
      </c>
      <c r="E149" s="9" t="s">
        <v>117</v>
      </c>
      <c r="F149" s="9" t="s">
        <v>36</v>
      </c>
      <c r="G149" s="9"/>
      <c r="H149" s="10">
        <f t="shared" si="20"/>
        <v>8007.3</v>
      </c>
      <c r="I149" s="114">
        <f t="shared" si="20"/>
        <v>7841.1</v>
      </c>
      <c r="J149" s="121">
        <f t="shared" si="19"/>
        <v>97.92439399048368</v>
      </c>
      <c r="K149" s="22"/>
    </row>
    <row r="150" spans="1:11" ht="13.5">
      <c r="A150" s="21" t="s">
        <v>37</v>
      </c>
      <c r="B150" s="215" t="s">
        <v>131</v>
      </c>
      <c r="C150" s="216"/>
      <c r="D150" s="9" t="s">
        <v>133</v>
      </c>
      <c r="E150" s="9" t="s">
        <v>117</v>
      </c>
      <c r="F150" s="9" t="s">
        <v>38</v>
      </c>
      <c r="G150" s="9"/>
      <c r="H150" s="10">
        <f t="shared" si="20"/>
        <v>8007.3</v>
      </c>
      <c r="I150" s="114">
        <f t="shared" si="20"/>
        <v>7841.1</v>
      </c>
      <c r="J150" s="121">
        <f t="shared" si="19"/>
        <v>97.92439399048368</v>
      </c>
      <c r="K150" s="22"/>
    </row>
    <row r="151" spans="1:11" ht="26.25">
      <c r="A151" s="21" t="s">
        <v>135</v>
      </c>
      <c r="B151" s="215" t="s">
        <v>131</v>
      </c>
      <c r="C151" s="216"/>
      <c r="D151" s="9" t="s">
        <v>133</v>
      </c>
      <c r="E151" s="9" t="s">
        <v>117</v>
      </c>
      <c r="F151" s="9" t="s">
        <v>38</v>
      </c>
      <c r="G151" s="9" t="s">
        <v>136</v>
      </c>
      <c r="H151" s="10">
        <v>8007.3</v>
      </c>
      <c r="I151" s="114">
        <v>7841.1</v>
      </c>
      <c r="J151" s="121">
        <f t="shared" si="19"/>
        <v>97.92439399048368</v>
      </c>
      <c r="K151" s="22"/>
    </row>
    <row r="152" spans="1:11" ht="55.5" customHeight="1">
      <c r="A152" s="21" t="s">
        <v>50</v>
      </c>
      <c r="B152" s="215" t="s">
        <v>137</v>
      </c>
      <c r="C152" s="216"/>
      <c r="D152" s="9"/>
      <c r="E152" s="9"/>
      <c r="F152" s="9"/>
      <c r="G152" s="9"/>
      <c r="H152" s="10">
        <f>H153</f>
        <v>7497.5</v>
      </c>
      <c r="I152" s="114">
        <f>I153</f>
        <v>6360.5</v>
      </c>
      <c r="J152" s="121">
        <f t="shared" si="19"/>
        <v>84.83494498166056</v>
      </c>
      <c r="K152" s="22"/>
    </row>
    <row r="153" spans="1:11" ht="13.5">
      <c r="A153" s="21" t="s">
        <v>132</v>
      </c>
      <c r="B153" s="215" t="s">
        <v>137</v>
      </c>
      <c r="C153" s="216"/>
      <c r="D153" s="9" t="s">
        <v>133</v>
      </c>
      <c r="E153" s="23" t="s">
        <v>593</v>
      </c>
      <c r="F153" s="9"/>
      <c r="G153" s="9"/>
      <c r="H153" s="10">
        <f>H154+H158+H162</f>
        <v>7497.5</v>
      </c>
      <c r="I153" s="114">
        <f>I154+I158+I162</f>
        <v>6360.5</v>
      </c>
      <c r="J153" s="121">
        <f t="shared" si="19"/>
        <v>84.83494498166056</v>
      </c>
      <c r="K153" s="22"/>
    </row>
    <row r="154" spans="1:11" ht="13.5">
      <c r="A154" s="21" t="s">
        <v>138</v>
      </c>
      <c r="B154" s="215" t="s">
        <v>137</v>
      </c>
      <c r="C154" s="216"/>
      <c r="D154" s="9" t="s">
        <v>133</v>
      </c>
      <c r="E154" s="9" t="s">
        <v>34</v>
      </c>
      <c r="F154" s="9"/>
      <c r="G154" s="9"/>
      <c r="H154" s="10">
        <f aca="true" t="shared" si="21" ref="H154:I156">H155</f>
        <v>1753.5</v>
      </c>
      <c r="I154" s="114">
        <f t="shared" si="21"/>
        <v>1685.3</v>
      </c>
      <c r="J154" s="121">
        <f t="shared" si="19"/>
        <v>96.11063587111491</v>
      </c>
      <c r="K154" s="22"/>
    </row>
    <row r="155" spans="1:11" ht="27" customHeight="1">
      <c r="A155" s="21" t="s">
        <v>35</v>
      </c>
      <c r="B155" s="215" t="s">
        <v>137</v>
      </c>
      <c r="C155" s="216"/>
      <c r="D155" s="9" t="s">
        <v>133</v>
      </c>
      <c r="E155" s="9" t="s">
        <v>34</v>
      </c>
      <c r="F155" s="9" t="s">
        <v>36</v>
      </c>
      <c r="G155" s="9"/>
      <c r="H155" s="10">
        <f t="shared" si="21"/>
        <v>1753.5</v>
      </c>
      <c r="I155" s="114">
        <f t="shared" si="21"/>
        <v>1685.3</v>
      </c>
      <c r="J155" s="121">
        <f t="shared" si="19"/>
        <v>96.11063587111491</v>
      </c>
      <c r="K155" s="22"/>
    </row>
    <row r="156" spans="1:11" ht="13.5">
      <c r="A156" s="21" t="s">
        <v>37</v>
      </c>
      <c r="B156" s="215" t="s">
        <v>137</v>
      </c>
      <c r="C156" s="216"/>
      <c r="D156" s="9" t="s">
        <v>133</v>
      </c>
      <c r="E156" s="9" t="s">
        <v>34</v>
      </c>
      <c r="F156" s="9" t="s">
        <v>38</v>
      </c>
      <c r="G156" s="9"/>
      <c r="H156" s="10">
        <f t="shared" si="21"/>
        <v>1753.5</v>
      </c>
      <c r="I156" s="114">
        <f t="shared" si="21"/>
        <v>1685.3</v>
      </c>
      <c r="J156" s="121">
        <f t="shared" si="19"/>
        <v>96.11063587111491</v>
      </c>
      <c r="K156" s="22"/>
    </row>
    <row r="157" spans="1:11" ht="26.25">
      <c r="A157" s="21" t="s">
        <v>135</v>
      </c>
      <c r="B157" s="215" t="s">
        <v>137</v>
      </c>
      <c r="C157" s="216"/>
      <c r="D157" s="9" t="s">
        <v>133</v>
      </c>
      <c r="E157" s="9" t="s">
        <v>34</v>
      </c>
      <c r="F157" s="9" t="s">
        <v>38</v>
      </c>
      <c r="G157" s="9" t="s">
        <v>136</v>
      </c>
      <c r="H157" s="10">
        <v>1753.5</v>
      </c>
      <c r="I157" s="114">
        <v>1685.3</v>
      </c>
      <c r="J157" s="121">
        <f t="shared" si="19"/>
        <v>96.11063587111491</v>
      </c>
      <c r="K157" s="22"/>
    </row>
    <row r="158" spans="1:11" ht="13.5">
      <c r="A158" s="21" t="s">
        <v>134</v>
      </c>
      <c r="B158" s="215" t="s">
        <v>137</v>
      </c>
      <c r="C158" s="216"/>
      <c r="D158" s="9" t="s">
        <v>133</v>
      </c>
      <c r="E158" s="9" t="s">
        <v>117</v>
      </c>
      <c r="F158" s="9"/>
      <c r="G158" s="9"/>
      <c r="H158" s="10">
        <f aca="true" t="shared" si="22" ref="H158:I160">H159</f>
        <v>4405.3</v>
      </c>
      <c r="I158" s="114">
        <f t="shared" si="22"/>
        <v>3627.8</v>
      </c>
      <c r="J158" s="121">
        <f t="shared" si="19"/>
        <v>82.3508047125054</v>
      </c>
      <c r="K158" s="22"/>
    </row>
    <row r="159" spans="1:11" ht="29.25" customHeight="1">
      <c r="A159" s="21" t="s">
        <v>35</v>
      </c>
      <c r="B159" s="215" t="s">
        <v>137</v>
      </c>
      <c r="C159" s="216"/>
      <c r="D159" s="9" t="s">
        <v>133</v>
      </c>
      <c r="E159" s="9" t="s">
        <v>117</v>
      </c>
      <c r="F159" s="9" t="s">
        <v>36</v>
      </c>
      <c r="G159" s="9"/>
      <c r="H159" s="10">
        <f t="shared" si="22"/>
        <v>4405.3</v>
      </c>
      <c r="I159" s="114">
        <f t="shared" si="22"/>
        <v>3627.8</v>
      </c>
      <c r="J159" s="121">
        <f t="shared" si="19"/>
        <v>82.3508047125054</v>
      </c>
      <c r="K159" s="22"/>
    </row>
    <row r="160" spans="1:11" ht="13.5">
      <c r="A160" s="21" t="s">
        <v>37</v>
      </c>
      <c r="B160" s="215" t="s">
        <v>137</v>
      </c>
      <c r="C160" s="216"/>
      <c r="D160" s="9" t="s">
        <v>133</v>
      </c>
      <c r="E160" s="9" t="s">
        <v>117</v>
      </c>
      <c r="F160" s="9" t="s">
        <v>38</v>
      </c>
      <c r="G160" s="9"/>
      <c r="H160" s="10">
        <f t="shared" si="22"/>
        <v>4405.3</v>
      </c>
      <c r="I160" s="114">
        <f t="shared" si="22"/>
        <v>3627.8</v>
      </c>
      <c r="J160" s="121">
        <f t="shared" si="19"/>
        <v>82.3508047125054</v>
      </c>
      <c r="K160" s="22"/>
    </row>
    <row r="161" spans="1:11" ht="26.25">
      <c r="A161" s="21" t="s">
        <v>135</v>
      </c>
      <c r="B161" s="215" t="s">
        <v>137</v>
      </c>
      <c r="C161" s="216"/>
      <c r="D161" s="9" t="s">
        <v>133</v>
      </c>
      <c r="E161" s="9" t="s">
        <v>117</v>
      </c>
      <c r="F161" s="9" t="s">
        <v>38</v>
      </c>
      <c r="G161" s="9" t="s">
        <v>136</v>
      </c>
      <c r="H161" s="10">
        <v>4405.3</v>
      </c>
      <c r="I161" s="114">
        <v>3627.8</v>
      </c>
      <c r="J161" s="121">
        <f t="shared" si="19"/>
        <v>82.3508047125054</v>
      </c>
      <c r="K161" s="22"/>
    </row>
    <row r="162" spans="1:11" ht="13.5">
      <c r="A162" s="21" t="s">
        <v>139</v>
      </c>
      <c r="B162" s="215" t="s">
        <v>137</v>
      </c>
      <c r="C162" s="216"/>
      <c r="D162" s="9" t="s">
        <v>133</v>
      </c>
      <c r="E162" s="9" t="s">
        <v>140</v>
      </c>
      <c r="F162" s="9"/>
      <c r="G162" s="9"/>
      <c r="H162" s="10">
        <f aca="true" t="shared" si="23" ref="H162:I164">H163</f>
        <v>1338.7</v>
      </c>
      <c r="I162" s="114">
        <f t="shared" si="23"/>
        <v>1047.4</v>
      </c>
      <c r="J162" s="121">
        <f t="shared" si="19"/>
        <v>78.2400836632554</v>
      </c>
      <c r="K162" s="22"/>
    </row>
    <row r="163" spans="1:11" ht="29.25" customHeight="1">
      <c r="A163" s="21" t="s">
        <v>35</v>
      </c>
      <c r="B163" s="215" t="s">
        <v>137</v>
      </c>
      <c r="C163" s="216"/>
      <c r="D163" s="9" t="s">
        <v>133</v>
      </c>
      <c r="E163" s="9" t="s">
        <v>140</v>
      </c>
      <c r="F163" s="9" t="s">
        <v>36</v>
      </c>
      <c r="G163" s="9"/>
      <c r="H163" s="10">
        <f t="shared" si="23"/>
        <v>1338.7</v>
      </c>
      <c r="I163" s="114">
        <f t="shared" si="23"/>
        <v>1047.4</v>
      </c>
      <c r="J163" s="121">
        <f t="shared" si="19"/>
        <v>78.2400836632554</v>
      </c>
      <c r="K163" s="22"/>
    </row>
    <row r="164" spans="1:11" ht="13.5">
      <c r="A164" s="21" t="s">
        <v>37</v>
      </c>
      <c r="B164" s="215" t="s">
        <v>137</v>
      </c>
      <c r="C164" s="216"/>
      <c r="D164" s="9" t="s">
        <v>133</v>
      </c>
      <c r="E164" s="9" t="s">
        <v>140</v>
      </c>
      <c r="F164" s="9" t="s">
        <v>38</v>
      </c>
      <c r="G164" s="9"/>
      <c r="H164" s="10">
        <f t="shared" si="23"/>
        <v>1338.7</v>
      </c>
      <c r="I164" s="114">
        <f t="shared" si="23"/>
        <v>1047.4</v>
      </c>
      <c r="J164" s="121">
        <f t="shared" si="19"/>
        <v>78.2400836632554</v>
      </c>
      <c r="K164" s="22"/>
    </row>
    <row r="165" spans="1:11" ht="26.25">
      <c r="A165" s="21" t="s">
        <v>135</v>
      </c>
      <c r="B165" s="215" t="s">
        <v>137</v>
      </c>
      <c r="C165" s="216"/>
      <c r="D165" s="9" t="s">
        <v>133</v>
      </c>
      <c r="E165" s="9" t="s">
        <v>140</v>
      </c>
      <c r="F165" s="9" t="s">
        <v>38</v>
      </c>
      <c r="G165" s="9" t="s">
        <v>136</v>
      </c>
      <c r="H165" s="10">
        <v>1338.7</v>
      </c>
      <c r="I165" s="114">
        <v>1047.4</v>
      </c>
      <c r="J165" s="121">
        <f t="shared" si="19"/>
        <v>78.2400836632554</v>
      </c>
      <c r="K165" s="22"/>
    </row>
    <row r="166" spans="1:11" ht="26.25">
      <c r="A166" s="21" t="s">
        <v>141</v>
      </c>
      <c r="B166" s="215" t="s">
        <v>142</v>
      </c>
      <c r="C166" s="216"/>
      <c r="D166" s="9"/>
      <c r="E166" s="9"/>
      <c r="F166" s="9"/>
      <c r="G166" s="9"/>
      <c r="H166" s="10">
        <f aca="true" t="shared" si="24" ref="H166:I170">H167</f>
        <v>990.1</v>
      </c>
      <c r="I166" s="114">
        <f t="shared" si="24"/>
        <v>895.4</v>
      </c>
      <c r="J166" s="121">
        <f t="shared" si="19"/>
        <v>90.43530956469044</v>
      </c>
      <c r="K166" s="22"/>
    </row>
    <row r="167" spans="1:11" ht="13.5">
      <c r="A167" s="21" t="s">
        <v>132</v>
      </c>
      <c r="B167" s="215" t="s">
        <v>142</v>
      </c>
      <c r="C167" s="216"/>
      <c r="D167" s="9" t="s">
        <v>133</v>
      </c>
      <c r="E167" s="23" t="s">
        <v>593</v>
      </c>
      <c r="F167" s="9"/>
      <c r="G167" s="9"/>
      <c r="H167" s="10">
        <f t="shared" si="24"/>
        <v>990.1</v>
      </c>
      <c r="I167" s="114">
        <f t="shared" si="24"/>
        <v>895.4</v>
      </c>
      <c r="J167" s="121">
        <f t="shared" si="19"/>
        <v>90.43530956469044</v>
      </c>
      <c r="K167" s="22"/>
    </row>
    <row r="168" spans="1:11" ht="13.5">
      <c r="A168" s="21" t="s">
        <v>134</v>
      </c>
      <c r="B168" s="215" t="s">
        <v>142</v>
      </c>
      <c r="C168" s="216"/>
      <c r="D168" s="9" t="s">
        <v>133</v>
      </c>
      <c r="E168" s="9" t="s">
        <v>117</v>
      </c>
      <c r="F168" s="9"/>
      <c r="G168" s="9"/>
      <c r="H168" s="10">
        <f t="shared" si="24"/>
        <v>990.1</v>
      </c>
      <c r="I168" s="114">
        <f t="shared" si="24"/>
        <v>895.4</v>
      </c>
      <c r="J168" s="121">
        <f t="shared" si="19"/>
        <v>90.43530956469044</v>
      </c>
      <c r="K168" s="22"/>
    </row>
    <row r="169" spans="1:11" ht="27.75" customHeight="1">
      <c r="A169" s="21" t="s">
        <v>35</v>
      </c>
      <c r="B169" s="215" t="s">
        <v>142</v>
      </c>
      <c r="C169" s="216"/>
      <c r="D169" s="9" t="s">
        <v>133</v>
      </c>
      <c r="E169" s="9" t="s">
        <v>117</v>
      </c>
      <c r="F169" s="9" t="s">
        <v>36</v>
      </c>
      <c r="G169" s="9"/>
      <c r="H169" s="10">
        <f t="shared" si="24"/>
        <v>990.1</v>
      </c>
      <c r="I169" s="114">
        <f t="shared" si="24"/>
        <v>895.4</v>
      </c>
      <c r="J169" s="121">
        <f t="shared" si="19"/>
        <v>90.43530956469044</v>
      </c>
      <c r="K169" s="22"/>
    </row>
    <row r="170" spans="1:11" ht="13.5">
      <c r="A170" s="21" t="s">
        <v>37</v>
      </c>
      <c r="B170" s="215" t="s">
        <v>142</v>
      </c>
      <c r="C170" s="216"/>
      <c r="D170" s="9" t="s">
        <v>133</v>
      </c>
      <c r="E170" s="9" t="s">
        <v>117</v>
      </c>
      <c r="F170" s="9" t="s">
        <v>38</v>
      </c>
      <c r="G170" s="9"/>
      <c r="H170" s="10">
        <f t="shared" si="24"/>
        <v>990.1</v>
      </c>
      <c r="I170" s="114">
        <f t="shared" si="24"/>
        <v>895.4</v>
      </c>
      <c r="J170" s="121">
        <f t="shared" si="19"/>
        <v>90.43530956469044</v>
      </c>
      <c r="K170" s="22"/>
    </row>
    <row r="171" spans="1:11" ht="26.25">
      <c r="A171" s="21" t="s">
        <v>135</v>
      </c>
      <c r="B171" s="215" t="s">
        <v>142</v>
      </c>
      <c r="C171" s="216"/>
      <c r="D171" s="9" t="s">
        <v>133</v>
      </c>
      <c r="E171" s="9" t="s">
        <v>117</v>
      </c>
      <c r="F171" s="9" t="s">
        <v>38</v>
      </c>
      <c r="G171" s="9" t="s">
        <v>136</v>
      </c>
      <c r="H171" s="10">
        <v>990.1</v>
      </c>
      <c r="I171" s="114">
        <v>895.4</v>
      </c>
      <c r="J171" s="121">
        <f t="shared" si="19"/>
        <v>90.43530956469044</v>
      </c>
      <c r="K171" s="22"/>
    </row>
    <row r="172" spans="1:11" ht="52.5">
      <c r="A172" s="19" t="s">
        <v>143</v>
      </c>
      <c r="B172" s="213" t="s">
        <v>144</v>
      </c>
      <c r="C172" s="214"/>
      <c r="D172" s="6"/>
      <c r="E172" s="6"/>
      <c r="F172" s="6"/>
      <c r="G172" s="6"/>
      <c r="H172" s="7">
        <f>H173+H182</f>
        <v>3181.4</v>
      </c>
      <c r="I172" s="113">
        <f>I173+I182</f>
        <v>3013.4999999999995</v>
      </c>
      <c r="J172" s="120">
        <f t="shared" si="19"/>
        <v>94.72244923618531</v>
      </c>
      <c r="K172" s="20"/>
    </row>
    <row r="173" spans="1:11" ht="39">
      <c r="A173" s="21" t="s">
        <v>145</v>
      </c>
      <c r="B173" s="215" t="s">
        <v>146</v>
      </c>
      <c r="C173" s="216"/>
      <c r="D173" s="9"/>
      <c r="E173" s="9"/>
      <c r="F173" s="9"/>
      <c r="G173" s="9"/>
      <c r="H173" s="10">
        <f>H174</f>
        <v>3156.9</v>
      </c>
      <c r="I173" s="114">
        <f>I174</f>
        <v>3013.4999999999995</v>
      </c>
      <c r="J173" s="121">
        <f t="shared" si="19"/>
        <v>95.45756913427728</v>
      </c>
      <c r="K173" s="22"/>
    </row>
    <row r="174" spans="1:11" ht="13.5">
      <c r="A174" s="21" t="s">
        <v>84</v>
      </c>
      <c r="B174" s="215" t="s">
        <v>146</v>
      </c>
      <c r="C174" s="216"/>
      <c r="D174" s="9" t="s">
        <v>85</v>
      </c>
      <c r="E174" s="23" t="s">
        <v>593</v>
      </c>
      <c r="F174" s="9"/>
      <c r="G174" s="9"/>
      <c r="H174" s="10">
        <f>H175</f>
        <v>3156.9</v>
      </c>
      <c r="I174" s="114">
        <f>I175</f>
        <v>3013.4999999999995</v>
      </c>
      <c r="J174" s="121">
        <f t="shared" si="19"/>
        <v>95.45756913427728</v>
      </c>
      <c r="K174" s="22"/>
    </row>
    <row r="175" spans="1:11" ht="13.5">
      <c r="A175" s="21" t="s">
        <v>86</v>
      </c>
      <c r="B175" s="215" t="s">
        <v>146</v>
      </c>
      <c r="C175" s="216"/>
      <c r="D175" s="9" t="s">
        <v>85</v>
      </c>
      <c r="E175" s="9" t="s">
        <v>63</v>
      </c>
      <c r="F175" s="9"/>
      <c r="G175" s="9"/>
      <c r="H175" s="10">
        <f>H176+H179</f>
        <v>3156.9</v>
      </c>
      <c r="I175" s="114">
        <f>I176+I179</f>
        <v>3013.4999999999995</v>
      </c>
      <c r="J175" s="121">
        <f t="shared" si="19"/>
        <v>95.45756913427728</v>
      </c>
      <c r="K175" s="22"/>
    </row>
    <row r="176" spans="1:11" ht="66">
      <c r="A176" s="21" t="s">
        <v>104</v>
      </c>
      <c r="B176" s="215" t="s">
        <v>146</v>
      </c>
      <c r="C176" s="216"/>
      <c r="D176" s="9" t="s">
        <v>85</v>
      </c>
      <c r="E176" s="9" t="s">
        <v>63</v>
      </c>
      <c r="F176" s="9" t="s">
        <v>105</v>
      </c>
      <c r="G176" s="9"/>
      <c r="H176" s="10">
        <f>H177</f>
        <v>2869.9</v>
      </c>
      <c r="I176" s="114">
        <f>I177</f>
        <v>2869.8999999999996</v>
      </c>
      <c r="J176" s="121">
        <f t="shared" si="19"/>
        <v>99.99999999999999</v>
      </c>
      <c r="K176" s="22"/>
    </row>
    <row r="177" spans="1:11" ht="26.25">
      <c r="A177" s="21" t="s">
        <v>106</v>
      </c>
      <c r="B177" s="215" t="s">
        <v>146</v>
      </c>
      <c r="C177" s="216"/>
      <c r="D177" s="9" t="s">
        <v>85</v>
      </c>
      <c r="E177" s="9" t="s">
        <v>63</v>
      </c>
      <c r="F177" s="9" t="s">
        <v>107</v>
      </c>
      <c r="G177" s="9"/>
      <c r="H177" s="10">
        <f>H178</f>
        <v>2869.9</v>
      </c>
      <c r="I177" s="114">
        <f>I178</f>
        <v>2869.8999999999996</v>
      </c>
      <c r="J177" s="121">
        <f t="shared" si="19"/>
        <v>99.99999999999999</v>
      </c>
      <c r="K177" s="22"/>
    </row>
    <row r="178" spans="1:11" ht="13.5">
      <c r="A178" s="21" t="s">
        <v>89</v>
      </c>
      <c r="B178" s="215" t="s">
        <v>146</v>
      </c>
      <c r="C178" s="216"/>
      <c r="D178" s="9" t="s">
        <v>85</v>
      </c>
      <c r="E178" s="9" t="s">
        <v>63</v>
      </c>
      <c r="F178" s="9" t="s">
        <v>107</v>
      </c>
      <c r="G178" s="9" t="s">
        <v>90</v>
      </c>
      <c r="H178" s="10">
        <v>2869.9</v>
      </c>
      <c r="I178" s="114">
        <f>665.7+2204.2</f>
        <v>2869.8999999999996</v>
      </c>
      <c r="J178" s="121">
        <f t="shared" si="19"/>
        <v>99.99999999999999</v>
      </c>
      <c r="K178" s="22"/>
    </row>
    <row r="179" spans="1:11" ht="26.25">
      <c r="A179" s="21" t="s">
        <v>19</v>
      </c>
      <c r="B179" s="215" t="s">
        <v>146</v>
      </c>
      <c r="C179" s="216"/>
      <c r="D179" s="9" t="s">
        <v>85</v>
      </c>
      <c r="E179" s="9" t="s">
        <v>63</v>
      </c>
      <c r="F179" s="9" t="s">
        <v>20</v>
      </c>
      <c r="G179" s="9"/>
      <c r="H179" s="10">
        <f>H180</f>
        <v>287</v>
      </c>
      <c r="I179" s="114">
        <f>I180</f>
        <v>143.6</v>
      </c>
      <c r="J179" s="121">
        <f t="shared" si="19"/>
        <v>50.03484320557491</v>
      </c>
      <c r="K179" s="22"/>
    </row>
    <row r="180" spans="1:11" ht="26.25" customHeight="1">
      <c r="A180" s="21" t="s">
        <v>21</v>
      </c>
      <c r="B180" s="215" t="s">
        <v>146</v>
      </c>
      <c r="C180" s="216"/>
      <c r="D180" s="9" t="s">
        <v>85</v>
      </c>
      <c r="E180" s="9" t="s">
        <v>63</v>
      </c>
      <c r="F180" s="9" t="s">
        <v>22</v>
      </c>
      <c r="G180" s="9"/>
      <c r="H180" s="10">
        <f>H181</f>
        <v>287</v>
      </c>
      <c r="I180" s="114">
        <f>I181</f>
        <v>143.6</v>
      </c>
      <c r="J180" s="121">
        <f t="shared" si="19"/>
        <v>50.03484320557491</v>
      </c>
      <c r="K180" s="22"/>
    </row>
    <row r="181" spans="1:11" ht="13.5">
      <c r="A181" s="21" t="s">
        <v>89</v>
      </c>
      <c r="B181" s="215" t="s">
        <v>146</v>
      </c>
      <c r="C181" s="216"/>
      <c r="D181" s="9" t="s">
        <v>85</v>
      </c>
      <c r="E181" s="9" t="s">
        <v>63</v>
      </c>
      <c r="F181" s="9" t="s">
        <v>22</v>
      </c>
      <c r="G181" s="9" t="s">
        <v>90</v>
      </c>
      <c r="H181" s="10">
        <v>287</v>
      </c>
      <c r="I181" s="114">
        <v>143.6</v>
      </c>
      <c r="J181" s="121">
        <f t="shared" si="19"/>
        <v>50.03484320557491</v>
      </c>
      <c r="K181" s="22"/>
    </row>
    <row r="182" spans="1:11" ht="92.25">
      <c r="A182" s="21" t="s">
        <v>147</v>
      </c>
      <c r="B182" s="215" t="s">
        <v>148</v>
      </c>
      <c r="C182" s="216"/>
      <c r="D182" s="9"/>
      <c r="E182" s="9"/>
      <c r="F182" s="9"/>
      <c r="G182" s="9"/>
      <c r="H182" s="10">
        <f aca="true" t="shared" si="25" ref="H182:I186">H183</f>
        <v>24.5</v>
      </c>
      <c r="I182" s="114">
        <f t="shared" si="25"/>
        <v>0</v>
      </c>
      <c r="J182" s="121">
        <f t="shared" si="19"/>
        <v>0</v>
      </c>
      <c r="K182" s="22"/>
    </row>
    <row r="183" spans="1:11" ht="13.5">
      <c r="A183" s="21" t="s">
        <v>84</v>
      </c>
      <c r="B183" s="215" t="s">
        <v>148</v>
      </c>
      <c r="C183" s="216"/>
      <c r="D183" s="9" t="s">
        <v>85</v>
      </c>
      <c r="E183" s="23" t="s">
        <v>593</v>
      </c>
      <c r="F183" s="9"/>
      <c r="G183" s="9"/>
      <c r="H183" s="10">
        <f t="shared" si="25"/>
        <v>24.5</v>
      </c>
      <c r="I183" s="114">
        <f t="shared" si="25"/>
        <v>0</v>
      </c>
      <c r="J183" s="121">
        <f t="shared" si="19"/>
        <v>0</v>
      </c>
      <c r="K183" s="22"/>
    </row>
    <row r="184" spans="1:11" ht="13.5">
      <c r="A184" s="21" t="s">
        <v>86</v>
      </c>
      <c r="B184" s="215" t="s">
        <v>148</v>
      </c>
      <c r="C184" s="216"/>
      <c r="D184" s="9" t="s">
        <v>85</v>
      </c>
      <c r="E184" s="9" t="s">
        <v>63</v>
      </c>
      <c r="F184" s="9"/>
      <c r="G184" s="9"/>
      <c r="H184" s="10">
        <f t="shared" si="25"/>
        <v>24.5</v>
      </c>
      <c r="I184" s="114">
        <f t="shared" si="25"/>
        <v>0</v>
      </c>
      <c r="J184" s="121">
        <f t="shared" si="19"/>
        <v>0</v>
      </c>
      <c r="K184" s="22"/>
    </row>
    <row r="185" spans="1:11" ht="13.5">
      <c r="A185" s="21" t="s">
        <v>149</v>
      </c>
      <c r="B185" s="215" t="s">
        <v>148</v>
      </c>
      <c r="C185" s="216"/>
      <c r="D185" s="9" t="s">
        <v>85</v>
      </c>
      <c r="E185" s="9" t="s">
        <v>63</v>
      </c>
      <c r="F185" s="9" t="s">
        <v>150</v>
      </c>
      <c r="G185" s="9"/>
      <c r="H185" s="10">
        <f t="shared" si="25"/>
        <v>24.5</v>
      </c>
      <c r="I185" s="114">
        <f t="shared" si="25"/>
        <v>0</v>
      </c>
      <c r="J185" s="121">
        <f t="shared" si="19"/>
        <v>0</v>
      </c>
      <c r="K185" s="22"/>
    </row>
    <row r="186" spans="1:11" ht="26.25">
      <c r="A186" s="21" t="s">
        <v>151</v>
      </c>
      <c r="B186" s="215" t="s">
        <v>148</v>
      </c>
      <c r="C186" s="216"/>
      <c r="D186" s="9" t="s">
        <v>85</v>
      </c>
      <c r="E186" s="9" t="s">
        <v>63</v>
      </c>
      <c r="F186" s="9" t="s">
        <v>152</v>
      </c>
      <c r="G186" s="9"/>
      <c r="H186" s="10">
        <f t="shared" si="25"/>
        <v>24.5</v>
      </c>
      <c r="I186" s="114">
        <f t="shared" si="25"/>
        <v>0</v>
      </c>
      <c r="J186" s="121">
        <f t="shared" si="19"/>
        <v>0</v>
      </c>
      <c r="K186" s="22"/>
    </row>
    <row r="187" spans="1:11" ht="13.5">
      <c r="A187" s="21" t="s">
        <v>89</v>
      </c>
      <c r="B187" s="215" t="s">
        <v>148</v>
      </c>
      <c r="C187" s="216"/>
      <c r="D187" s="9" t="s">
        <v>85</v>
      </c>
      <c r="E187" s="9" t="s">
        <v>63</v>
      </c>
      <c r="F187" s="9" t="s">
        <v>152</v>
      </c>
      <c r="G187" s="9" t="s">
        <v>90</v>
      </c>
      <c r="H187" s="10">
        <v>24.5</v>
      </c>
      <c r="I187" s="114">
        <v>0</v>
      </c>
      <c r="J187" s="121">
        <f t="shared" si="19"/>
        <v>0</v>
      </c>
      <c r="K187" s="22"/>
    </row>
    <row r="188" spans="1:11" ht="26.25">
      <c r="A188" s="19" t="s">
        <v>153</v>
      </c>
      <c r="B188" s="213" t="s">
        <v>154</v>
      </c>
      <c r="C188" s="214"/>
      <c r="D188" s="6"/>
      <c r="E188" s="6"/>
      <c r="F188" s="6"/>
      <c r="G188" s="6"/>
      <c r="H188" s="7">
        <f aca="true" t="shared" si="26" ref="H188:I190">H189</f>
        <v>447.8</v>
      </c>
      <c r="I188" s="113">
        <f t="shared" si="26"/>
        <v>447.8</v>
      </c>
      <c r="J188" s="120">
        <f t="shared" si="19"/>
        <v>100</v>
      </c>
      <c r="K188" s="20"/>
    </row>
    <row r="189" spans="1:11" ht="41.25" customHeight="1">
      <c r="A189" s="21" t="s">
        <v>155</v>
      </c>
      <c r="B189" s="215" t="s">
        <v>156</v>
      </c>
      <c r="C189" s="216"/>
      <c r="D189" s="9"/>
      <c r="E189" s="9"/>
      <c r="F189" s="9"/>
      <c r="G189" s="9"/>
      <c r="H189" s="10">
        <f t="shared" si="26"/>
        <v>447.8</v>
      </c>
      <c r="I189" s="114">
        <f t="shared" si="26"/>
        <v>447.8</v>
      </c>
      <c r="J189" s="121">
        <f t="shared" si="19"/>
        <v>100</v>
      </c>
      <c r="K189" s="22"/>
    </row>
    <row r="190" spans="1:11" ht="13.5">
      <c r="A190" s="21" t="s">
        <v>132</v>
      </c>
      <c r="B190" s="215" t="s">
        <v>156</v>
      </c>
      <c r="C190" s="216"/>
      <c r="D190" s="9" t="s">
        <v>133</v>
      </c>
      <c r="E190" s="23" t="s">
        <v>593</v>
      </c>
      <c r="F190" s="9"/>
      <c r="G190" s="9"/>
      <c r="H190" s="10">
        <f t="shared" si="26"/>
        <v>447.8</v>
      </c>
      <c r="I190" s="114">
        <f t="shared" si="26"/>
        <v>447.8</v>
      </c>
      <c r="J190" s="121">
        <f t="shared" si="19"/>
        <v>100</v>
      </c>
      <c r="K190" s="22"/>
    </row>
    <row r="191" spans="1:11" ht="13.5">
      <c r="A191" s="21" t="s">
        <v>157</v>
      </c>
      <c r="B191" s="215" t="s">
        <v>156</v>
      </c>
      <c r="C191" s="216"/>
      <c r="D191" s="9" t="s">
        <v>133</v>
      </c>
      <c r="E191" s="9" t="s">
        <v>18</v>
      </c>
      <c r="F191" s="9"/>
      <c r="G191" s="9"/>
      <c r="H191" s="10">
        <f>H192+H195</f>
        <v>447.8</v>
      </c>
      <c r="I191" s="114">
        <f>I192+I195</f>
        <v>447.8</v>
      </c>
      <c r="J191" s="121">
        <f t="shared" si="19"/>
        <v>100</v>
      </c>
      <c r="K191" s="22"/>
    </row>
    <row r="192" spans="1:11" ht="26.25">
      <c r="A192" s="21" t="s">
        <v>19</v>
      </c>
      <c r="B192" s="215" t="s">
        <v>156</v>
      </c>
      <c r="C192" s="216"/>
      <c r="D192" s="9" t="s">
        <v>133</v>
      </c>
      <c r="E192" s="9" t="s">
        <v>18</v>
      </c>
      <c r="F192" s="9" t="s">
        <v>20</v>
      </c>
      <c r="G192" s="9"/>
      <c r="H192" s="10">
        <f>H193</f>
        <v>355.8</v>
      </c>
      <c r="I192" s="114">
        <f>I193</f>
        <v>355.8</v>
      </c>
      <c r="J192" s="121">
        <f t="shared" si="19"/>
        <v>100</v>
      </c>
      <c r="K192" s="22"/>
    </row>
    <row r="193" spans="1:11" ht="28.5" customHeight="1">
      <c r="A193" s="21" t="s">
        <v>21</v>
      </c>
      <c r="B193" s="215" t="s">
        <v>156</v>
      </c>
      <c r="C193" s="216"/>
      <c r="D193" s="9" t="s">
        <v>133</v>
      </c>
      <c r="E193" s="9" t="s">
        <v>18</v>
      </c>
      <c r="F193" s="9" t="s">
        <v>22</v>
      </c>
      <c r="G193" s="9"/>
      <c r="H193" s="10">
        <f>H194</f>
        <v>355.8</v>
      </c>
      <c r="I193" s="114">
        <f>I194</f>
        <v>355.8</v>
      </c>
      <c r="J193" s="121">
        <f t="shared" si="19"/>
        <v>100</v>
      </c>
      <c r="K193" s="22"/>
    </row>
    <row r="194" spans="1:11" ht="26.25">
      <c r="A194" s="21" t="s">
        <v>135</v>
      </c>
      <c r="B194" s="215" t="s">
        <v>156</v>
      </c>
      <c r="C194" s="216"/>
      <c r="D194" s="9" t="s">
        <v>133</v>
      </c>
      <c r="E194" s="9" t="s">
        <v>18</v>
      </c>
      <c r="F194" s="9" t="s">
        <v>22</v>
      </c>
      <c r="G194" s="9" t="s">
        <v>136</v>
      </c>
      <c r="H194" s="10">
        <v>355.8</v>
      </c>
      <c r="I194" s="114">
        <f>288+67.8</f>
        <v>355.8</v>
      </c>
      <c r="J194" s="121">
        <f t="shared" si="19"/>
        <v>100</v>
      </c>
      <c r="K194" s="22"/>
    </row>
    <row r="195" spans="1:11" ht="13.5">
      <c r="A195" s="21" t="s">
        <v>149</v>
      </c>
      <c r="B195" s="215" t="s">
        <v>156</v>
      </c>
      <c r="C195" s="216"/>
      <c r="D195" s="9" t="s">
        <v>133</v>
      </c>
      <c r="E195" s="9" t="s">
        <v>18</v>
      </c>
      <c r="F195" s="9" t="s">
        <v>150</v>
      </c>
      <c r="G195" s="9"/>
      <c r="H195" s="10">
        <f>H196</f>
        <v>92</v>
      </c>
      <c r="I195" s="114">
        <f>I196</f>
        <v>92</v>
      </c>
      <c r="J195" s="121">
        <f t="shared" si="19"/>
        <v>100</v>
      </c>
      <c r="K195" s="22"/>
    </row>
    <row r="196" spans="1:11" ht="13.5">
      <c r="A196" s="21" t="s">
        <v>158</v>
      </c>
      <c r="B196" s="215" t="s">
        <v>156</v>
      </c>
      <c r="C196" s="216"/>
      <c r="D196" s="9" t="s">
        <v>133</v>
      </c>
      <c r="E196" s="9" t="s">
        <v>18</v>
      </c>
      <c r="F196" s="9" t="s">
        <v>159</v>
      </c>
      <c r="G196" s="9"/>
      <c r="H196" s="10">
        <f>H197</f>
        <v>92</v>
      </c>
      <c r="I196" s="114">
        <f>I197</f>
        <v>92</v>
      </c>
      <c r="J196" s="121">
        <f t="shared" si="19"/>
        <v>100</v>
      </c>
      <c r="K196" s="22"/>
    </row>
    <row r="197" spans="1:11" ht="26.25">
      <c r="A197" s="21" t="s">
        <v>135</v>
      </c>
      <c r="B197" s="215" t="s">
        <v>156</v>
      </c>
      <c r="C197" s="216"/>
      <c r="D197" s="9" t="s">
        <v>133</v>
      </c>
      <c r="E197" s="9" t="s">
        <v>18</v>
      </c>
      <c r="F197" s="9" t="s">
        <v>159</v>
      </c>
      <c r="G197" s="9" t="s">
        <v>136</v>
      </c>
      <c r="H197" s="10">
        <v>92</v>
      </c>
      <c r="I197" s="114">
        <v>92</v>
      </c>
      <c r="J197" s="121">
        <f t="shared" si="19"/>
        <v>100</v>
      </c>
      <c r="K197" s="22"/>
    </row>
    <row r="198" spans="1:11" ht="39">
      <c r="A198" s="19" t="s">
        <v>160</v>
      </c>
      <c r="B198" s="213" t="s">
        <v>161</v>
      </c>
      <c r="C198" s="214"/>
      <c r="D198" s="6"/>
      <c r="E198" s="6"/>
      <c r="F198" s="6"/>
      <c r="G198" s="6"/>
      <c r="H198" s="7">
        <f>H199</f>
        <v>215662.09999999998</v>
      </c>
      <c r="I198" s="113">
        <f>I199</f>
        <v>208677.3</v>
      </c>
      <c r="J198" s="120">
        <f t="shared" si="19"/>
        <v>96.76122972001107</v>
      </c>
      <c r="K198" s="20"/>
    </row>
    <row r="199" spans="1:11" ht="13.5">
      <c r="A199" s="21" t="s">
        <v>162</v>
      </c>
      <c r="B199" s="215" t="s">
        <v>163</v>
      </c>
      <c r="C199" s="216"/>
      <c r="D199" s="9"/>
      <c r="E199" s="9"/>
      <c r="F199" s="9"/>
      <c r="G199" s="9"/>
      <c r="H199" s="10">
        <f>H200</f>
        <v>215662.09999999998</v>
      </c>
      <c r="I199" s="114">
        <f>I200</f>
        <v>208677.3</v>
      </c>
      <c r="J199" s="121">
        <f aca="true" t="shared" si="27" ref="J199:J262">I199/H199*100</f>
        <v>96.76122972001107</v>
      </c>
      <c r="K199" s="22"/>
    </row>
    <row r="200" spans="1:11" ht="13.5">
      <c r="A200" s="21" t="s">
        <v>132</v>
      </c>
      <c r="B200" s="215" t="s">
        <v>163</v>
      </c>
      <c r="C200" s="216"/>
      <c r="D200" s="9" t="s">
        <v>133</v>
      </c>
      <c r="E200" s="23" t="s">
        <v>593</v>
      </c>
      <c r="F200" s="9"/>
      <c r="G200" s="9"/>
      <c r="H200" s="10">
        <f>H201+H205+H209+H213</f>
        <v>215662.09999999998</v>
      </c>
      <c r="I200" s="114">
        <f>I201+I205+I209+I213</f>
        <v>208677.3</v>
      </c>
      <c r="J200" s="121">
        <f t="shared" si="27"/>
        <v>96.76122972001107</v>
      </c>
      <c r="K200" s="22"/>
    </row>
    <row r="201" spans="1:11" ht="13.5">
      <c r="A201" s="21" t="s">
        <v>138</v>
      </c>
      <c r="B201" s="215" t="s">
        <v>163</v>
      </c>
      <c r="C201" s="216"/>
      <c r="D201" s="9" t="s">
        <v>133</v>
      </c>
      <c r="E201" s="9" t="s">
        <v>34</v>
      </c>
      <c r="F201" s="9"/>
      <c r="G201" s="9"/>
      <c r="H201" s="10">
        <f aca="true" t="shared" si="28" ref="H201:I203">H202</f>
        <v>53437</v>
      </c>
      <c r="I201" s="114">
        <f t="shared" si="28"/>
        <v>52268.7</v>
      </c>
      <c r="J201" s="121">
        <f t="shared" si="27"/>
        <v>97.81368714561071</v>
      </c>
      <c r="K201" s="22"/>
    </row>
    <row r="202" spans="1:11" ht="27" customHeight="1">
      <c r="A202" s="21" t="s">
        <v>35</v>
      </c>
      <c r="B202" s="215" t="s">
        <v>163</v>
      </c>
      <c r="C202" s="216"/>
      <c r="D202" s="9" t="s">
        <v>133</v>
      </c>
      <c r="E202" s="9" t="s">
        <v>34</v>
      </c>
      <c r="F202" s="9" t="s">
        <v>36</v>
      </c>
      <c r="G202" s="9"/>
      <c r="H202" s="10">
        <f t="shared" si="28"/>
        <v>53437</v>
      </c>
      <c r="I202" s="114">
        <f t="shared" si="28"/>
        <v>52268.7</v>
      </c>
      <c r="J202" s="121">
        <f t="shared" si="27"/>
        <v>97.81368714561071</v>
      </c>
      <c r="K202" s="22"/>
    </row>
    <row r="203" spans="1:11" ht="13.5">
      <c r="A203" s="21" t="s">
        <v>37</v>
      </c>
      <c r="B203" s="215" t="s">
        <v>163</v>
      </c>
      <c r="C203" s="216"/>
      <c r="D203" s="9" t="s">
        <v>133</v>
      </c>
      <c r="E203" s="9" t="s">
        <v>34</v>
      </c>
      <c r="F203" s="9" t="s">
        <v>38</v>
      </c>
      <c r="G203" s="9"/>
      <c r="H203" s="10">
        <f t="shared" si="28"/>
        <v>53437</v>
      </c>
      <c r="I203" s="114">
        <f t="shared" si="28"/>
        <v>52268.7</v>
      </c>
      <c r="J203" s="121">
        <f t="shared" si="27"/>
        <v>97.81368714561071</v>
      </c>
      <c r="K203" s="22"/>
    </row>
    <row r="204" spans="1:11" ht="26.25">
      <c r="A204" s="21" t="s">
        <v>135</v>
      </c>
      <c r="B204" s="215" t="s">
        <v>163</v>
      </c>
      <c r="C204" s="216"/>
      <c r="D204" s="9" t="s">
        <v>133</v>
      </c>
      <c r="E204" s="9" t="s">
        <v>34</v>
      </c>
      <c r="F204" s="9" t="s">
        <v>38</v>
      </c>
      <c r="G204" s="9" t="s">
        <v>136</v>
      </c>
      <c r="H204" s="10">
        <v>53437</v>
      </c>
      <c r="I204" s="114">
        <v>52268.7</v>
      </c>
      <c r="J204" s="121">
        <f t="shared" si="27"/>
        <v>97.81368714561071</v>
      </c>
      <c r="K204" s="22"/>
    </row>
    <row r="205" spans="1:11" ht="13.5">
      <c r="A205" s="21" t="s">
        <v>134</v>
      </c>
      <c r="B205" s="215" t="s">
        <v>163</v>
      </c>
      <c r="C205" s="216"/>
      <c r="D205" s="9" t="s">
        <v>133</v>
      </c>
      <c r="E205" s="9" t="s">
        <v>117</v>
      </c>
      <c r="F205" s="9"/>
      <c r="G205" s="9"/>
      <c r="H205" s="10">
        <f aca="true" t="shared" si="29" ref="H205:I207">H206</f>
        <v>159837.8</v>
      </c>
      <c r="I205" s="114">
        <f t="shared" si="29"/>
        <v>154171.3</v>
      </c>
      <c r="J205" s="121">
        <f t="shared" si="27"/>
        <v>96.45484359769718</v>
      </c>
      <c r="K205" s="22"/>
    </row>
    <row r="206" spans="1:11" ht="28.5" customHeight="1">
      <c r="A206" s="21" t="s">
        <v>35</v>
      </c>
      <c r="B206" s="215" t="s">
        <v>163</v>
      </c>
      <c r="C206" s="216"/>
      <c r="D206" s="9" t="s">
        <v>133</v>
      </c>
      <c r="E206" s="9" t="s">
        <v>117</v>
      </c>
      <c r="F206" s="9" t="s">
        <v>36</v>
      </c>
      <c r="G206" s="9"/>
      <c r="H206" s="10">
        <f t="shared" si="29"/>
        <v>159837.8</v>
      </c>
      <c r="I206" s="114">
        <f t="shared" si="29"/>
        <v>154171.3</v>
      </c>
      <c r="J206" s="121">
        <f t="shared" si="27"/>
        <v>96.45484359769718</v>
      </c>
      <c r="K206" s="22"/>
    </row>
    <row r="207" spans="1:11" ht="13.5">
      <c r="A207" s="21" t="s">
        <v>37</v>
      </c>
      <c r="B207" s="215" t="s">
        <v>163</v>
      </c>
      <c r="C207" s="216"/>
      <c r="D207" s="9" t="s">
        <v>133</v>
      </c>
      <c r="E207" s="9" t="s">
        <v>117</v>
      </c>
      <c r="F207" s="9" t="s">
        <v>38</v>
      </c>
      <c r="G207" s="9"/>
      <c r="H207" s="10">
        <f t="shared" si="29"/>
        <v>159837.8</v>
      </c>
      <c r="I207" s="114">
        <f t="shared" si="29"/>
        <v>154171.3</v>
      </c>
      <c r="J207" s="121">
        <f t="shared" si="27"/>
        <v>96.45484359769718</v>
      </c>
      <c r="K207" s="22"/>
    </row>
    <row r="208" spans="1:11" ht="26.25">
      <c r="A208" s="21" t="s">
        <v>135</v>
      </c>
      <c r="B208" s="215" t="s">
        <v>163</v>
      </c>
      <c r="C208" s="216"/>
      <c r="D208" s="9" t="s">
        <v>133</v>
      </c>
      <c r="E208" s="9" t="s">
        <v>117</v>
      </c>
      <c r="F208" s="9" t="s">
        <v>38</v>
      </c>
      <c r="G208" s="9" t="s">
        <v>136</v>
      </c>
      <c r="H208" s="10">
        <v>159837.8</v>
      </c>
      <c r="I208" s="114">
        <v>154171.3</v>
      </c>
      <c r="J208" s="121">
        <f t="shared" si="27"/>
        <v>96.45484359769718</v>
      </c>
      <c r="K208" s="22"/>
    </row>
    <row r="209" spans="1:11" ht="13.5">
      <c r="A209" s="21" t="s">
        <v>139</v>
      </c>
      <c r="B209" s="215" t="s">
        <v>163</v>
      </c>
      <c r="C209" s="216"/>
      <c r="D209" s="9" t="s">
        <v>133</v>
      </c>
      <c r="E209" s="9" t="s">
        <v>140</v>
      </c>
      <c r="F209" s="9"/>
      <c r="G209" s="9"/>
      <c r="H209" s="10">
        <f aca="true" t="shared" si="30" ref="H209:I211">H210</f>
        <v>808.9</v>
      </c>
      <c r="I209" s="114">
        <f t="shared" si="30"/>
        <v>696.4</v>
      </c>
      <c r="J209" s="121">
        <f t="shared" si="27"/>
        <v>86.09222400791198</v>
      </c>
      <c r="K209" s="22"/>
    </row>
    <row r="210" spans="1:11" ht="29.25" customHeight="1">
      <c r="A210" s="21" t="s">
        <v>35</v>
      </c>
      <c r="B210" s="215" t="s">
        <v>163</v>
      </c>
      <c r="C210" s="216"/>
      <c r="D210" s="9" t="s">
        <v>133</v>
      </c>
      <c r="E210" s="9" t="s">
        <v>140</v>
      </c>
      <c r="F210" s="9" t="s">
        <v>36</v>
      </c>
      <c r="G210" s="9"/>
      <c r="H210" s="10">
        <f t="shared" si="30"/>
        <v>808.9</v>
      </c>
      <c r="I210" s="114">
        <f t="shared" si="30"/>
        <v>696.4</v>
      </c>
      <c r="J210" s="121">
        <f t="shared" si="27"/>
        <v>86.09222400791198</v>
      </c>
      <c r="K210" s="22"/>
    </row>
    <row r="211" spans="1:11" ht="13.5">
      <c r="A211" s="21" t="s">
        <v>37</v>
      </c>
      <c r="B211" s="215" t="s">
        <v>163</v>
      </c>
      <c r="C211" s="216"/>
      <c r="D211" s="9" t="s">
        <v>133</v>
      </c>
      <c r="E211" s="9" t="s">
        <v>140</v>
      </c>
      <c r="F211" s="9" t="s">
        <v>38</v>
      </c>
      <c r="G211" s="9"/>
      <c r="H211" s="10">
        <f t="shared" si="30"/>
        <v>808.9</v>
      </c>
      <c r="I211" s="114">
        <f t="shared" si="30"/>
        <v>696.4</v>
      </c>
      <c r="J211" s="121">
        <f t="shared" si="27"/>
        <v>86.09222400791198</v>
      </c>
      <c r="K211" s="22"/>
    </row>
    <row r="212" spans="1:11" ht="26.25">
      <c r="A212" s="21" t="s">
        <v>135</v>
      </c>
      <c r="B212" s="215" t="s">
        <v>163</v>
      </c>
      <c r="C212" s="216"/>
      <c r="D212" s="9" t="s">
        <v>133</v>
      </c>
      <c r="E212" s="9" t="s">
        <v>140</v>
      </c>
      <c r="F212" s="9" t="s">
        <v>38</v>
      </c>
      <c r="G212" s="9" t="s">
        <v>136</v>
      </c>
      <c r="H212" s="10">
        <v>808.9</v>
      </c>
      <c r="I212" s="114">
        <v>696.4</v>
      </c>
      <c r="J212" s="121">
        <f t="shared" si="27"/>
        <v>86.09222400791198</v>
      </c>
      <c r="K212" s="22"/>
    </row>
    <row r="213" spans="1:11" ht="13.5">
      <c r="A213" s="21" t="s">
        <v>157</v>
      </c>
      <c r="B213" s="215" t="s">
        <v>163</v>
      </c>
      <c r="C213" s="216"/>
      <c r="D213" s="9" t="s">
        <v>133</v>
      </c>
      <c r="E213" s="9" t="s">
        <v>18</v>
      </c>
      <c r="F213" s="9"/>
      <c r="G213" s="9"/>
      <c r="H213" s="10">
        <f>H214+H217</f>
        <v>1578.4</v>
      </c>
      <c r="I213" s="114">
        <f>I214+I217</f>
        <v>1540.8999999999999</v>
      </c>
      <c r="J213" s="121">
        <f t="shared" si="27"/>
        <v>97.62417638114545</v>
      </c>
      <c r="K213" s="22"/>
    </row>
    <row r="214" spans="1:11" ht="66">
      <c r="A214" s="21" t="s">
        <v>104</v>
      </c>
      <c r="B214" s="215" t="s">
        <v>163</v>
      </c>
      <c r="C214" s="216"/>
      <c r="D214" s="9" t="s">
        <v>133</v>
      </c>
      <c r="E214" s="9" t="s">
        <v>18</v>
      </c>
      <c r="F214" s="9" t="s">
        <v>105</v>
      </c>
      <c r="G214" s="9"/>
      <c r="H214" s="10">
        <f>H215</f>
        <v>1434.9</v>
      </c>
      <c r="I214" s="114">
        <f>I215</f>
        <v>1400.8</v>
      </c>
      <c r="J214" s="121">
        <f t="shared" si="27"/>
        <v>97.62352777197016</v>
      </c>
      <c r="K214" s="22"/>
    </row>
    <row r="215" spans="1:11" ht="26.25">
      <c r="A215" s="21" t="s">
        <v>106</v>
      </c>
      <c r="B215" s="215" t="s">
        <v>163</v>
      </c>
      <c r="C215" s="216"/>
      <c r="D215" s="9" t="s">
        <v>133</v>
      </c>
      <c r="E215" s="9" t="s">
        <v>18</v>
      </c>
      <c r="F215" s="9" t="s">
        <v>107</v>
      </c>
      <c r="G215" s="9"/>
      <c r="H215" s="10">
        <f>H216</f>
        <v>1434.9</v>
      </c>
      <c r="I215" s="114">
        <f>I216</f>
        <v>1400.8</v>
      </c>
      <c r="J215" s="121">
        <f t="shared" si="27"/>
        <v>97.62352777197016</v>
      </c>
      <c r="K215" s="22"/>
    </row>
    <row r="216" spans="1:11" ht="13.5">
      <c r="A216" s="21" t="s">
        <v>89</v>
      </c>
      <c r="B216" s="215" t="s">
        <v>163</v>
      </c>
      <c r="C216" s="216"/>
      <c r="D216" s="9" t="s">
        <v>133</v>
      </c>
      <c r="E216" s="9" t="s">
        <v>18</v>
      </c>
      <c r="F216" s="9" t="s">
        <v>107</v>
      </c>
      <c r="G216" s="9" t="s">
        <v>90</v>
      </c>
      <c r="H216" s="10">
        <v>1434.9</v>
      </c>
      <c r="I216" s="114">
        <f>298.7+1102.1</f>
        <v>1400.8</v>
      </c>
      <c r="J216" s="121">
        <f t="shared" si="27"/>
        <v>97.62352777197016</v>
      </c>
      <c r="K216" s="22"/>
    </row>
    <row r="217" spans="1:11" ht="26.25">
      <c r="A217" s="21" t="s">
        <v>19</v>
      </c>
      <c r="B217" s="215" t="s">
        <v>163</v>
      </c>
      <c r="C217" s="216"/>
      <c r="D217" s="9" t="s">
        <v>133</v>
      </c>
      <c r="E217" s="9" t="s">
        <v>18</v>
      </c>
      <c r="F217" s="9" t="s">
        <v>20</v>
      </c>
      <c r="G217" s="9"/>
      <c r="H217" s="10">
        <f>H218</f>
        <v>143.5</v>
      </c>
      <c r="I217" s="114">
        <f>I218</f>
        <v>140.1</v>
      </c>
      <c r="J217" s="121">
        <f t="shared" si="27"/>
        <v>97.63066202090592</v>
      </c>
      <c r="K217" s="22"/>
    </row>
    <row r="218" spans="1:11" ht="27" customHeight="1">
      <c r="A218" s="21" t="s">
        <v>21</v>
      </c>
      <c r="B218" s="215" t="s">
        <v>163</v>
      </c>
      <c r="C218" s="216"/>
      <c r="D218" s="9" t="s">
        <v>133</v>
      </c>
      <c r="E218" s="9" t="s">
        <v>18</v>
      </c>
      <c r="F218" s="9" t="s">
        <v>22</v>
      </c>
      <c r="G218" s="9"/>
      <c r="H218" s="10">
        <f>H219</f>
        <v>143.5</v>
      </c>
      <c r="I218" s="114">
        <f>I219</f>
        <v>140.1</v>
      </c>
      <c r="J218" s="121">
        <f t="shared" si="27"/>
        <v>97.63066202090592</v>
      </c>
      <c r="K218" s="22"/>
    </row>
    <row r="219" spans="1:11" ht="13.5">
      <c r="A219" s="21" t="s">
        <v>89</v>
      </c>
      <c r="B219" s="215" t="s">
        <v>163</v>
      </c>
      <c r="C219" s="216"/>
      <c r="D219" s="9" t="s">
        <v>133</v>
      </c>
      <c r="E219" s="9" t="s">
        <v>18</v>
      </c>
      <c r="F219" s="9" t="s">
        <v>22</v>
      </c>
      <c r="G219" s="9" t="s">
        <v>90</v>
      </c>
      <c r="H219" s="10">
        <v>143.5</v>
      </c>
      <c r="I219" s="114">
        <v>140.1</v>
      </c>
      <c r="J219" s="121">
        <f t="shared" si="27"/>
        <v>97.63066202090592</v>
      </c>
      <c r="K219" s="22"/>
    </row>
    <row r="220" spans="1:11" ht="66">
      <c r="A220" s="19" t="s">
        <v>164</v>
      </c>
      <c r="B220" s="213" t="s">
        <v>165</v>
      </c>
      <c r="C220" s="214"/>
      <c r="D220" s="6"/>
      <c r="E220" s="6"/>
      <c r="F220" s="6"/>
      <c r="G220" s="6"/>
      <c r="H220" s="7">
        <f aca="true" t="shared" si="31" ref="H220:I225">H221</f>
        <v>1803</v>
      </c>
      <c r="I220" s="113">
        <f t="shared" si="31"/>
        <v>1802.9</v>
      </c>
      <c r="J220" s="120">
        <f t="shared" si="27"/>
        <v>99.99445368829728</v>
      </c>
      <c r="K220" s="20"/>
    </row>
    <row r="221" spans="1:11" ht="42" customHeight="1">
      <c r="A221" s="21" t="s">
        <v>166</v>
      </c>
      <c r="B221" s="215" t="s">
        <v>167</v>
      </c>
      <c r="C221" s="216"/>
      <c r="D221" s="9"/>
      <c r="E221" s="9"/>
      <c r="F221" s="9"/>
      <c r="G221" s="9"/>
      <c r="H221" s="10">
        <f t="shared" si="31"/>
        <v>1803</v>
      </c>
      <c r="I221" s="114">
        <f t="shared" si="31"/>
        <v>1802.9</v>
      </c>
      <c r="J221" s="121">
        <f t="shared" si="27"/>
        <v>99.99445368829728</v>
      </c>
      <c r="K221" s="22"/>
    </row>
    <row r="222" spans="1:11" ht="13.5">
      <c r="A222" s="21" t="s">
        <v>132</v>
      </c>
      <c r="B222" s="215" t="s">
        <v>167</v>
      </c>
      <c r="C222" s="216"/>
      <c r="D222" s="9" t="s">
        <v>133</v>
      </c>
      <c r="E222" s="23" t="s">
        <v>593</v>
      </c>
      <c r="F222" s="9"/>
      <c r="G222" s="9"/>
      <c r="H222" s="10">
        <f t="shared" si="31"/>
        <v>1803</v>
      </c>
      <c r="I222" s="114">
        <f t="shared" si="31"/>
        <v>1802.9</v>
      </c>
      <c r="J222" s="121">
        <f t="shared" si="27"/>
        <v>99.99445368829728</v>
      </c>
      <c r="K222" s="22"/>
    </row>
    <row r="223" spans="1:11" ht="13.5">
      <c r="A223" s="21" t="s">
        <v>134</v>
      </c>
      <c r="B223" s="215" t="s">
        <v>167</v>
      </c>
      <c r="C223" s="216"/>
      <c r="D223" s="9" t="s">
        <v>133</v>
      </c>
      <c r="E223" s="9" t="s">
        <v>117</v>
      </c>
      <c r="F223" s="9"/>
      <c r="G223" s="9"/>
      <c r="H223" s="10">
        <f t="shared" si="31"/>
        <v>1803</v>
      </c>
      <c r="I223" s="114">
        <f t="shared" si="31"/>
        <v>1802.9</v>
      </c>
      <c r="J223" s="121">
        <f t="shared" si="27"/>
        <v>99.99445368829728</v>
      </c>
      <c r="K223" s="22"/>
    </row>
    <row r="224" spans="1:11" ht="27" customHeight="1">
      <c r="A224" s="21" t="s">
        <v>35</v>
      </c>
      <c r="B224" s="215" t="s">
        <v>167</v>
      </c>
      <c r="C224" s="216"/>
      <c r="D224" s="9" t="s">
        <v>133</v>
      </c>
      <c r="E224" s="9" t="s">
        <v>117</v>
      </c>
      <c r="F224" s="9" t="s">
        <v>36</v>
      </c>
      <c r="G224" s="9"/>
      <c r="H224" s="10">
        <f t="shared" si="31"/>
        <v>1803</v>
      </c>
      <c r="I224" s="114">
        <f t="shared" si="31"/>
        <v>1802.9</v>
      </c>
      <c r="J224" s="121">
        <f t="shared" si="27"/>
        <v>99.99445368829728</v>
      </c>
      <c r="K224" s="22"/>
    </row>
    <row r="225" spans="1:11" ht="13.5">
      <c r="A225" s="21" t="s">
        <v>37</v>
      </c>
      <c r="B225" s="215" t="s">
        <v>167</v>
      </c>
      <c r="C225" s="216"/>
      <c r="D225" s="9" t="s">
        <v>133</v>
      </c>
      <c r="E225" s="9" t="s">
        <v>117</v>
      </c>
      <c r="F225" s="9" t="s">
        <v>38</v>
      </c>
      <c r="G225" s="9"/>
      <c r="H225" s="10">
        <f t="shared" si="31"/>
        <v>1803</v>
      </c>
      <c r="I225" s="114">
        <f t="shared" si="31"/>
        <v>1802.9</v>
      </c>
      <c r="J225" s="121">
        <f t="shared" si="27"/>
        <v>99.99445368829728</v>
      </c>
      <c r="K225" s="22"/>
    </row>
    <row r="226" spans="1:11" ht="26.25">
      <c r="A226" s="21" t="s">
        <v>135</v>
      </c>
      <c r="B226" s="215" t="s">
        <v>167</v>
      </c>
      <c r="C226" s="216"/>
      <c r="D226" s="9" t="s">
        <v>133</v>
      </c>
      <c r="E226" s="9" t="s">
        <v>117</v>
      </c>
      <c r="F226" s="9" t="s">
        <v>38</v>
      </c>
      <c r="G226" s="9" t="s">
        <v>136</v>
      </c>
      <c r="H226" s="10">
        <v>1803</v>
      </c>
      <c r="I226" s="114">
        <v>1802.9</v>
      </c>
      <c r="J226" s="121">
        <f t="shared" si="27"/>
        <v>99.99445368829728</v>
      </c>
      <c r="K226" s="22"/>
    </row>
    <row r="227" spans="1:11" ht="52.5">
      <c r="A227" s="19" t="s">
        <v>168</v>
      </c>
      <c r="B227" s="213" t="s">
        <v>169</v>
      </c>
      <c r="C227" s="214"/>
      <c r="D227" s="6"/>
      <c r="E227" s="6"/>
      <c r="F227" s="6"/>
      <c r="G227" s="6"/>
      <c r="H227" s="7">
        <f aca="true" t="shared" si="32" ref="H227:I233">H228</f>
        <v>49</v>
      </c>
      <c r="I227" s="113">
        <f t="shared" si="32"/>
        <v>48.6</v>
      </c>
      <c r="J227" s="120">
        <f t="shared" si="27"/>
        <v>99.18367346938776</v>
      </c>
      <c r="K227" s="20"/>
    </row>
    <row r="228" spans="1:11" ht="66">
      <c r="A228" s="19" t="s">
        <v>170</v>
      </c>
      <c r="B228" s="213" t="s">
        <v>171</v>
      </c>
      <c r="C228" s="214"/>
      <c r="D228" s="6"/>
      <c r="E228" s="6"/>
      <c r="F228" s="6"/>
      <c r="G228" s="6"/>
      <c r="H228" s="7">
        <f t="shared" si="32"/>
        <v>49</v>
      </c>
      <c r="I228" s="113">
        <f t="shared" si="32"/>
        <v>48.6</v>
      </c>
      <c r="J228" s="120">
        <f t="shared" si="27"/>
        <v>99.18367346938776</v>
      </c>
      <c r="K228" s="20"/>
    </row>
    <row r="229" spans="1:11" ht="26.25">
      <c r="A229" s="21" t="s">
        <v>172</v>
      </c>
      <c r="B229" s="215" t="s">
        <v>173</v>
      </c>
      <c r="C229" s="216"/>
      <c r="D229" s="9"/>
      <c r="E229" s="9"/>
      <c r="F229" s="9"/>
      <c r="G229" s="9"/>
      <c r="H229" s="10">
        <f t="shared" si="32"/>
        <v>49</v>
      </c>
      <c r="I229" s="114">
        <f t="shared" si="32"/>
        <v>48.6</v>
      </c>
      <c r="J229" s="121">
        <f t="shared" si="27"/>
        <v>99.18367346938776</v>
      </c>
      <c r="K229" s="22"/>
    </row>
    <row r="230" spans="1:11" ht="13.5">
      <c r="A230" s="21" t="s">
        <v>97</v>
      </c>
      <c r="B230" s="215" t="s">
        <v>173</v>
      </c>
      <c r="C230" s="216"/>
      <c r="D230" s="9" t="s">
        <v>34</v>
      </c>
      <c r="E230" s="23" t="s">
        <v>593</v>
      </c>
      <c r="F230" s="9"/>
      <c r="G230" s="9"/>
      <c r="H230" s="10">
        <f t="shared" si="32"/>
        <v>49</v>
      </c>
      <c r="I230" s="114">
        <f t="shared" si="32"/>
        <v>48.6</v>
      </c>
      <c r="J230" s="121">
        <f t="shared" si="27"/>
        <v>99.18367346938776</v>
      </c>
      <c r="K230" s="22"/>
    </row>
    <row r="231" spans="1:11" ht="13.5">
      <c r="A231" s="21" t="s">
        <v>98</v>
      </c>
      <c r="B231" s="215" t="s">
        <v>173</v>
      </c>
      <c r="C231" s="216"/>
      <c r="D231" s="9" t="s">
        <v>34</v>
      </c>
      <c r="E231" s="9" t="s">
        <v>99</v>
      </c>
      <c r="F231" s="9"/>
      <c r="G231" s="9"/>
      <c r="H231" s="10">
        <f t="shared" si="32"/>
        <v>49</v>
      </c>
      <c r="I231" s="114">
        <f t="shared" si="32"/>
        <v>48.6</v>
      </c>
      <c r="J231" s="121">
        <f t="shared" si="27"/>
        <v>99.18367346938776</v>
      </c>
      <c r="K231" s="22"/>
    </row>
    <row r="232" spans="1:11" ht="26.25">
      <c r="A232" s="21" t="s">
        <v>19</v>
      </c>
      <c r="B232" s="215" t="s">
        <v>173</v>
      </c>
      <c r="C232" s="216"/>
      <c r="D232" s="9" t="s">
        <v>34</v>
      </c>
      <c r="E232" s="9" t="s">
        <v>99</v>
      </c>
      <c r="F232" s="9" t="s">
        <v>20</v>
      </c>
      <c r="G232" s="9"/>
      <c r="H232" s="10">
        <f t="shared" si="32"/>
        <v>49</v>
      </c>
      <c r="I232" s="114">
        <f t="shared" si="32"/>
        <v>48.6</v>
      </c>
      <c r="J232" s="121">
        <f t="shared" si="27"/>
        <v>99.18367346938776</v>
      </c>
      <c r="K232" s="22"/>
    </row>
    <row r="233" spans="1:11" ht="29.25" customHeight="1">
      <c r="A233" s="21" t="s">
        <v>21</v>
      </c>
      <c r="B233" s="215" t="s">
        <v>173</v>
      </c>
      <c r="C233" s="216"/>
      <c r="D233" s="9" t="s">
        <v>34</v>
      </c>
      <c r="E233" s="9" t="s">
        <v>99</v>
      </c>
      <c r="F233" s="9" t="s">
        <v>22</v>
      </c>
      <c r="G233" s="9"/>
      <c r="H233" s="10">
        <f t="shared" si="32"/>
        <v>49</v>
      </c>
      <c r="I233" s="114">
        <f t="shared" si="32"/>
        <v>48.6</v>
      </c>
      <c r="J233" s="121">
        <f t="shared" si="27"/>
        <v>99.18367346938776</v>
      </c>
      <c r="K233" s="22"/>
    </row>
    <row r="234" spans="1:11" ht="13.5">
      <c r="A234" s="21" t="s">
        <v>89</v>
      </c>
      <c r="B234" s="215" t="s">
        <v>173</v>
      </c>
      <c r="C234" s="216"/>
      <c r="D234" s="9" t="s">
        <v>34</v>
      </c>
      <c r="E234" s="9" t="s">
        <v>99</v>
      </c>
      <c r="F234" s="9" t="s">
        <v>22</v>
      </c>
      <c r="G234" s="9" t="s">
        <v>90</v>
      </c>
      <c r="H234" s="10">
        <v>49</v>
      </c>
      <c r="I234" s="114">
        <v>48.6</v>
      </c>
      <c r="J234" s="121">
        <f t="shared" si="27"/>
        <v>99.18367346938776</v>
      </c>
      <c r="K234" s="22"/>
    </row>
    <row r="235" spans="1:11" ht="52.5">
      <c r="A235" s="19" t="s">
        <v>174</v>
      </c>
      <c r="B235" s="213" t="s">
        <v>175</v>
      </c>
      <c r="C235" s="214"/>
      <c r="D235" s="6"/>
      <c r="E235" s="6"/>
      <c r="F235" s="6"/>
      <c r="G235" s="6"/>
      <c r="H235" s="7">
        <f aca="true" t="shared" si="33" ref="H235:I241">H236</f>
        <v>4757.6</v>
      </c>
      <c r="I235" s="113">
        <f t="shared" si="33"/>
        <v>4757.6</v>
      </c>
      <c r="J235" s="120">
        <f t="shared" si="27"/>
        <v>100</v>
      </c>
      <c r="K235" s="20"/>
    </row>
    <row r="236" spans="1:11" ht="39">
      <c r="A236" s="19" t="s">
        <v>176</v>
      </c>
      <c r="B236" s="213" t="s">
        <v>177</v>
      </c>
      <c r="C236" s="214"/>
      <c r="D236" s="6"/>
      <c r="E236" s="6"/>
      <c r="F236" s="6"/>
      <c r="G236" s="6"/>
      <c r="H236" s="7">
        <f t="shared" si="33"/>
        <v>4757.6</v>
      </c>
      <c r="I236" s="113">
        <f t="shared" si="33"/>
        <v>4757.6</v>
      </c>
      <c r="J236" s="120">
        <f t="shared" si="27"/>
        <v>100</v>
      </c>
      <c r="K236" s="20"/>
    </row>
    <row r="237" spans="1:11" ht="39">
      <c r="A237" s="21" t="s">
        <v>178</v>
      </c>
      <c r="B237" s="215" t="s">
        <v>179</v>
      </c>
      <c r="C237" s="216"/>
      <c r="D237" s="9"/>
      <c r="E237" s="9"/>
      <c r="F237" s="9"/>
      <c r="G237" s="9"/>
      <c r="H237" s="10">
        <f t="shared" si="33"/>
        <v>4757.6</v>
      </c>
      <c r="I237" s="114">
        <f t="shared" si="33"/>
        <v>4757.6</v>
      </c>
      <c r="J237" s="121">
        <f t="shared" si="27"/>
        <v>100</v>
      </c>
      <c r="K237" s="22"/>
    </row>
    <row r="238" spans="1:11" ht="13.5">
      <c r="A238" s="21" t="s">
        <v>15</v>
      </c>
      <c r="B238" s="215" t="s">
        <v>179</v>
      </c>
      <c r="C238" s="216"/>
      <c r="D238" s="9" t="s">
        <v>16</v>
      </c>
      <c r="E238" s="23" t="s">
        <v>593</v>
      </c>
      <c r="F238" s="9"/>
      <c r="G238" s="9"/>
      <c r="H238" s="10">
        <f t="shared" si="33"/>
        <v>4757.6</v>
      </c>
      <c r="I238" s="114">
        <f t="shared" si="33"/>
        <v>4757.6</v>
      </c>
      <c r="J238" s="121">
        <f t="shared" si="27"/>
        <v>100</v>
      </c>
      <c r="K238" s="22"/>
    </row>
    <row r="239" spans="1:11" ht="13.5">
      <c r="A239" s="21" t="s">
        <v>17</v>
      </c>
      <c r="B239" s="215" t="s">
        <v>179</v>
      </c>
      <c r="C239" s="216"/>
      <c r="D239" s="9" t="s">
        <v>16</v>
      </c>
      <c r="E239" s="9" t="s">
        <v>18</v>
      </c>
      <c r="F239" s="9"/>
      <c r="G239" s="9"/>
      <c r="H239" s="10">
        <f t="shared" si="33"/>
        <v>4757.6</v>
      </c>
      <c r="I239" s="114">
        <f t="shared" si="33"/>
        <v>4757.6</v>
      </c>
      <c r="J239" s="121">
        <f t="shared" si="27"/>
        <v>100</v>
      </c>
      <c r="K239" s="22"/>
    </row>
    <row r="240" spans="1:11" ht="26.25">
      <c r="A240" s="21" t="s">
        <v>19</v>
      </c>
      <c r="B240" s="215" t="s">
        <v>179</v>
      </c>
      <c r="C240" s="216"/>
      <c r="D240" s="9" t="s">
        <v>16</v>
      </c>
      <c r="E240" s="9" t="s">
        <v>18</v>
      </c>
      <c r="F240" s="9" t="s">
        <v>20</v>
      </c>
      <c r="G240" s="9"/>
      <c r="H240" s="10">
        <f t="shared" si="33"/>
        <v>4757.6</v>
      </c>
      <c r="I240" s="114">
        <f t="shared" si="33"/>
        <v>4757.6</v>
      </c>
      <c r="J240" s="121">
        <f t="shared" si="27"/>
        <v>100</v>
      </c>
      <c r="K240" s="22"/>
    </row>
    <row r="241" spans="1:11" ht="27" customHeight="1">
      <c r="A241" s="21" t="s">
        <v>21</v>
      </c>
      <c r="B241" s="215" t="s">
        <v>179</v>
      </c>
      <c r="C241" s="216"/>
      <c r="D241" s="9" t="s">
        <v>16</v>
      </c>
      <c r="E241" s="9" t="s">
        <v>18</v>
      </c>
      <c r="F241" s="9" t="s">
        <v>22</v>
      </c>
      <c r="G241" s="9"/>
      <c r="H241" s="10">
        <f t="shared" si="33"/>
        <v>4757.6</v>
      </c>
      <c r="I241" s="114">
        <f t="shared" si="33"/>
        <v>4757.6</v>
      </c>
      <c r="J241" s="121">
        <f t="shared" si="27"/>
        <v>100</v>
      </c>
      <c r="K241" s="22"/>
    </row>
    <row r="242" spans="1:11" ht="39">
      <c r="A242" s="21" t="s">
        <v>23</v>
      </c>
      <c r="B242" s="215" t="s">
        <v>179</v>
      </c>
      <c r="C242" s="216"/>
      <c r="D242" s="9" t="s">
        <v>16</v>
      </c>
      <c r="E242" s="9" t="s">
        <v>18</v>
      </c>
      <c r="F242" s="9" t="s">
        <v>22</v>
      </c>
      <c r="G242" s="9" t="s">
        <v>24</v>
      </c>
      <c r="H242" s="10">
        <v>4757.6</v>
      </c>
      <c r="I242" s="114">
        <v>4757.6</v>
      </c>
      <c r="J242" s="121">
        <f t="shared" si="27"/>
        <v>100</v>
      </c>
      <c r="K242" s="22"/>
    </row>
    <row r="243" spans="1:11" ht="39">
      <c r="A243" s="19" t="s">
        <v>180</v>
      </c>
      <c r="B243" s="213" t="s">
        <v>181</v>
      </c>
      <c r="C243" s="214"/>
      <c r="D243" s="6"/>
      <c r="E243" s="6"/>
      <c r="F243" s="6"/>
      <c r="G243" s="6"/>
      <c r="H243" s="7">
        <f>H244+H251</f>
        <v>7223.2</v>
      </c>
      <c r="I243" s="113">
        <f>I244+I251</f>
        <v>7221.5</v>
      </c>
      <c r="J243" s="120">
        <f t="shared" si="27"/>
        <v>99.97646472477572</v>
      </c>
      <c r="K243" s="20"/>
    </row>
    <row r="244" spans="1:11" ht="26.25">
      <c r="A244" s="19" t="s">
        <v>11</v>
      </c>
      <c r="B244" s="213" t="s">
        <v>182</v>
      </c>
      <c r="C244" s="214"/>
      <c r="D244" s="6"/>
      <c r="E244" s="6"/>
      <c r="F244" s="6"/>
      <c r="G244" s="6"/>
      <c r="H244" s="7">
        <f aca="true" t="shared" si="34" ref="H244:I249">H245</f>
        <v>164.2</v>
      </c>
      <c r="I244" s="113">
        <f t="shared" si="34"/>
        <v>162.5</v>
      </c>
      <c r="J244" s="120">
        <f t="shared" si="27"/>
        <v>98.96467722289891</v>
      </c>
      <c r="K244" s="20"/>
    </row>
    <row r="245" spans="1:11" ht="26.25">
      <c r="A245" s="21" t="s">
        <v>183</v>
      </c>
      <c r="B245" s="215" t="s">
        <v>184</v>
      </c>
      <c r="C245" s="216"/>
      <c r="D245" s="9"/>
      <c r="E245" s="9"/>
      <c r="F245" s="9"/>
      <c r="G245" s="9"/>
      <c r="H245" s="10">
        <f t="shared" si="34"/>
        <v>164.2</v>
      </c>
      <c r="I245" s="114">
        <f t="shared" si="34"/>
        <v>162.5</v>
      </c>
      <c r="J245" s="121">
        <f t="shared" si="27"/>
        <v>98.96467722289891</v>
      </c>
      <c r="K245" s="22"/>
    </row>
    <row r="246" spans="1:11" ht="13.5">
      <c r="A246" s="21" t="s">
        <v>72</v>
      </c>
      <c r="B246" s="215" t="s">
        <v>184</v>
      </c>
      <c r="C246" s="216"/>
      <c r="D246" s="9" t="s">
        <v>65</v>
      </c>
      <c r="E246" s="23" t="s">
        <v>593</v>
      </c>
      <c r="F246" s="9"/>
      <c r="G246" s="9"/>
      <c r="H246" s="10">
        <f t="shared" si="34"/>
        <v>164.2</v>
      </c>
      <c r="I246" s="114">
        <f t="shared" si="34"/>
        <v>162.5</v>
      </c>
      <c r="J246" s="121">
        <f t="shared" si="27"/>
        <v>98.96467722289891</v>
      </c>
      <c r="K246" s="22"/>
    </row>
    <row r="247" spans="1:11" ht="13.5">
      <c r="A247" s="21" t="s">
        <v>185</v>
      </c>
      <c r="B247" s="215" t="s">
        <v>184</v>
      </c>
      <c r="C247" s="216"/>
      <c r="D247" s="9" t="s">
        <v>65</v>
      </c>
      <c r="E247" s="9" t="s">
        <v>140</v>
      </c>
      <c r="F247" s="9"/>
      <c r="G247" s="9"/>
      <c r="H247" s="10">
        <f t="shared" si="34"/>
        <v>164.2</v>
      </c>
      <c r="I247" s="114">
        <f t="shared" si="34"/>
        <v>162.5</v>
      </c>
      <c r="J247" s="121">
        <f t="shared" si="27"/>
        <v>98.96467722289891</v>
      </c>
      <c r="K247" s="22"/>
    </row>
    <row r="248" spans="1:11" ht="26.25">
      <c r="A248" s="21" t="s">
        <v>19</v>
      </c>
      <c r="B248" s="215" t="s">
        <v>184</v>
      </c>
      <c r="C248" s="216"/>
      <c r="D248" s="9" t="s">
        <v>65</v>
      </c>
      <c r="E248" s="9" t="s">
        <v>140</v>
      </c>
      <c r="F248" s="9" t="s">
        <v>20</v>
      </c>
      <c r="G248" s="9"/>
      <c r="H248" s="10">
        <f t="shared" si="34"/>
        <v>164.2</v>
      </c>
      <c r="I248" s="114">
        <f t="shared" si="34"/>
        <v>162.5</v>
      </c>
      <c r="J248" s="121">
        <f t="shared" si="27"/>
        <v>98.96467722289891</v>
      </c>
      <c r="K248" s="22"/>
    </row>
    <row r="249" spans="1:11" ht="29.25" customHeight="1">
      <c r="A249" s="21" t="s">
        <v>21</v>
      </c>
      <c r="B249" s="215" t="s">
        <v>184</v>
      </c>
      <c r="C249" s="216"/>
      <c r="D249" s="9" t="s">
        <v>65</v>
      </c>
      <c r="E249" s="9" t="s">
        <v>140</v>
      </c>
      <c r="F249" s="9" t="s">
        <v>22</v>
      </c>
      <c r="G249" s="9"/>
      <c r="H249" s="10">
        <f t="shared" si="34"/>
        <v>164.2</v>
      </c>
      <c r="I249" s="114">
        <f t="shared" si="34"/>
        <v>162.5</v>
      </c>
      <c r="J249" s="121">
        <f t="shared" si="27"/>
        <v>98.96467722289891</v>
      </c>
      <c r="K249" s="22"/>
    </row>
    <row r="250" spans="1:11" ht="39">
      <c r="A250" s="21" t="s">
        <v>23</v>
      </c>
      <c r="B250" s="215" t="s">
        <v>184</v>
      </c>
      <c r="C250" s="216"/>
      <c r="D250" s="9" t="s">
        <v>65</v>
      </c>
      <c r="E250" s="9" t="s">
        <v>140</v>
      </c>
      <c r="F250" s="9" t="s">
        <v>22</v>
      </c>
      <c r="G250" s="9" t="s">
        <v>24</v>
      </c>
      <c r="H250" s="10">
        <v>164.2</v>
      </c>
      <c r="I250" s="114">
        <v>162.5</v>
      </c>
      <c r="J250" s="121">
        <f t="shared" si="27"/>
        <v>98.96467722289891</v>
      </c>
      <c r="K250" s="22"/>
    </row>
    <row r="251" spans="1:11" ht="26.25">
      <c r="A251" s="19" t="s">
        <v>186</v>
      </c>
      <c r="B251" s="213" t="s">
        <v>187</v>
      </c>
      <c r="C251" s="214"/>
      <c r="D251" s="6"/>
      <c r="E251" s="6"/>
      <c r="F251" s="6"/>
      <c r="G251" s="6"/>
      <c r="H251" s="7">
        <f aca="true" t="shared" si="35" ref="H251:I256">H252</f>
        <v>7059</v>
      </c>
      <c r="I251" s="113">
        <f t="shared" si="35"/>
        <v>7059</v>
      </c>
      <c r="J251" s="120">
        <f t="shared" si="27"/>
        <v>100</v>
      </c>
      <c r="K251" s="20"/>
    </row>
    <row r="252" spans="1:11" ht="26.25">
      <c r="A252" s="21" t="s">
        <v>188</v>
      </c>
      <c r="B252" s="215" t="s">
        <v>189</v>
      </c>
      <c r="C252" s="216"/>
      <c r="D252" s="9"/>
      <c r="E252" s="9"/>
      <c r="F252" s="9"/>
      <c r="G252" s="9"/>
      <c r="H252" s="10">
        <f t="shared" si="35"/>
        <v>7059</v>
      </c>
      <c r="I252" s="114">
        <f t="shared" si="35"/>
        <v>7059</v>
      </c>
      <c r="J252" s="121">
        <f t="shared" si="27"/>
        <v>100</v>
      </c>
      <c r="K252" s="22"/>
    </row>
    <row r="253" spans="1:11" ht="13.5">
      <c r="A253" s="21" t="s">
        <v>72</v>
      </c>
      <c r="B253" s="215" t="s">
        <v>189</v>
      </c>
      <c r="C253" s="216"/>
      <c r="D253" s="9" t="s">
        <v>65</v>
      </c>
      <c r="E253" s="23" t="s">
        <v>593</v>
      </c>
      <c r="F253" s="9"/>
      <c r="G253" s="9"/>
      <c r="H253" s="10">
        <f t="shared" si="35"/>
        <v>7059</v>
      </c>
      <c r="I253" s="114">
        <f t="shared" si="35"/>
        <v>7059</v>
      </c>
      <c r="J253" s="121">
        <f t="shared" si="27"/>
        <v>100</v>
      </c>
      <c r="K253" s="22"/>
    </row>
    <row r="254" spans="1:11" ht="13.5">
      <c r="A254" s="21" t="s">
        <v>185</v>
      </c>
      <c r="B254" s="215" t="s">
        <v>189</v>
      </c>
      <c r="C254" s="216"/>
      <c r="D254" s="9" t="s">
        <v>65</v>
      </c>
      <c r="E254" s="9" t="s">
        <v>140</v>
      </c>
      <c r="F254" s="9"/>
      <c r="G254" s="9"/>
      <c r="H254" s="10">
        <f t="shared" si="35"/>
        <v>7059</v>
      </c>
      <c r="I254" s="114">
        <f t="shared" si="35"/>
        <v>7059</v>
      </c>
      <c r="J254" s="121">
        <f t="shared" si="27"/>
        <v>100</v>
      </c>
      <c r="K254" s="22"/>
    </row>
    <row r="255" spans="1:11" ht="26.25">
      <c r="A255" s="21" t="s">
        <v>19</v>
      </c>
      <c r="B255" s="215" t="s">
        <v>189</v>
      </c>
      <c r="C255" s="216"/>
      <c r="D255" s="9" t="s">
        <v>65</v>
      </c>
      <c r="E255" s="9" t="s">
        <v>140</v>
      </c>
      <c r="F255" s="9" t="s">
        <v>20</v>
      </c>
      <c r="G255" s="9"/>
      <c r="H255" s="10">
        <f t="shared" si="35"/>
        <v>7059</v>
      </c>
      <c r="I255" s="114">
        <f t="shared" si="35"/>
        <v>7059</v>
      </c>
      <c r="J255" s="121">
        <f t="shared" si="27"/>
        <v>100</v>
      </c>
      <c r="K255" s="22"/>
    </row>
    <row r="256" spans="1:11" ht="30" customHeight="1">
      <c r="A256" s="21" t="s">
        <v>21</v>
      </c>
      <c r="B256" s="215" t="s">
        <v>189</v>
      </c>
      <c r="C256" s="216"/>
      <c r="D256" s="9" t="s">
        <v>65</v>
      </c>
      <c r="E256" s="9" t="s">
        <v>140</v>
      </c>
      <c r="F256" s="9" t="s">
        <v>22</v>
      </c>
      <c r="G256" s="9"/>
      <c r="H256" s="10">
        <f t="shared" si="35"/>
        <v>7059</v>
      </c>
      <c r="I256" s="114">
        <f t="shared" si="35"/>
        <v>7059</v>
      </c>
      <c r="J256" s="121">
        <f t="shared" si="27"/>
        <v>100</v>
      </c>
      <c r="K256" s="22"/>
    </row>
    <row r="257" spans="1:11" ht="39">
      <c r="A257" s="21" t="s">
        <v>23</v>
      </c>
      <c r="B257" s="215" t="s">
        <v>189</v>
      </c>
      <c r="C257" s="216"/>
      <c r="D257" s="9" t="s">
        <v>65</v>
      </c>
      <c r="E257" s="9" t="s">
        <v>140</v>
      </c>
      <c r="F257" s="9" t="s">
        <v>22</v>
      </c>
      <c r="G257" s="9" t="s">
        <v>24</v>
      </c>
      <c r="H257" s="10">
        <v>7059</v>
      </c>
      <c r="I257" s="114">
        <v>7059</v>
      </c>
      <c r="J257" s="121">
        <f t="shared" si="27"/>
        <v>100</v>
      </c>
      <c r="K257" s="22"/>
    </row>
    <row r="258" spans="1:11" ht="52.5">
      <c r="A258" s="19" t="s">
        <v>190</v>
      </c>
      <c r="B258" s="213" t="s">
        <v>191</v>
      </c>
      <c r="C258" s="214"/>
      <c r="D258" s="6"/>
      <c r="E258" s="6"/>
      <c r="F258" s="6"/>
      <c r="G258" s="6"/>
      <c r="H258" s="7">
        <f>H259</f>
        <v>4978.6</v>
      </c>
      <c r="I258" s="113">
        <f>I259</f>
        <v>4759.4</v>
      </c>
      <c r="J258" s="120">
        <f t="shared" si="27"/>
        <v>95.59715582693929</v>
      </c>
      <c r="K258" s="20"/>
    </row>
    <row r="259" spans="1:11" ht="52.5">
      <c r="A259" s="19" t="s">
        <v>192</v>
      </c>
      <c r="B259" s="213" t="s">
        <v>193</v>
      </c>
      <c r="C259" s="214"/>
      <c r="D259" s="6"/>
      <c r="E259" s="6"/>
      <c r="F259" s="6"/>
      <c r="G259" s="6"/>
      <c r="H259" s="7">
        <f>H260+H275+H284</f>
        <v>4978.6</v>
      </c>
      <c r="I259" s="113">
        <f>I260+I275+I284</f>
        <v>4759.4</v>
      </c>
      <c r="J259" s="120">
        <f t="shared" si="27"/>
        <v>95.59715582693929</v>
      </c>
      <c r="K259" s="20"/>
    </row>
    <row r="260" spans="1:11" ht="26.25">
      <c r="A260" s="21" t="s">
        <v>194</v>
      </c>
      <c r="B260" s="215" t="s">
        <v>195</v>
      </c>
      <c r="C260" s="216"/>
      <c r="D260" s="9"/>
      <c r="E260" s="9"/>
      <c r="F260" s="9"/>
      <c r="G260" s="9"/>
      <c r="H260" s="10">
        <f>H261</f>
        <v>755.7</v>
      </c>
      <c r="I260" s="114">
        <f>I261</f>
        <v>734.8</v>
      </c>
      <c r="J260" s="121">
        <f t="shared" si="27"/>
        <v>97.23435225618631</v>
      </c>
      <c r="K260" s="22"/>
    </row>
    <row r="261" spans="1:11" ht="13.5">
      <c r="A261" s="21" t="s">
        <v>132</v>
      </c>
      <c r="B261" s="215" t="s">
        <v>195</v>
      </c>
      <c r="C261" s="216"/>
      <c r="D261" s="9" t="s">
        <v>133</v>
      </c>
      <c r="E261" s="23" t="s">
        <v>593</v>
      </c>
      <c r="F261" s="9"/>
      <c r="G261" s="9"/>
      <c r="H261" s="10">
        <f>H262+H266+H270</f>
        <v>755.7</v>
      </c>
      <c r="I261" s="114">
        <f>I262+I266+I270</f>
        <v>734.8</v>
      </c>
      <c r="J261" s="121">
        <f t="shared" si="27"/>
        <v>97.23435225618631</v>
      </c>
      <c r="K261" s="22"/>
    </row>
    <row r="262" spans="1:11" ht="13.5">
      <c r="A262" s="21" t="s">
        <v>138</v>
      </c>
      <c r="B262" s="215" t="s">
        <v>195</v>
      </c>
      <c r="C262" s="216"/>
      <c r="D262" s="9" t="s">
        <v>133</v>
      </c>
      <c r="E262" s="9" t="s">
        <v>34</v>
      </c>
      <c r="F262" s="9"/>
      <c r="G262" s="9"/>
      <c r="H262" s="10">
        <f aca="true" t="shared" si="36" ref="H262:I264">H263</f>
        <v>166.4</v>
      </c>
      <c r="I262" s="114">
        <f t="shared" si="36"/>
        <v>166.4</v>
      </c>
      <c r="J262" s="121">
        <f t="shared" si="27"/>
        <v>100</v>
      </c>
      <c r="K262" s="22"/>
    </row>
    <row r="263" spans="1:11" ht="27.75" customHeight="1">
      <c r="A263" s="21" t="s">
        <v>35</v>
      </c>
      <c r="B263" s="215" t="s">
        <v>195</v>
      </c>
      <c r="C263" s="216"/>
      <c r="D263" s="9" t="s">
        <v>133</v>
      </c>
      <c r="E263" s="9" t="s">
        <v>34</v>
      </c>
      <c r="F263" s="9" t="s">
        <v>36</v>
      </c>
      <c r="G263" s="9"/>
      <c r="H263" s="10">
        <f t="shared" si="36"/>
        <v>166.4</v>
      </c>
      <c r="I263" s="114">
        <f t="shared" si="36"/>
        <v>166.4</v>
      </c>
      <c r="J263" s="121">
        <f aca="true" t="shared" si="37" ref="J263:J326">I263/H263*100</f>
        <v>100</v>
      </c>
      <c r="K263" s="22"/>
    </row>
    <row r="264" spans="1:11" ht="13.5">
      <c r="A264" s="21" t="s">
        <v>37</v>
      </c>
      <c r="B264" s="215" t="s">
        <v>195</v>
      </c>
      <c r="C264" s="216"/>
      <c r="D264" s="9" t="s">
        <v>133</v>
      </c>
      <c r="E264" s="9" t="s">
        <v>34</v>
      </c>
      <c r="F264" s="9" t="s">
        <v>38</v>
      </c>
      <c r="G264" s="9"/>
      <c r="H264" s="10">
        <f t="shared" si="36"/>
        <v>166.4</v>
      </c>
      <c r="I264" s="114">
        <f t="shared" si="36"/>
        <v>166.4</v>
      </c>
      <c r="J264" s="121">
        <f t="shared" si="37"/>
        <v>100</v>
      </c>
      <c r="K264" s="22"/>
    </row>
    <row r="265" spans="1:11" ht="26.25">
      <c r="A265" s="21" t="s">
        <v>135</v>
      </c>
      <c r="B265" s="215" t="s">
        <v>195</v>
      </c>
      <c r="C265" s="216"/>
      <c r="D265" s="9" t="s">
        <v>133</v>
      </c>
      <c r="E265" s="9" t="s">
        <v>34</v>
      </c>
      <c r="F265" s="9" t="s">
        <v>38</v>
      </c>
      <c r="G265" s="9" t="s">
        <v>136</v>
      </c>
      <c r="H265" s="10">
        <v>166.4</v>
      </c>
      <c r="I265" s="114">
        <f>32+134.4</f>
        <v>166.4</v>
      </c>
      <c r="J265" s="121">
        <f t="shared" si="37"/>
        <v>100</v>
      </c>
      <c r="K265" s="22"/>
    </row>
    <row r="266" spans="1:11" ht="13.5">
      <c r="A266" s="21" t="s">
        <v>134</v>
      </c>
      <c r="B266" s="215" t="s">
        <v>195</v>
      </c>
      <c r="C266" s="216"/>
      <c r="D266" s="9" t="s">
        <v>133</v>
      </c>
      <c r="E266" s="9" t="s">
        <v>117</v>
      </c>
      <c r="F266" s="9"/>
      <c r="G266" s="9"/>
      <c r="H266" s="10">
        <f aca="true" t="shared" si="38" ref="H266:I268">H267</f>
        <v>384.5</v>
      </c>
      <c r="I266" s="114">
        <f t="shared" si="38"/>
        <v>363.6</v>
      </c>
      <c r="J266" s="121">
        <f t="shared" si="37"/>
        <v>94.56436931079324</v>
      </c>
      <c r="K266" s="22"/>
    </row>
    <row r="267" spans="1:11" ht="29.25" customHeight="1">
      <c r="A267" s="21" t="s">
        <v>35</v>
      </c>
      <c r="B267" s="215" t="s">
        <v>195</v>
      </c>
      <c r="C267" s="216"/>
      <c r="D267" s="9" t="s">
        <v>133</v>
      </c>
      <c r="E267" s="9" t="s">
        <v>117</v>
      </c>
      <c r="F267" s="9" t="s">
        <v>36</v>
      </c>
      <c r="G267" s="9"/>
      <c r="H267" s="10">
        <f t="shared" si="38"/>
        <v>384.5</v>
      </c>
      <c r="I267" s="114">
        <f t="shared" si="38"/>
        <v>363.6</v>
      </c>
      <c r="J267" s="121">
        <f t="shared" si="37"/>
        <v>94.56436931079324</v>
      </c>
      <c r="K267" s="22"/>
    </row>
    <row r="268" spans="1:11" ht="13.5">
      <c r="A268" s="21" t="s">
        <v>37</v>
      </c>
      <c r="B268" s="215" t="s">
        <v>195</v>
      </c>
      <c r="C268" s="216"/>
      <c r="D268" s="9" t="s">
        <v>133</v>
      </c>
      <c r="E268" s="9" t="s">
        <v>117</v>
      </c>
      <c r="F268" s="9" t="s">
        <v>38</v>
      </c>
      <c r="G268" s="9"/>
      <c r="H268" s="10">
        <f t="shared" si="38"/>
        <v>384.5</v>
      </c>
      <c r="I268" s="114">
        <f t="shared" si="38"/>
        <v>363.6</v>
      </c>
      <c r="J268" s="121">
        <f t="shared" si="37"/>
        <v>94.56436931079324</v>
      </c>
      <c r="K268" s="22"/>
    </row>
    <row r="269" spans="1:11" ht="26.25">
      <c r="A269" s="21" t="s">
        <v>135</v>
      </c>
      <c r="B269" s="215" t="s">
        <v>195</v>
      </c>
      <c r="C269" s="216"/>
      <c r="D269" s="9" t="s">
        <v>133</v>
      </c>
      <c r="E269" s="9" t="s">
        <v>117</v>
      </c>
      <c r="F269" s="9" t="s">
        <v>38</v>
      </c>
      <c r="G269" s="9" t="s">
        <v>136</v>
      </c>
      <c r="H269" s="10">
        <v>384.5</v>
      </c>
      <c r="I269" s="114">
        <f>44.8+134.4+166.8+17.6</f>
        <v>363.6</v>
      </c>
      <c r="J269" s="121">
        <f t="shared" si="37"/>
        <v>94.56436931079324</v>
      </c>
      <c r="K269" s="22"/>
    </row>
    <row r="270" spans="1:11" ht="13.5">
      <c r="A270" s="21" t="s">
        <v>139</v>
      </c>
      <c r="B270" s="215" t="s">
        <v>195</v>
      </c>
      <c r="C270" s="216"/>
      <c r="D270" s="9" t="s">
        <v>133</v>
      </c>
      <c r="E270" s="9" t="s">
        <v>140</v>
      </c>
      <c r="F270" s="9"/>
      <c r="G270" s="9"/>
      <c r="H270" s="10">
        <f aca="true" t="shared" si="39" ref="H270:I272">H271</f>
        <v>204.8</v>
      </c>
      <c r="I270" s="114">
        <f t="shared" si="39"/>
        <v>204.8</v>
      </c>
      <c r="J270" s="121">
        <f t="shared" si="37"/>
        <v>100</v>
      </c>
      <c r="K270" s="22"/>
    </row>
    <row r="271" spans="1:11" ht="29.25" customHeight="1">
      <c r="A271" s="21" t="s">
        <v>35</v>
      </c>
      <c r="B271" s="215" t="s">
        <v>195</v>
      </c>
      <c r="C271" s="216"/>
      <c r="D271" s="9" t="s">
        <v>133</v>
      </c>
      <c r="E271" s="9" t="s">
        <v>140</v>
      </c>
      <c r="F271" s="9" t="s">
        <v>36</v>
      </c>
      <c r="G271" s="9"/>
      <c r="H271" s="10">
        <f t="shared" si="39"/>
        <v>204.8</v>
      </c>
      <c r="I271" s="114">
        <f t="shared" si="39"/>
        <v>204.8</v>
      </c>
      <c r="J271" s="121">
        <f t="shared" si="37"/>
        <v>100</v>
      </c>
      <c r="K271" s="22"/>
    </row>
    <row r="272" spans="1:11" ht="13.5">
      <c r="A272" s="21" t="s">
        <v>37</v>
      </c>
      <c r="B272" s="215" t="s">
        <v>195</v>
      </c>
      <c r="C272" s="216"/>
      <c r="D272" s="9" t="s">
        <v>133</v>
      </c>
      <c r="E272" s="9" t="s">
        <v>140</v>
      </c>
      <c r="F272" s="9" t="s">
        <v>38</v>
      </c>
      <c r="G272" s="9"/>
      <c r="H272" s="10">
        <f t="shared" si="39"/>
        <v>204.8</v>
      </c>
      <c r="I272" s="114">
        <f t="shared" si="39"/>
        <v>204.8</v>
      </c>
      <c r="J272" s="121">
        <f t="shared" si="37"/>
        <v>100</v>
      </c>
      <c r="K272" s="22"/>
    </row>
    <row r="273" spans="1:11" ht="26.25">
      <c r="A273" s="21" t="s">
        <v>135</v>
      </c>
      <c r="B273" s="215" t="s">
        <v>195</v>
      </c>
      <c r="C273" s="216"/>
      <c r="D273" s="9" t="s">
        <v>133</v>
      </c>
      <c r="E273" s="9" t="s">
        <v>140</v>
      </c>
      <c r="F273" s="9" t="s">
        <v>38</v>
      </c>
      <c r="G273" s="9" t="s">
        <v>136</v>
      </c>
      <c r="H273" s="10">
        <v>204.8</v>
      </c>
      <c r="I273" s="114">
        <f>48+79.2+22.4+55.2</f>
        <v>204.8</v>
      </c>
      <c r="J273" s="121">
        <f t="shared" si="37"/>
        <v>100</v>
      </c>
      <c r="K273" s="22"/>
    </row>
    <row r="274" spans="1:11" ht="13.5">
      <c r="A274" s="21" t="s">
        <v>196</v>
      </c>
      <c r="B274" s="215" t="s">
        <v>197</v>
      </c>
      <c r="C274" s="216"/>
      <c r="D274" s="9"/>
      <c r="E274" s="9"/>
      <c r="F274" s="9"/>
      <c r="G274" s="9"/>
      <c r="H274" s="10">
        <f>H275</f>
        <v>4022.9</v>
      </c>
      <c r="I274" s="114">
        <f>I275</f>
        <v>3824.6</v>
      </c>
      <c r="J274" s="121">
        <f t="shared" si="37"/>
        <v>95.07072012727137</v>
      </c>
      <c r="K274" s="22"/>
    </row>
    <row r="275" spans="1:11" ht="13.5">
      <c r="A275" s="21" t="s">
        <v>132</v>
      </c>
      <c r="B275" s="215" t="s">
        <v>197</v>
      </c>
      <c r="C275" s="216"/>
      <c r="D275" s="9" t="s">
        <v>133</v>
      </c>
      <c r="E275" s="23" t="s">
        <v>593</v>
      </c>
      <c r="F275" s="9"/>
      <c r="G275" s="9"/>
      <c r="H275" s="10">
        <f>H276+H280</f>
        <v>4022.9</v>
      </c>
      <c r="I275" s="114">
        <f>I276+I280</f>
        <v>3824.6</v>
      </c>
      <c r="J275" s="121">
        <f t="shared" si="37"/>
        <v>95.07072012727137</v>
      </c>
      <c r="K275" s="22"/>
    </row>
    <row r="276" spans="1:11" ht="13.5">
      <c r="A276" s="21" t="s">
        <v>138</v>
      </c>
      <c r="B276" s="215" t="s">
        <v>197</v>
      </c>
      <c r="C276" s="216"/>
      <c r="D276" s="9" t="s">
        <v>133</v>
      </c>
      <c r="E276" s="9" t="s">
        <v>34</v>
      </c>
      <c r="F276" s="9"/>
      <c r="G276" s="9"/>
      <c r="H276" s="10">
        <f aca="true" t="shared" si="40" ref="H276:I278">H277</f>
        <v>1632</v>
      </c>
      <c r="I276" s="114">
        <f t="shared" si="40"/>
        <v>1632</v>
      </c>
      <c r="J276" s="121">
        <f t="shared" si="37"/>
        <v>100</v>
      </c>
      <c r="K276" s="22"/>
    </row>
    <row r="277" spans="1:11" ht="27" customHeight="1">
      <c r="A277" s="21" t="s">
        <v>35</v>
      </c>
      <c r="B277" s="215" t="s">
        <v>197</v>
      </c>
      <c r="C277" s="216"/>
      <c r="D277" s="9" t="s">
        <v>133</v>
      </c>
      <c r="E277" s="9" t="s">
        <v>34</v>
      </c>
      <c r="F277" s="9" t="s">
        <v>36</v>
      </c>
      <c r="G277" s="9"/>
      <c r="H277" s="10">
        <f t="shared" si="40"/>
        <v>1632</v>
      </c>
      <c r="I277" s="114">
        <f t="shared" si="40"/>
        <v>1632</v>
      </c>
      <c r="J277" s="121">
        <f t="shared" si="37"/>
        <v>100</v>
      </c>
      <c r="K277" s="22"/>
    </row>
    <row r="278" spans="1:11" ht="13.5">
      <c r="A278" s="21" t="s">
        <v>37</v>
      </c>
      <c r="B278" s="215" t="s">
        <v>197</v>
      </c>
      <c r="C278" s="216"/>
      <c r="D278" s="9" t="s">
        <v>133</v>
      </c>
      <c r="E278" s="9" t="s">
        <v>34</v>
      </c>
      <c r="F278" s="9" t="s">
        <v>38</v>
      </c>
      <c r="G278" s="9"/>
      <c r="H278" s="10">
        <f t="shared" si="40"/>
        <v>1632</v>
      </c>
      <c r="I278" s="114">
        <f t="shared" si="40"/>
        <v>1632</v>
      </c>
      <c r="J278" s="121">
        <f t="shared" si="37"/>
        <v>100</v>
      </c>
      <c r="K278" s="22"/>
    </row>
    <row r="279" spans="1:11" ht="26.25">
      <c r="A279" s="21" t="s">
        <v>135</v>
      </c>
      <c r="B279" s="215" t="s">
        <v>197</v>
      </c>
      <c r="C279" s="216"/>
      <c r="D279" s="9" t="s">
        <v>133</v>
      </c>
      <c r="E279" s="9" t="s">
        <v>34</v>
      </c>
      <c r="F279" s="9" t="s">
        <v>38</v>
      </c>
      <c r="G279" s="9" t="s">
        <v>136</v>
      </c>
      <c r="H279" s="10">
        <v>1632</v>
      </c>
      <c r="I279" s="114">
        <v>1632</v>
      </c>
      <c r="J279" s="121">
        <f t="shared" si="37"/>
        <v>100</v>
      </c>
      <c r="K279" s="22"/>
    </row>
    <row r="280" spans="1:11" ht="13.5">
      <c r="A280" s="21" t="s">
        <v>134</v>
      </c>
      <c r="B280" s="215" t="s">
        <v>197</v>
      </c>
      <c r="C280" s="216"/>
      <c r="D280" s="9" t="s">
        <v>133</v>
      </c>
      <c r="E280" s="9" t="s">
        <v>117</v>
      </c>
      <c r="F280" s="9"/>
      <c r="G280" s="9"/>
      <c r="H280" s="10">
        <f aca="true" t="shared" si="41" ref="H280:I282">H281</f>
        <v>2390.9</v>
      </c>
      <c r="I280" s="114">
        <f t="shared" si="41"/>
        <v>2192.6</v>
      </c>
      <c r="J280" s="121">
        <f t="shared" si="37"/>
        <v>91.70605211426658</v>
      </c>
      <c r="K280" s="22"/>
    </row>
    <row r="281" spans="1:11" ht="28.5" customHeight="1">
      <c r="A281" s="21" t="s">
        <v>35</v>
      </c>
      <c r="B281" s="215" t="s">
        <v>197</v>
      </c>
      <c r="C281" s="216"/>
      <c r="D281" s="9" t="s">
        <v>133</v>
      </c>
      <c r="E281" s="9" t="s">
        <v>117</v>
      </c>
      <c r="F281" s="9" t="s">
        <v>36</v>
      </c>
      <c r="G281" s="9"/>
      <c r="H281" s="10">
        <f t="shared" si="41"/>
        <v>2390.9</v>
      </c>
      <c r="I281" s="114">
        <f t="shared" si="41"/>
        <v>2192.6</v>
      </c>
      <c r="J281" s="121">
        <f t="shared" si="37"/>
        <v>91.70605211426658</v>
      </c>
      <c r="K281" s="22"/>
    </row>
    <row r="282" spans="1:11" ht="13.5">
      <c r="A282" s="21" t="s">
        <v>37</v>
      </c>
      <c r="B282" s="215" t="s">
        <v>197</v>
      </c>
      <c r="C282" s="216"/>
      <c r="D282" s="9" t="s">
        <v>133</v>
      </c>
      <c r="E282" s="9" t="s">
        <v>117</v>
      </c>
      <c r="F282" s="9" t="s">
        <v>38</v>
      </c>
      <c r="G282" s="9"/>
      <c r="H282" s="10">
        <f t="shared" si="41"/>
        <v>2390.9</v>
      </c>
      <c r="I282" s="114">
        <f t="shared" si="41"/>
        <v>2192.6</v>
      </c>
      <c r="J282" s="121">
        <f t="shared" si="37"/>
        <v>91.70605211426658</v>
      </c>
      <c r="K282" s="22"/>
    </row>
    <row r="283" spans="1:11" ht="26.25">
      <c r="A283" s="21" t="s">
        <v>135</v>
      </c>
      <c r="B283" s="215" t="s">
        <v>197</v>
      </c>
      <c r="C283" s="216"/>
      <c r="D283" s="9" t="s">
        <v>133</v>
      </c>
      <c r="E283" s="9" t="s">
        <v>117</v>
      </c>
      <c r="F283" s="9" t="s">
        <v>38</v>
      </c>
      <c r="G283" s="9" t="s">
        <v>136</v>
      </c>
      <c r="H283" s="10">
        <v>2390.9</v>
      </c>
      <c r="I283" s="114">
        <f>1074.1+1118.5</f>
        <v>2192.6</v>
      </c>
      <c r="J283" s="121">
        <f t="shared" si="37"/>
        <v>91.70605211426658</v>
      </c>
      <c r="K283" s="22"/>
    </row>
    <row r="284" spans="1:11" ht="13.5">
      <c r="A284" s="21" t="s">
        <v>198</v>
      </c>
      <c r="B284" s="215" t="s">
        <v>199</v>
      </c>
      <c r="C284" s="216"/>
      <c r="D284" s="9"/>
      <c r="E284" s="9"/>
      <c r="F284" s="9"/>
      <c r="G284" s="9"/>
      <c r="H284" s="10">
        <f aca="true" t="shared" si="42" ref="H284:I288">H285</f>
        <v>200</v>
      </c>
      <c r="I284" s="114">
        <f t="shared" si="42"/>
        <v>200</v>
      </c>
      <c r="J284" s="121">
        <f t="shared" si="37"/>
        <v>100</v>
      </c>
      <c r="K284" s="22"/>
    </row>
    <row r="285" spans="1:11" ht="13.5">
      <c r="A285" s="21" t="s">
        <v>132</v>
      </c>
      <c r="B285" s="215" t="s">
        <v>199</v>
      </c>
      <c r="C285" s="216"/>
      <c r="D285" s="9" t="s">
        <v>133</v>
      </c>
      <c r="E285" s="23" t="s">
        <v>593</v>
      </c>
      <c r="F285" s="9"/>
      <c r="G285" s="9"/>
      <c r="H285" s="10">
        <f t="shared" si="42"/>
        <v>200</v>
      </c>
      <c r="I285" s="114">
        <f t="shared" si="42"/>
        <v>200</v>
      </c>
      <c r="J285" s="121">
        <f t="shared" si="37"/>
        <v>100</v>
      </c>
      <c r="K285" s="22"/>
    </row>
    <row r="286" spans="1:11" ht="13.5">
      <c r="A286" s="21" t="s">
        <v>138</v>
      </c>
      <c r="B286" s="215" t="s">
        <v>199</v>
      </c>
      <c r="C286" s="216"/>
      <c r="D286" s="9" t="s">
        <v>133</v>
      </c>
      <c r="E286" s="9" t="s">
        <v>34</v>
      </c>
      <c r="F286" s="9"/>
      <c r="G286" s="9"/>
      <c r="H286" s="10">
        <f t="shared" si="42"/>
        <v>200</v>
      </c>
      <c r="I286" s="114">
        <f t="shared" si="42"/>
        <v>200</v>
      </c>
      <c r="J286" s="121">
        <f t="shared" si="37"/>
        <v>100</v>
      </c>
      <c r="K286" s="22"/>
    </row>
    <row r="287" spans="1:11" ht="27" customHeight="1">
      <c r="A287" s="21" t="s">
        <v>35</v>
      </c>
      <c r="B287" s="215" t="s">
        <v>199</v>
      </c>
      <c r="C287" s="216"/>
      <c r="D287" s="9" t="s">
        <v>133</v>
      </c>
      <c r="E287" s="9" t="s">
        <v>34</v>
      </c>
      <c r="F287" s="9" t="s">
        <v>36</v>
      </c>
      <c r="G287" s="9"/>
      <c r="H287" s="10">
        <f t="shared" si="42"/>
        <v>200</v>
      </c>
      <c r="I287" s="114">
        <f t="shared" si="42"/>
        <v>200</v>
      </c>
      <c r="J287" s="121">
        <f t="shared" si="37"/>
        <v>100</v>
      </c>
      <c r="K287" s="22"/>
    </row>
    <row r="288" spans="1:11" ht="13.5">
      <c r="A288" s="21" t="s">
        <v>37</v>
      </c>
      <c r="B288" s="215" t="s">
        <v>199</v>
      </c>
      <c r="C288" s="216"/>
      <c r="D288" s="9" t="s">
        <v>133</v>
      </c>
      <c r="E288" s="9" t="s">
        <v>34</v>
      </c>
      <c r="F288" s="9" t="s">
        <v>38</v>
      </c>
      <c r="G288" s="9"/>
      <c r="H288" s="10">
        <f t="shared" si="42"/>
        <v>200</v>
      </c>
      <c r="I288" s="114">
        <f t="shared" si="42"/>
        <v>200</v>
      </c>
      <c r="J288" s="121">
        <f t="shared" si="37"/>
        <v>100</v>
      </c>
      <c r="K288" s="22"/>
    </row>
    <row r="289" spans="1:11" ht="26.25">
      <c r="A289" s="21" t="s">
        <v>135</v>
      </c>
      <c r="B289" s="215" t="s">
        <v>199</v>
      </c>
      <c r="C289" s="216"/>
      <c r="D289" s="9" t="s">
        <v>133</v>
      </c>
      <c r="E289" s="9" t="s">
        <v>34</v>
      </c>
      <c r="F289" s="9" t="s">
        <v>38</v>
      </c>
      <c r="G289" s="9" t="s">
        <v>136</v>
      </c>
      <c r="H289" s="10">
        <v>200</v>
      </c>
      <c r="I289" s="114">
        <v>200</v>
      </c>
      <c r="J289" s="121">
        <f t="shared" si="37"/>
        <v>100</v>
      </c>
      <c r="K289" s="22"/>
    </row>
    <row r="290" spans="1:11" ht="39">
      <c r="A290" s="19" t="s">
        <v>200</v>
      </c>
      <c r="B290" s="213" t="s">
        <v>201</v>
      </c>
      <c r="C290" s="214"/>
      <c r="D290" s="6"/>
      <c r="E290" s="6"/>
      <c r="F290" s="6"/>
      <c r="G290" s="6"/>
      <c r="H290" s="7">
        <f>H291</f>
        <v>508.3</v>
      </c>
      <c r="I290" s="113">
        <f>I291</f>
        <v>508.3</v>
      </c>
      <c r="J290" s="120">
        <f t="shared" si="37"/>
        <v>100</v>
      </c>
      <c r="K290" s="20"/>
    </row>
    <row r="291" spans="1:11" ht="39">
      <c r="A291" s="19" t="s">
        <v>202</v>
      </c>
      <c r="B291" s="213" t="s">
        <v>203</v>
      </c>
      <c r="C291" s="214"/>
      <c r="D291" s="6"/>
      <c r="E291" s="6"/>
      <c r="F291" s="6"/>
      <c r="G291" s="6"/>
      <c r="H291" s="7">
        <f>H292+H301</f>
        <v>508.3</v>
      </c>
      <c r="I291" s="113">
        <f>I292+I301</f>
        <v>508.3</v>
      </c>
      <c r="J291" s="120">
        <f t="shared" si="37"/>
        <v>100</v>
      </c>
      <c r="K291" s="20"/>
    </row>
    <row r="292" spans="1:11" ht="13.5">
      <c r="A292" s="21" t="s">
        <v>204</v>
      </c>
      <c r="B292" s="215" t="s">
        <v>205</v>
      </c>
      <c r="C292" s="216"/>
      <c r="D292" s="9"/>
      <c r="E292" s="9"/>
      <c r="F292" s="9"/>
      <c r="G292" s="9"/>
      <c r="H292" s="10">
        <f>H293</f>
        <v>493.3</v>
      </c>
      <c r="I292" s="114">
        <f>I293</f>
        <v>493.3</v>
      </c>
      <c r="J292" s="121">
        <f t="shared" si="37"/>
        <v>100</v>
      </c>
      <c r="K292" s="22"/>
    </row>
    <row r="293" spans="1:11" ht="13.5">
      <c r="A293" s="21" t="s">
        <v>132</v>
      </c>
      <c r="B293" s="215" t="s">
        <v>205</v>
      </c>
      <c r="C293" s="216"/>
      <c r="D293" s="9" t="s">
        <v>133</v>
      </c>
      <c r="E293" s="23" t="s">
        <v>593</v>
      </c>
      <c r="F293" s="9"/>
      <c r="G293" s="9"/>
      <c r="H293" s="10">
        <f>H294</f>
        <v>493.3</v>
      </c>
      <c r="I293" s="114">
        <f>I294</f>
        <v>493.3</v>
      </c>
      <c r="J293" s="121">
        <f t="shared" si="37"/>
        <v>100</v>
      </c>
      <c r="K293" s="22"/>
    </row>
    <row r="294" spans="1:11" ht="13.5">
      <c r="A294" s="21" t="s">
        <v>206</v>
      </c>
      <c r="B294" s="215" t="s">
        <v>205</v>
      </c>
      <c r="C294" s="216"/>
      <c r="D294" s="9" t="s">
        <v>133</v>
      </c>
      <c r="E294" s="9" t="s">
        <v>133</v>
      </c>
      <c r="F294" s="9"/>
      <c r="G294" s="9"/>
      <c r="H294" s="10">
        <f>H295+H298</f>
        <v>493.3</v>
      </c>
      <c r="I294" s="114">
        <f>I295+I298</f>
        <v>493.3</v>
      </c>
      <c r="J294" s="121">
        <f t="shared" si="37"/>
        <v>100</v>
      </c>
      <c r="K294" s="22"/>
    </row>
    <row r="295" spans="1:11" ht="26.25">
      <c r="A295" s="21" t="s">
        <v>19</v>
      </c>
      <c r="B295" s="215" t="s">
        <v>205</v>
      </c>
      <c r="C295" s="216"/>
      <c r="D295" s="9" t="s">
        <v>133</v>
      </c>
      <c r="E295" s="9" t="s">
        <v>133</v>
      </c>
      <c r="F295" s="9" t="s">
        <v>20</v>
      </c>
      <c r="G295" s="9"/>
      <c r="H295" s="10">
        <f>H296</f>
        <v>384.8</v>
      </c>
      <c r="I295" s="114">
        <f>I296</f>
        <v>384.8</v>
      </c>
      <c r="J295" s="121">
        <f t="shared" si="37"/>
        <v>100</v>
      </c>
      <c r="K295" s="22"/>
    </row>
    <row r="296" spans="1:11" ht="28.5" customHeight="1">
      <c r="A296" s="21" t="s">
        <v>21</v>
      </c>
      <c r="B296" s="215" t="s">
        <v>205</v>
      </c>
      <c r="C296" s="216"/>
      <c r="D296" s="9" t="s">
        <v>133</v>
      </c>
      <c r="E296" s="9" t="s">
        <v>133</v>
      </c>
      <c r="F296" s="9" t="s">
        <v>22</v>
      </c>
      <c r="G296" s="9"/>
      <c r="H296" s="10">
        <f>H297</f>
        <v>384.8</v>
      </c>
      <c r="I296" s="114">
        <f>I297</f>
        <v>384.8</v>
      </c>
      <c r="J296" s="121">
        <f t="shared" si="37"/>
        <v>100</v>
      </c>
      <c r="K296" s="22"/>
    </row>
    <row r="297" spans="1:11" ht="26.25">
      <c r="A297" s="21" t="s">
        <v>39</v>
      </c>
      <c r="B297" s="215" t="s">
        <v>205</v>
      </c>
      <c r="C297" s="216"/>
      <c r="D297" s="9" t="s">
        <v>133</v>
      </c>
      <c r="E297" s="9" t="s">
        <v>133</v>
      </c>
      <c r="F297" s="9" t="s">
        <v>22</v>
      </c>
      <c r="G297" s="9" t="s">
        <v>40</v>
      </c>
      <c r="H297" s="10">
        <v>384.8</v>
      </c>
      <c r="I297" s="114">
        <f>186.5+198.3</f>
        <v>384.8</v>
      </c>
      <c r="J297" s="121">
        <f t="shared" si="37"/>
        <v>100</v>
      </c>
      <c r="K297" s="22"/>
    </row>
    <row r="298" spans="1:11" ht="27.75" customHeight="1">
      <c r="A298" s="21" t="s">
        <v>35</v>
      </c>
      <c r="B298" s="215" t="s">
        <v>205</v>
      </c>
      <c r="C298" s="216"/>
      <c r="D298" s="9" t="s">
        <v>133</v>
      </c>
      <c r="E298" s="9" t="s">
        <v>133</v>
      </c>
      <c r="F298" s="9" t="s">
        <v>36</v>
      </c>
      <c r="G298" s="9"/>
      <c r="H298" s="10">
        <f>H299</f>
        <v>108.5</v>
      </c>
      <c r="I298" s="114">
        <f>I299</f>
        <v>108.5</v>
      </c>
      <c r="J298" s="121">
        <f t="shared" si="37"/>
        <v>100</v>
      </c>
      <c r="K298" s="22"/>
    </row>
    <row r="299" spans="1:11" ht="13.5">
      <c r="A299" s="21" t="s">
        <v>37</v>
      </c>
      <c r="B299" s="215" t="s">
        <v>205</v>
      </c>
      <c r="C299" s="216"/>
      <c r="D299" s="9" t="s">
        <v>133</v>
      </c>
      <c r="E299" s="9" t="s">
        <v>133</v>
      </c>
      <c r="F299" s="9" t="s">
        <v>38</v>
      </c>
      <c r="G299" s="9"/>
      <c r="H299" s="10">
        <f>H300</f>
        <v>108.5</v>
      </c>
      <c r="I299" s="114">
        <f>I300</f>
        <v>108.5</v>
      </c>
      <c r="J299" s="121">
        <f t="shared" si="37"/>
        <v>100</v>
      </c>
      <c r="K299" s="22"/>
    </row>
    <row r="300" spans="1:11" ht="26.25">
      <c r="A300" s="21" t="s">
        <v>135</v>
      </c>
      <c r="B300" s="215" t="s">
        <v>205</v>
      </c>
      <c r="C300" s="216"/>
      <c r="D300" s="9" t="s">
        <v>133</v>
      </c>
      <c r="E300" s="9" t="s">
        <v>133</v>
      </c>
      <c r="F300" s="9" t="s">
        <v>38</v>
      </c>
      <c r="G300" s="9" t="s">
        <v>136</v>
      </c>
      <c r="H300" s="10">
        <v>108.5</v>
      </c>
      <c r="I300" s="114">
        <v>108.5</v>
      </c>
      <c r="J300" s="121">
        <f t="shared" si="37"/>
        <v>100</v>
      </c>
      <c r="K300" s="22"/>
    </row>
    <row r="301" spans="1:11" ht="39">
      <c r="A301" s="21" t="s">
        <v>207</v>
      </c>
      <c r="B301" s="215" t="s">
        <v>208</v>
      </c>
      <c r="C301" s="216"/>
      <c r="D301" s="9"/>
      <c r="E301" s="9"/>
      <c r="F301" s="9"/>
      <c r="G301" s="9"/>
      <c r="H301" s="10">
        <f aca="true" t="shared" si="43" ref="H301:I305">H302</f>
        <v>15</v>
      </c>
      <c r="I301" s="114">
        <f t="shared" si="43"/>
        <v>15</v>
      </c>
      <c r="J301" s="121">
        <f t="shared" si="37"/>
        <v>100</v>
      </c>
      <c r="K301" s="22"/>
    </row>
    <row r="302" spans="1:11" ht="13.5">
      <c r="A302" s="21" t="s">
        <v>132</v>
      </c>
      <c r="B302" s="215" t="s">
        <v>208</v>
      </c>
      <c r="C302" s="216"/>
      <c r="D302" s="9" t="s">
        <v>133</v>
      </c>
      <c r="E302" s="23" t="s">
        <v>593</v>
      </c>
      <c r="F302" s="9"/>
      <c r="G302" s="9"/>
      <c r="H302" s="10">
        <f t="shared" si="43"/>
        <v>15</v>
      </c>
      <c r="I302" s="114">
        <f t="shared" si="43"/>
        <v>15</v>
      </c>
      <c r="J302" s="121">
        <f t="shared" si="37"/>
        <v>100</v>
      </c>
      <c r="K302" s="22"/>
    </row>
    <row r="303" spans="1:11" ht="13.5">
      <c r="A303" s="21" t="s">
        <v>206</v>
      </c>
      <c r="B303" s="215" t="s">
        <v>208</v>
      </c>
      <c r="C303" s="216"/>
      <c r="D303" s="9" t="s">
        <v>133</v>
      </c>
      <c r="E303" s="9" t="s">
        <v>133</v>
      </c>
      <c r="F303" s="9"/>
      <c r="G303" s="9"/>
      <c r="H303" s="10">
        <f t="shared" si="43"/>
        <v>15</v>
      </c>
      <c r="I303" s="114">
        <f t="shared" si="43"/>
        <v>15</v>
      </c>
      <c r="J303" s="121">
        <f t="shared" si="37"/>
        <v>100</v>
      </c>
      <c r="K303" s="22"/>
    </row>
    <row r="304" spans="1:11" ht="26.25">
      <c r="A304" s="21" t="s">
        <v>19</v>
      </c>
      <c r="B304" s="215" t="s">
        <v>208</v>
      </c>
      <c r="C304" s="216"/>
      <c r="D304" s="9" t="s">
        <v>133</v>
      </c>
      <c r="E304" s="9" t="s">
        <v>133</v>
      </c>
      <c r="F304" s="9" t="s">
        <v>20</v>
      </c>
      <c r="G304" s="9"/>
      <c r="H304" s="10">
        <f t="shared" si="43"/>
        <v>15</v>
      </c>
      <c r="I304" s="114">
        <f t="shared" si="43"/>
        <v>15</v>
      </c>
      <c r="J304" s="121">
        <f t="shared" si="37"/>
        <v>100</v>
      </c>
      <c r="K304" s="22"/>
    </row>
    <row r="305" spans="1:11" ht="28.5" customHeight="1">
      <c r="A305" s="21" t="s">
        <v>21</v>
      </c>
      <c r="B305" s="215" t="s">
        <v>208</v>
      </c>
      <c r="C305" s="216"/>
      <c r="D305" s="9" t="s">
        <v>133</v>
      </c>
      <c r="E305" s="9" t="s">
        <v>133</v>
      </c>
      <c r="F305" s="9" t="s">
        <v>22</v>
      </c>
      <c r="G305" s="9"/>
      <c r="H305" s="10">
        <f t="shared" si="43"/>
        <v>15</v>
      </c>
      <c r="I305" s="114">
        <f t="shared" si="43"/>
        <v>15</v>
      </c>
      <c r="J305" s="121">
        <f t="shared" si="37"/>
        <v>100</v>
      </c>
      <c r="K305" s="22"/>
    </row>
    <row r="306" spans="1:11" ht="26.25">
      <c r="A306" s="21" t="s">
        <v>39</v>
      </c>
      <c r="B306" s="215" t="s">
        <v>208</v>
      </c>
      <c r="C306" s="216"/>
      <c r="D306" s="9" t="s">
        <v>133</v>
      </c>
      <c r="E306" s="9" t="s">
        <v>133</v>
      </c>
      <c r="F306" s="9" t="s">
        <v>22</v>
      </c>
      <c r="G306" s="9" t="s">
        <v>40</v>
      </c>
      <c r="H306" s="10">
        <v>15</v>
      </c>
      <c r="I306" s="114">
        <v>15</v>
      </c>
      <c r="J306" s="121">
        <f t="shared" si="37"/>
        <v>100</v>
      </c>
      <c r="K306" s="22"/>
    </row>
    <row r="307" spans="1:11" ht="66" customHeight="1">
      <c r="A307" s="19" t="s">
        <v>209</v>
      </c>
      <c r="B307" s="213" t="s">
        <v>210</v>
      </c>
      <c r="C307" s="214"/>
      <c r="D307" s="6"/>
      <c r="E307" s="6"/>
      <c r="F307" s="6"/>
      <c r="G307" s="6"/>
      <c r="H307" s="7">
        <f aca="true" t="shared" si="44" ref="H307:I313">H308</f>
        <v>10</v>
      </c>
      <c r="I307" s="113">
        <f t="shared" si="44"/>
        <v>10</v>
      </c>
      <c r="J307" s="120">
        <f t="shared" si="37"/>
        <v>100</v>
      </c>
      <c r="K307" s="20"/>
    </row>
    <row r="308" spans="1:11" ht="27.75" customHeight="1">
      <c r="A308" s="19" t="s">
        <v>211</v>
      </c>
      <c r="B308" s="213" t="s">
        <v>212</v>
      </c>
      <c r="C308" s="214"/>
      <c r="D308" s="6"/>
      <c r="E308" s="6"/>
      <c r="F308" s="6"/>
      <c r="G308" s="6"/>
      <c r="H308" s="7">
        <f t="shared" si="44"/>
        <v>10</v>
      </c>
      <c r="I308" s="113">
        <f t="shared" si="44"/>
        <v>10</v>
      </c>
      <c r="J308" s="120">
        <f t="shared" si="37"/>
        <v>100</v>
      </c>
      <c r="K308" s="20"/>
    </row>
    <row r="309" spans="1:11" ht="13.5">
      <c r="A309" s="21" t="s">
        <v>213</v>
      </c>
      <c r="B309" s="215" t="s">
        <v>214</v>
      </c>
      <c r="C309" s="216"/>
      <c r="D309" s="9"/>
      <c r="E309" s="9"/>
      <c r="F309" s="9"/>
      <c r="G309" s="9"/>
      <c r="H309" s="10">
        <f t="shared" si="44"/>
        <v>10</v>
      </c>
      <c r="I309" s="114">
        <f t="shared" si="44"/>
        <v>10</v>
      </c>
      <c r="J309" s="121">
        <f t="shared" si="37"/>
        <v>100</v>
      </c>
      <c r="K309" s="22"/>
    </row>
    <row r="310" spans="1:11" ht="13.5">
      <c r="A310" s="21" t="s">
        <v>72</v>
      </c>
      <c r="B310" s="215" t="s">
        <v>214</v>
      </c>
      <c r="C310" s="216"/>
      <c r="D310" s="9" t="s">
        <v>65</v>
      </c>
      <c r="E310" s="23" t="s">
        <v>593</v>
      </c>
      <c r="F310" s="9"/>
      <c r="G310" s="9"/>
      <c r="H310" s="10">
        <f t="shared" si="44"/>
        <v>10</v>
      </c>
      <c r="I310" s="114">
        <f t="shared" si="44"/>
        <v>10</v>
      </c>
      <c r="J310" s="121">
        <f t="shared" si="37"/>
        <v>100</v>
      </c>
      <c r="K310" s="22"/>
    </row>
    <row r="311" spans="1:11" ht="13.5">
      <c r="A311" s="21" t="s">
        <v>73</v>
      </c>
      <c r="B311" s="215" t="s">
        <v>214</v>
      </c>
      <c r="C311" s="216"/>
      <c r="D311" s="9" t="s">
        <v>65</v>
      </c>
      <c r="E311" s="9" t="s">
        <v>34</v>
      </c>
      <c r="F311" s="9"/>
      <c r="G311" s="9"/>
      <c r="H311" s="10">
        <f t="shared" si="44"/>
        <v>10</v>
      </c>
      <c r="I311" s="114">
        <f t="shared" si="44"/>
        <v>10</v>
      </c>
      <c r="J311" s="121">
        <f t="shared" si="37"/>
        <v>100</v>
      </c>
      <c r="K311" s="22"/>
    </row>
    <row r="312" spans="1:11" ht="26.25">
      <c r="A312" s="21" t="s">
        <v>19</v>
      </c>
      <c r="B312" s="215" t="s">
        <v>214</v>
      </c>
      <c r="C312" s="216"/>
      <c r="D312" s="9" t="s">
        <v>65</v>
      </c>
      <c r="E312" s="9" t="s">
        <v>34</v>
      </c>
      <c r="F312" s="9" t="s">
        <v>20</v>
      </c>
      <c r="G312" s="9"/>
      <c r="H312" s="10">
        <f t="shared" si="44"/>
        <v>10</v>
      </c>
      <c r="I312" s="114">
        <f t="shared" si="44"/>
        <v>10</v>
      </c>
      <c r="J312" s="121">
        <f t="shared" si="37"/>
        <v>100</v>
      </c>
      <c r="K312" s="22"/>
    </row>
    <row r="313" spans="1:11" ht="27.75" customHeight="1">
      <c r="A313" s="21" t="s">
        <v>21</v>
      </c>
      <c r="B313" s="215" t="s">
        <v>214</v>
      </c>
      <c r="C313" s="216"/>
      <c r="D313" s="9" t="s">
        <v>65</v>
      </c>
      <c r="E313" s="9" t="s">
        <v>34</v>
      </c>
      <c r="F313" s="9" t="s">
        <v>22</v>
      </c>
      <c r="G313" s="9"/>
      <c r="H313" s="10">
        <f t="shared" si="44"/>
        <v>10</v>
      </c>
      <c r="I313" s="114">
        <f t="shared" si="44"/>
        <v>10</v>
      </c>
      <c r="J313" s="121">
        <f t="shared" si="37"/>
        <v>100</v>
      </c>
      <c r="K313" s="22"/>
    </row>
    <row r="314" spans="1:11" ht="39">
      <c r="A314" s="21" t="s">
        <v>23</v>
      </c>
      <c r="B314" s="215" t="s">
        <v>214</v>
      </c>
      <c r="C314" s="216"/>
      <c r="D314" s="9" t="s">
        <v>65</v>
      </c>
      <c r="E314" s="9" t="s">
        <v>34</v>
      </c>
      <c r="F314" s="9" t="s">
        <v>22</v>
      </c>
      <c r="G314" s="9" t="s">
        <v>24</v>
      </c>
      <c r="H314" s="10">
        <v>10</v>
      </c>
      <c r="I314" s="114">
        <v>10</v>
      </c>
      <c r="J314" s="121">
        <f t="shared" si="37"/>
        <v>100</v>
      </c>
      <c r="K314" s="22"/>
    </row>
    <row r="315" spans="1:11" ht="26.25">
      <c r="A315" s="19" t="s">
        <v>215</v>
      </c>
      <c r="B315" s="213" t="s">
        <v>216</v>
      </c>
      <c r="C315" s="214"/>
      <c r="D315" s="6"/>
      <c r="E315" s="6"/>
      <c r="F315" s="6"/>
      <c r="G315" s="6"/>
      <c r="H315" s="7">
        <f>H316</f>
        <v>346.3</v>
      </c>
      <c r="I315" s="113">
        <f>I316</f>
        <v>346.3</v>
      </c>
      <c r="J315" s="120">
        <f t="shared" si="37"/>
        <v>100</v>
      </c>
      <c r="K315" s="20"/>
    </row>
    <row r="316" spans="1:11" ht="39">
      <c r="A316" s="19" t="s">
        <v>217</v>
      </c>
      <c r="B316" s="213" t="s">
        <v>218</v>
      </c>
      <c r="C316" s="214"/>
      <c r="D316" s="6"/>
      <c r="E316" s="6"/>
      <c r="F316" s="6"/>
      <c r="G316" s="6"/>
      <c r="H316" s="7">
        <f>H317+H326</f>
        <v>346.3</v>
      </c>
      <c r="I316" s="113">
        <f>I317+I326</f>
        <v>346.3</v>
      </c>
      <c r="J316" s="120">
        <f t="shared" si="37"/>
        <v>100</v>
      </c>
      <c r="K316" s="20"/>
    </row>
    <row r="317" spans="1:11" ht="15.75" customHeight="1">
      <c r="A317" s="21" t="s">
        <v>219</v>
      </c>
      <c r="B317" s="215" t="s">
        <v>220</v>
      </c>
      <c r="C317" s="216"/>
      <c r="D317" s="9"/>
      <c r="E317" s="9"/>
      <c r="F317" s="9"/>
      <c r="G317" s="9"/>
      <c r="H317" s="10">
        <f>H318</f>
        <v>264.3</v>
      </c>
      <c r="I317" s="114">
        <f>I318</f>
        <v>264.3</v>
      </c>
      <c r="J317" s="121">
        <f t="shared" si="37"/>
        <v>100</v>
      </c>
      <c r="K317" s="22"/>
    </row>
    <row r="318" spans="1:11" ht="13.5">
      <c r="A318" s="21" t="s">
        <v>132</v>
      </c>
      <c r="B318" s="215" t="s">
        <v>220</v>
      </c>
      <c r="C318" s="216"/>
      <c r="D318" s="9" t="s">
        <v>133</v>
      </c>
      <c r="E318" s="23" t="s">
        <v>593</v>
      </c>
      <c r="F318" s="9"/>
      <c r="G318" s="9"/>
      <c r="H318" s="10">
        <f>H319</f>
        <v>264.3</v>
      </c>
      <c r="I318" s="114">
        <f>I319</f>
        <v>264.3</v>
      </c>
      <c r="J318" s="121">
        <f t="shared" si="37"/>
        <v>100</v>
      </c>
      <c r="K318" s="22"/>
    </row>
    <row r="319" spans="1:11" ht="13.5">
      <c r="A319" s="21" t="s">
        <v>206</v>
      </c>
      <c r="B319" s="215" t="s">
        <v>220</v>
      </c>
      <c r="C319" s="216"/>
      <c r="D319" s="9" t="s">
        <v>133</v>
      </c>
      <c r="E319" s="9" t="s">
        <v>133</v>
      </c>
      <c r="F319" s="9"/>
      <c r="G319" s="9"/>
      <c r="H319" s="10">
        <f>H320+H323</f>
        <v>264.3</v>
      </c>
      <c r="I319" s="114">
        <f>I320+I323</f>
        <v>264.3</v>
      </c>
      <c r="J319" s="121">
        <f t="shared" si="37"/>
        <v>100</v>
      </c>
      <c r="K319" s="22"/>
    </row>
    <row r="320" spans="1:11" ht="26.25">
      <c r="A320" s="21" t="s">
        <v>19</v>
      </c>
      <c r="B320" s="215" t="s">
        <v>220</v>
      </c>
      <c r="C320" s="216"/>
      <c r="D320" s="9" t="s">
        <v>133</v>
      </c>
      <c r="E320" s="9" t="s">
        <v>133</v>
      </c>
      <c r="F320" s="9" t="s">
        <v>20</v>
      </c>
      <c r="G320" s="9"/>
      <c r="H320" s="10">
        <f>H321</f>
        <v>29.3</v>
      </c>
      <c r="I320" s="114">
        <f>I321</f>
        <v>29.3</v>
      </c>
      <c r="J320" s="121">
        <f t="shared" si="37"/>
        <v>100</v>
      </c>
      <c r="K320" s="22"/>
    </row>
    <row r="321" spans="1:11" ht="29.25" customHeight="1">
      <c r="A321" s="21" t="s">
        <v>21</v>
      </c>
      <c r="B321" s="215" t="s">
        <v>220</v>
      </c>
      <c r="C321" s="216"/>
      <c r="D321" s="9" t="s">
        <v>133</v>
      </c>
      <c r="E321" s="9" t="s">
        <v>133</v>
      </c>
      <c r="F321" s="9" t="s">
        <v>22</v>
      </c>
      <c r="G321" s="9"/>
      <c r="H321" s="10">
        <f>H322</f>
        <v>29.3</v>
      </c>
      <c r="I321" s="114">
        <f>I322</f>
        <v>29.3</v>
      </c>
      <c r="J321" s="121">
        <f t="shared" si="37"/>
        <v>100</v>
      </c>
      <c r="K321" s="22"/>
    </row>
    <row r="322" spans="1:11" ht="26.25">
      <c r="A322" s="21" t="s">
        <v>135</v>
      </c>
      <c r="B322" s="215" t="s">
        <v>220</v>
      </c>
      <c r="C322" s="216"/>
      <c r="D322" s="9" t="s">
        <v>133</v>
      </c>
      <c r="E322" s="9" t="s">
        <v>133</v>
      </c>
      <c r="F322" s="9" t="s">
        <v>22</v>
      </c>
      <c r="G322" s="9" t="s">
        <v>136</v>
      </c>
      <c r="H322" s="10">
        <v>29.3</v>
      </c>
      <c r="I322" s="114">
        <v>29.3</v>
      </c>
      <c r="J322" s="121">
        <f t="shared" si="37"/>
        <v>100</v>
      </c>
      <c r="K322" s="22"/>
    </row>
    <row r="323" spans="1:11" ht="13.5">
      <c r="A323" s="21" t="s">
        <v>149</v>
      </c>
      <c r="B323" s="215" t="s">
        <v>220</v>
      </c>
      <c r="C323" s="216"/>
      <c r="D323" s="9" t="s">
        <v>133</v>
      </c>
      <c r="E323" s="9" t="s">
        <v>133</v>
      </c>
      <c r="F323" s="9" t="s">
        <v>150</v>
      </c>
      <c r="G323" s="9"/>
      <c r="H323" s="10">
        <f>H324</f>
        <v>235</v>
      </c>
      <c r="I323" s="114">
        <f>I324</f>
        <v>235</v>
      </c>
      <c r="J323" s="121">
        <f t="shared" si="37"/>
        <v>100</v>
      </c>
      <c r="K323" s="22"/>
    </row>
    <row r="324" spans="1:11" ht="13.5">
      <c r="A324" s="21" t="s">
        <v>221</v>
      </c>
      <c r="B324" s="215" t="s">
        <v>220</v>
      </c>
      <c r="C324" s="216"/>
      <c r="D324" s="9" t="s">
        <v>133</v>
      </c>
      <c r="E324" s="9" t="s">
        <v>133</v>
      </c>
      <c r="F324" s="9" t="s">
        <v>222</v>
      </c>
      <c r="G324" s="9"/>
      <c r="H324" s="10">
        <f>H325</f>
        <v>235</v>
      </c>
      <c r="I324" s="114">
        <f>I325</f>
        <v>235</v>
      </c>
      <c r="J324" s="121">
        <f t="shared" si="37"/>
        <v>100</v>
      </c>
      <c r="K324" s="22"/>
    </row>
    <row r="325" spans="1:11" ht="26.25">
      <c r="A325" s="21" t="s">
        <v>135</v>
      </c>
      <c r="B325" s="215" t="s">
        <v>220</v>
      </c>
      <c r="C325" s="216"/>
      <c r="D325" s="9" t="s">
        <v>133</v>
      </c>
      <c r="E325" s="9" t="s">
        <v>133</v>
      </c>
      <c r="F325" s="9" t="s">
        <v>222</v>
      </c>
      <c r="G325" s="9" t="s">
        <v>136</v>
      </c>
      <c r="H325" s="10">
        <v>235</v>
      </c>
      <c r="I325" s="114">
        <v>235</v>
      </c>
      <c r="J325" s="121">
        <f t="shared" si="37"/>
        <v>100</v>
      </c>
      <c r="K325" s="22"/>
    </row>
    <row r="326" spans="1:11" ht="15" customHeight="1">
      <c r="A326" s="21" t="s">
        <v>223</v>
      </c>
      <c r="B326" s="215" t="s">
        <v>224</v>
      </c>
      <c r="C326" s="216"/>
      <c r="D326" s="9"/>
      <c r="E326" s="9"/>
      <c r="F326" s="9"/>
      <c r="G326" s="9"/>
      <c r="H326" s="10">
        <f aca="true" t="shared" si="45" ref="H326:I330">H327</f>
        <v>82</v>
      </c>
      <c r="I326" s="114">
        <f t="shared" si="45"/>
        <v>82</v>
      </c>
      <c r="J326" s="121">
        <f t="shared" si="37"/>
        <v>100</v>
      </c>
      <c r="K326" s="22"/>
    </row>
    <row r="327" spans="1:11" ht="13.5">
      <c r="A327" s="21" t="s">
        <v>132</v>
      </c>
      <c r="B327" s="215" t="s">
        <v>224</v>
      </c>
      <c r="C327" s="216"/>
      <c r="D327" s="9" t="s">
        <v>133</v>
      </c>
      <c r="E327" s="23" t="s">
        <v>593</v>
      </c>
      <c r="F327" s="9"/>
      <c r="G327" s="9"/>
      <c r="H327" s="10">
        <f t="shared" si="45"/>
        <v>82</v>
      </c>
      <c r="I327" s="114">
        <f t="shared" si="45"/>
        <v>82</v>
      </c>
      <c r="J327" s="121">
        <f aca="true" t="shared" si="46" ref="J327:J390">I327/H327*100</f>
        <v>100</v>
      </c>
      <c r="K327" s="22"/>
    </row>
    <row r="328" spans="1:11" ht="13.5">
      <c r="A328" s="21" t="s">
        <v>206</v>
      </c>
      <c r="B328" s="215" t="s">
        <v>224</v>
      </c>
      <c r="C328" s="216"/>
      <c r="D328" s="9" t="s">
        <v>133</v>
      </c>
      <c r="E328" s="9" t="s">
        <v>133</v>
      </c>
      <c r="F328" s="9"/>
      <c r="G328" s="9"/>
      <c r="H328" s="10">
        <f t="shared" si="45"/>
        <v>82</v>
      </c>
      <c r="I328" s="114">
        <f t="shared" si="45"/>
        <v>82</v>
      </c>
      <c r="J328" s="121">
        <f t="shared" si="46"/>
        <v>100</v>
      </c>
      <c r="K328" s="22"/>
    </row>
    <row r="329" spans="1:11" ht="26.25">
      <c r="A329" s="21" t="s">
        <v>19</v>
      </c>
      <c r="B329" s="215" t="s">
        <v>224</v>
      </c>
      <c r="C329" s="216"/>
      <c r="D329" s="9" t="s">
        <v>133</v>
      </c>
      <c r="E329" s="9" t="s">
        <v>133</v>
      </c>
      <c r="F329" s="9" t="s">
        <v>20</v>
      </c>
      <c r="G329" s="9"/>
      <c r="H329" s="10">
        <f t="shared" si="45"/>
        <v>82</v>
      </c>
      <c r="I329" s="114">
        <f t="shared" si="45"/>
        <v>82</v>
      </c>
      <c r="J329" s="121">
        <f t="shared" si="46"/>
        <v>100</v>
      </c>
      <c r="K329" s="22"/>
    </row>
    <row r="330" spans="1:11" ht="28.5" customHeight="1">
      <c r="A330" s="21" t="s">
        <v>21</v>
      </c>
      <c r="B330" s="215" t="s">
        <v>224</v>
      </c>
      <c r="C330" s="216"/>
      <c r="D330" s="9" t="s">
        <v>133</v>
      </c>
      <c r="E330" s="9" t="s">
        <v>133</v>
      </c>
      <c r="F330" s="9" t="s">
        <v>22</v>
      </c>
      <c r="G330" s="9"/>
      <c r="H330" s="10">
        <f t="shared" si="45"/>
        <v>82</v>
      </c>
      <c r="I330" s="114">
        <f t="shared" si="45"/>
        <v>82</v>
      </c>
      <c r="J330" s="121">
        <f t="shared" si="46"/>
        <v>100</v>
      </c>
      <c r="K330" s="22"/>
    </row>
    <row r="331" spans="1:11" ht="26.25">
      <c r="A331" s="21" t="s">
        <v>135</v>
      </c>
      <c r="B331" s="215" t="s">
        <v>224</v>
      </c>
      <c r="C331" s="216"/>
      <c r="D331" s="9" t="s">
        <v>133</v>
      </c>
      <c r="E331" s="9" t="s">
        <v>133</v>
      </c>
      <c r="F331" s="9" t="s">
        <v>22</v>
      </c>
      <c r="G331" s="9" t="s">
        <v>136</v>
      </c>
      <c r="H331" s="10">
        <v>82</v>
      </c>
      <c r="I331" s="114">
        <v>82</v>
      </c>
      <c r="J331" s="121">
        <f t="shared" si="46"/>
        <v>100</v>
      </c>
      <c r="K331" s="22"/>
    </row>
    <row r="332" spans="1:11" ht="41.25" customHeight="1">
      <c r="A332" s="19" t="s">
        <v>225</v>
      </c>
      <c r="B332" s="213" t="s">
        <v>226</v>
      </c>
      <c r="C332" s="214"/>
      <c r="D332" s="6"/>
      <c r="E332" s="6"/>
      <c r="F332" s="6"/>
      <c r="G332" s="6"/>
      <c r="H332" s="7">
        <f aca="true" t="shared" si="47" ref="H332:I338">H333</f>
        <v>100</v>
      </c>
      <c r="I332" s="113">
        <f t="shared" si="47"/>
        <v>100</v>
      </c>
      <c r="J332" s="120">
        <f t="shared" si="46"/>
        <v>100</v>
      </c>
      <c r="K332" s="20"/>
    </row>
    <row r="333" spans="1:11" ht="52.5">
      <c r="A333" s="19" t="s">
        <v>227</v>
      </c>
      <c r="B333" s="213" t="s">
        <v>228</v>
      </c>
      <c r="C333" s="214"/>
      <c r="D333" s="6"/>
      <c r="E333" s="6"/>
      <c r="F333" s="6"/>
      <c r="G333" s="6"/>
      <c r="H333" s="7">
        <f t="shared" si="47"/>
        <v>100</v>
      </c>
      <c r="I333" s="113">
        <f t="shared" si="47"/>
        <v>100</v>
      </c>
      <c r="J333" s="120">
        <f t="shared" si="46"/>
        <v>100</v>
      </c>
      <c r="K333" s="20"/>
    </row>
    <row r="334" spans="1:11" ht="26.25">
      <c r="A334" s="21" t="s">
        <v>229</v>
      </c>
      <c r="B334" s="215" t="s">
        <v>230</v>
      </c>
      <c r="C334" s="216"/>
      <c r="D334" s="9"/>
      <c r="E334" s="9"/>
      <c r="F334" s="9"/>
      <c r="G334" s="9"/>
      <c r="H334" s="10">
        <f t="shared" si="47"/>
        <v>100</v>
      </c>
      <c r="I334" s="114">
        <f t="shared" si="47"/>
        <v>100</v>
      </c>
      <c r="J334" s="121">
        <f t="shared" si="46"/>
        <v>100</v>
      </c>
      <c r="K334" s="22"/>
    </row>
    <row r="335" spans="1:11" ht="13.5">
      <c r="A335" s="21" t="s">
        <v>15</v>
      </c>
      <c r="B335" s="215" t="s">
        <v>230</v>
      </c>
      <c r="C335" s="216"/>
      <c r="D335" s="9" t="s">
        <v>16</v>
      </c>
      <c r="E335" s="23" t="s">
        <v>593</v>
      </c>
      <c r="F335" s="9"/>
      <c r="G335" s="9"/>
      <c r="H335" s="10">
        <f t="shared" si="47"/>
        <v>100</v>
      </c>
      <c r="I335" s="114">
        <f t="shared" si="47"/>
        <v>100</v>
      </c>
      <c r="J335" s="121">
        <f t="shared" si="46"/>
        <v>100</v>
      </c>
      <c r="K335" s="22"/>
    </row>
    <row r="336" spans="1:11" ht="13.5">
      <c r="A336" s="21" t="s">
        <v>231</v>
      </c>
      <c r="B336" s="215" t="s">
        <v>230</v>
      </c>
      <c r="C336" s="216"/>
      <c r="D336" s="9" t="s">
        <v>16</v>
      </c>
      <c r="E336" s="9" t="s">
        <v>232</v>
      </c>
      <c r="F336" s="9"/>
      <c r="G336" s="9"/>
      <c r="H336" s="10">
        <f t="shared" si="47"/>
        <v>100</v>
      </c>
      <c r="I336" s="114">
        <f t="shared" si="47"/>
        <v>100</v>
      </c>
      <c r="J336" s="121">
        <f t="shared" si="46"/>
        <v>100</v>
      </c>
      <c r="K336" s="22"/>
    </row>
    <row r="337" spans="1:11" ht="13.5">
      <c r="A337" s="21" t="s">
        <v>118</v>
      </c>
      <c r="B337" s="215" t="s">
        <v>230</v>
      </c>
      <c r="C337" s="216"/>
      <c r="D337" s="9" t="s">
        <v>16</v>
      </c>
      <c r="E337" s="9" t="s">
        <v>232</v>
      </c>
      <c r="F337" s="9" t="s">
        <v>119</v>
      </c>
      <c r="G337" s="9"/>
      <c r="H337" s="10">
        <f t="shared" si="47"/>
        <v>100</v>
      </c>
      <c r="I337" s="114">
        <f t="shared" si="47"/>
        <v>100</v>
      </c>
      <c r="J337" s="121">
        <f t="shared" si="46"/>
        <v>100</v>
      </c>
      <c r="K337" s="22"/>
    </row>
    <row r="338" spans="1:11" ht="52.5">
      <c r="A338" s="21" t="s">
        <v>120</v>
      </c>
      <c r="B338" s="215" t="s">
        <v>230</v>
      </c>
      <c r="C338" s="216"/>
      <c r="D338" s="9" t="s">
        <v>16</v>
      </c>
      <c r="E338" s="9" t="s">
        <v>232</v>
      </c>
      <c r="F338" s="9" t="s">
        <v>121</v>
      </c>
      <c r="G338" s="9"/>
      <c r="H338" s="10">
        <f t="shared" si="47"/>
        <v>100</v>
      </c>
      <c r="I338" s="114">
        <f t="shared" si="47"/>
        <v>100</v>
      </c>
      <c r="J338" s="121">
        <f t="shared" si="46"/>
        <v>100</v>
      </c>
      <c r="K338" s="22"/>
    </row>
    <row r="339" spans="1:11" ht="13.5">
      <c r="A339" s="21" t="s">
        <v>89</v>
      </c>
      <c r="B339" s="215" t="s">
        <v>230</v>
      </c>
      <c r="C339" s="216"/>
      <c r="D339" s="9" t="s">
        <v>16</v>
      </c>
      <c r="E339" s="9" t="s">
        <v>232</v>
      </c>
      <c r="F339" s="9" t="s">
        <v>121</v>
      </c>
      <c r="G339" s="9" t="s">
        <v>90</v>
      </c>
      <c r="H339" s="10">
        <v>100</v>
      </c>
      <c r="I339" s="114">
        <v>100</v>
      </c>
      <c r="J339" s="121">
        <f t="shared" si="46"/>
        <v>100</v>
      </c>
      <c r="K339" s="22"/>
    </row>
    <row r="340" spans="1:11" ht="52.5">
      <c r="A340" s="19" t="s">
        <v>233</v>
      </c>
      <c r="B340" s="213" t="s">
        <v>234</v>
      </c>
      <c r="C340" s="214"/>
      <c r="D340" s="6"/>
      <c r="E340" s="6"/>
      <c r="F340" s="6"/>
      <c r="G340" s="6"/>
      <c r="H340" s="7">
        <f>H341</f>
        <v>100754.8</v>
      </c>
      <c r="I340" s="113">
        <f>I341</f>
        <v>100593.29999999999</v>
      </c>
      <c r="J340" s="120">
        <f t="shared" si="46"/>
        <v>99.83970986990197</v>
      </c>
      <c r="K340" s="20"/>
    </row>
    <row r="341" spans="1:11" ht="52.5">
      <c r="A341" s="19" t="s">
        <v>235</v>
      </c>
      <c r="B341" s="213" t="s">
        <v>236</v>
      </c>
      <c r="C341" s="214"/>
      <c r="D341" s="6"/>
      <c r="E341" s="6"/>
      <c r="F341" s="6"/>
      <c r="G341" s="6"/>
      <c r="H341" s="7">
        <f>H342+H348+H354+H360+H366</f>
        <v>100754.8</v>
      </c>
      <c r="I341" s="113">
        <f>I342+I348+I354+I360+I366</f>
        <v>100593.29999999999</v>
      </c>
      <c r="J341" s="120">
        <f t="shared" si="46"/>
        <v>99.83970986990197</v>
      </c>
      <c r="K341" s="20"/>
    </row>
    <row r="342" spans="1:11" ht="66">
      <c r="A342" s="21" t="s">
        <v>237</v>
      </c>
      <c r="B342" s="215" t="s">
        <v>238</v>
      </c>
      <c r="C342" s="216"/>
      <c r="D342" s="9"/>
      <c r="E342" s="9"/>
      <c r="F342" s="9"/>
      <c r="G342" s="9"/>
      <c r="H342" s="10">
        <f aca="true" t="shared" si="48" ref="H342:I346">H343</f>
        <v>50000</v>
      </c>
      <c r="I342" s="114">
        <f t="shared" si="48"/>
        <v>50000</v>
      </c>
      <c r="J342" s="121">
        <f t="shared" si="46"/>
        <v>100</v>
      </c>
      <c r="K342" s="22"/>
    </row>
    <row r="343" spans="1:11" ht="13.5">
      <c r="A343" s="21" t="s">
        <v>72</v>
      </c>
      <c r="B343" s="215" t="s">
        <v>238</v>
      </c>
      <c r="C343" s="216"/>
      <c r="D343" s="9" t="s">
        <v>65</v>
      </c>
      <c r="E343" s="23" t="s">
        <v>593</v>
      </c>
      <c r="F343" s="9"/>
      <c r="G343" s="9"/>
      <c r="H343" s="10">
        <f t="shared" si="48"/>
        <v>50000</v>
      </c>
      <c r="I343" s="114">
        <f t="shared" si="48"/>
        <v>50000</v>
      </c>
      <c r="J343" s="121">
        <f t="shared" si="46"/>
        <v>100</v>
      </c>
      <c r="K343" s="22"/>
    </row>
    <row r="344" spans="1:11" ht="13.5">
      <c r="A344" s="21" t="s">
        <v>185</v>
      </c>
      <c r="B344" s="215" t="s">
        <v>238</v>
      </c>
      <c r="C344" s="216"/>
      <c r="D344" s="9" t="s">
        <v>65</v>
      </c>
      <c r="E344" s="9" t="s">
        <v>140</v>
      </c>
      <c r="F344" s="9"/>
      <c r="G344" s="9"/>
      <c r="H344" s="10">
        <f t="shared" si="48"/>
        <v>50000</v>
      </c>
      <c r="I344" s="114">
        <f t="shared" si="48"/>
        <v>50000</v>
      </c>
      <c r="J344" s="121">
        <f t="shared" si="46"/>
        <v>100</v>
      </c>
      <c r="K344" s="22"/>
    </row>
    <row r="345" spans="1:11" ht="26.25">
      <c r="A345" s="21" t="s">
        <v>19</v>
      </c>
      <c r="B345" s="215" t="s">
        <v>238</v>
      </c>
      <c r="C345" s="216"/>
      <c r="D345" s="9" t="s">
        <v>65</v>
      </c>
      <c r="E345" s="9" t="s">
        <v>140</v>
      </c>
      <c r="F345" s="9" t="s">
        <v>20</v>
      </c>
      <c r="G345" s="9"/>
      <c r="H345" s="10">
        <f t="shared" si="48"/>
        <v>50000</v>
      </c>
      <c r="I345" s="114">
        <f t="shared" si="48"/>
        <v>50000</v>
      </c>
      <c r="J345" s="121">
        <f t="shared" si="46"/>
        <v>100</v>
      </c>
      <c r="K345" s="22"/>
    </row>
    <row r="346" spans="1:11" ht="26.25" customHeight="1">
      <c r="A346" s="21" t="s">
        <v>21</v>
      </c>
      <c r="B346" s="215" t="s">
        <v>238</v>
      </c>
      <c r="C346" s="216"/>
      <c r="D346" s="9" t="s">
        <v>65</v>
      </c>
      <c r="E346" s="9" t="s">
        <v>140</v>
      </c>
      <c r="F346" s="9" t="s">
        <v>22</v>
      </c>
      <c r="G346" s="9"/>
      <c r="H346" s="10">
        <f t="shared" si="48"/>
        <v>50000</v>
      </c>
      <c r="I346" s="114">
        <f t="shared" si="48"/>
        <v>50000</v>
      </c>
      <c r="J346" s="121">
        <f t="shared" si="46"/>
        <v>100</v>
      </c>
      <c r="K346" s="22"/>
    </row>
    <row r="347" spans="1:11" ht="39">
      <c r="A347" s="21" t="s">
        <v>23</v>
      </c>
      <c r="B347" s="215" t="s">
        <v>238</v>
      </c>
      <c r="C347" s="216"/>
      <c r="D347" s="9" t="s">
        <v>65</v>
      </c>
      <c r="E347" s="9" t="s">
        <v>140</v>
      </c>
      <c r="F347" s="9" t="s">
        <v>22</v>
      </c>
      <c r="G347" s="9" t="s">
        <v>24</v>
      </c>
      <c r="H347" s="10">
        <v>50000</v>
      </c>
      <c r="I347" s="114">
        <v>50000</v>
      </c>
      <c r="J347" s="121">
        <f t="shared" si="46"/>
        <v>100</v>
      </c>
      <c r="K347" s="22"/>
    </row>
    <row r="348" spans="1:11" ht="78.75">
      <c r="A348" s="21" t="s">
        <v>239</v>
      </c>
      <c r="B348" s="215" t="s">
        <v>240</v>
      </c>
      <c r="C348" s="216"/>
      <c r="D348" s="9"/>
      <c r="E348" s="9"/>
      <c r="F348" s="9"/>
      <c r="G348" s="9"/>
      <c r="H348" s="10">
        <f aca="true" t="shared" si="49" ref="H348:I352">H349</f>
        <v>550</v>
      </c>
      <c r="I348" s="114">
        <f t="shared" si="49"/>
        <v>550</v>
      </c>
      <c r="J348" s="121">
        <f t="shared" si="46"/>
        <v>100</v>
      </c>
      <c r="K348" s="22"/>
    </row>
    <row r="349" spans="1:11" ht="13.5">
      <c r="A349" s="21" t="s">
        <v>72</v>
      </c>
      <c r="B349" s="215" t="s">
        <v>240</v>
      </c>
      <c r="C349" s="216"/>
      <c r="D349" s="9" t="s">
        <v>65</v>
      </c>
      <c r="E349" s="23" t="s">
        <v>593</v>
      </c>
      <c r="F349" s="9"/>
      <c r="G349" s="9"/>
      <c r="H349" s="10">
        <f t="shared" si="49"/>
        <v>550</v>
      </c>
      <c r="I349" s="114">
        <f t="shared" si="49"/>
        <v>550</v>
      </c>
      <c r="J349" s="121">
        <f t="shared" si="46"/>
        <v>100</v>
      </c>
      <c r="K349" s="22"/>
    </row>
    <row r="350" spans="1:11" ht="13.5">
      <c r="A350" s="21" t="s">
        <v>185</v>
      </c>
      <c r="B350" s="215" t="s">
        <v>240</v>
      </c>
      <c r="C350" s="216"/>
      <c r="D350" s="9" t="s">
        <v>65</v>
      </c>
      <c r="E350" s="9" t="s">
        <v>140</v>
      </c>
      <c r="F350" s="9"/>
      <c r="G350" s="9"/>
      <c r="H350" s="10">
        <f t="shared" si="49"/>
        <v>550</v>
      </c>
      <c r="I350" s="114">
        <f t="shared" si="49"/>
        <v>550</v>
      </c>
      <c r="J350" s="121">
        <f t="shared" si="46"/>
        <v>100</v>
      </c>
      <c r="K350" s="22"/>
    </row>
    <row r="351" spans="1:11" ht="26.25">
      <c r="A351" s="21" t="s">
        <v>19</v>
      </c>
      <c r="B351" s="215" t="s">
        <v>240</v>
      </c>
      <c r="C351" s="216"/>
      <c r="D351" s="9" t="s">
        <v>65</v>
      </c>
      <c r="E351" s="9" t="s">
        <v>140</v>
      </c>
      <c r="F351" s="9" t="s">
        <v>20</v>
      </c>
      <c r="G351" s="9"/>
      <c r="H351" s="10">
        <f t="shared" si="49"/>
        <v>550</v>
      </c>
      <c r="I351" s="114">
        <f t="shared" si="49"/>
        <v>550</v>
      </c>
      <c r="J351" s="121">
        <f t="shared" si="46"/>
        <v>100</v>
      </c>
      <c r="K351" s="22"/>
    </row>
    <row r="352" spans="1:11" ht="29.25" customHeight="1">
      <c r="A352" s="21" t="s">
        <v>21</v>
      </c>
      <c r="B352" s="215" t="s">
        <v>240</v>
      </c>
      <c r="C352" s="216"/>
      <c r="D352" s="9" t="s">
        <v>65</v>
      </c>
      <c r="E352" s="9" t="s">
        <v>140</v>
      </c>
      <c r="F352" s="9" t="s">
        <v>22</v>
      </c>
      <c r="G352" s="9"/>
      <c r="H352" s="10">
        <f t="shared" si="49"/>
        <v>550</v>
      </c>
      <c r="I352" s="114">
        <f t="shared" si="49"/>
        <v>550</v>
      </c>
      <c r="J352" s="121">
        <f t="shared" si="46"/>
        <v>100</v>
      </c>
      <c r="K352" s="22"/>
    </row>
    <row r="353" spans="1:11" ht="39">
      <c r="A353" s="21" t="s">
        <v>23</v>
      </c>
      <c r="B353" s="215" t="s">
        <v>240</v>
      </c>
      <c r="C353" s="216"/>
      <c r="D353" s="9" t="s">
        <v>65</v>
      </c>
      <c r="E353" s="9" t="s">
        <v>140</v>
      </c>
      <c r="F353" s="9" t="s">
        <v>22</v>
      </c>
      <c r="G353" s="9" t="s">
        <v>24</v>
      </c>
      <c r="H353" s="10">
        <v>550</v>
      </c>
      <c r="I353" s="114">
        <v>550</v>
      </c>
      <c r="J353" s="121">
        <f t="shared" si="46"/>
        <v>100</v>
      </c>
      <c r="K353" s="22"/>
    </row>
    <row r="354" spans="1:11" ht="26.25">
      <c r="A354" s="21" t="s">
        <v>241</v>
      </c>
      <c r="B354" s="215" t="s">
        <v>242</v>
      </c>
      <c r="C354" s="216"/>
      <c r="D354" s="9"/>
      <c r="E354" s="9"/>
      <c r="F354" s="9"/>
      <c r="G354" s="9"/>
      <c r="H354" s="10">
        <f aca="true" t="shared" si="50" ref="H354:I358">H355</f>
        <v>10000</v>
      </c>
      <c r="I354" s="114">
        <f t="shared" si="50"/>
        <v>9849.8</v>
      </c>
      <c r="J354" s="121">
        <f t="shared" si="46"/>
        <v>98.49799999999999</v>
      </c>
      <c r="K354" s="22"/>
    </row>
    <row r="355" spans="1:11" ht="13.5">
      <c r="A355" s="21" t="s">
        <v>72</v>
      </c>
      <c r="B355" s="215" t="s">
        <v>242</v>
      </c>
      <c r="C355" s="216"/>
      <c r="D355" s="9" t="s">
        <v>65</v>
      </c>
      <c r="E355" s="23" t="s">
        <v>593</v>
      </c>
      <c r="F355" s="9"/>
      <c r="G355" s="9"/>
      <c r="H355" s="10">
        <f t="shared" si="50"/>
        <v>10000</v>
      </c>
      <c r="I355" s="114">
        <f t="shared" si="50"/>
        <v>9849.8</v>
      </c>
      <c r="J355" s="121">
        <f t="shared" si="46"/>
        <v>98.49799999999999</v>
      </c>
      <c r="K355" s="22"/>
    </row>
    <row r="356" spans="1:11" ht="13.5">
      <c r="A356" s="21" t="s">
        <v>185</v>
      </c>
      <c r="B356" s="215" t="s">
        <v>242</v>
      </c>
      <c r="C356" s="216"/>
      <c r="D356" s="9" t="s">
        <v>65</v>
      </c>
      <c r="E356" s="9" t="s">
        <v>140</v>
      </c>
      <c r="F356" s="9"/>
      <c r="G356" s="9"/>
      <c r="H356" s="10">
        <f t="shared" si="50"/>
        <v>10000</v>
      </c>
      <c r="I356" s="114">
        <f t="shared" si="50"/>
        <v>9849.8</v>
      </c>
      <c r="J356" s="121">
        <f t="shared" si="46"/>
        <v>98.49799999999999</v>
      </c>
      <c r="K356" s="22"/>
    </row>
    <row r="357" spans="1:11" ht="26.25">
      <c r="A357" s="21" t="s">
        <v>19</v>
      </c>
      <c r="B357" s="215" t="s">
        <v>242</v>
      </c>
      <c r="C357" s="216"/>
      <c r="D357" s="9" t="s">
        <v>65</v>
      </c>
      <c r="E357" s="9" t="s">
        <v>140</v>
      </c>
      <c r="F357" s="9" t="s">
        <v>20</v>
      </c>
      <c r="G357" s="9"/>
      <c r="H357" s="10">
        <f t="shared" si="50"/>
        <v>10000</v>
      </c>
      <c r="I357" s="114">
        <f t="shared" si="50"/>
        <v>9849.8</v>
      </c>
      <c r="J357" s="121">
        <f t="shared" si="46"/>
        <v>98.49799999999999</v>
      </c>
      <c r="K357" s="22"/>
    </row>
    <row r="358" spans="1:11" ht="27" customHeight="1">
      <c r="A358" s="21" t="s">
        <v>21</v>
      </c>
      <c r="B358" s="215" t="s">
        <v>242</v>
      </c>
      <c r="C358" s="216"/>
      <c r="D358" s="9" t="s">
        <v>65</v>
      </c>
      <c r="E358" s="9" t="s">
        <v>140</v>
      </c>
      <c r="F358" s="9" t="s">
        <v>22</v>
      </c>
      <c r="G358" s="9"/>
      <c r="H358" s="10">
        <f t="shared" si="50"/>
        <v>10000</v>
      </c>
      <c r="I358" s="114">
        <f t="shared" si="50"/>
        <v>9849.8</v>
      </c>
      <c r="J358" s="121">
        <f t="shared" si="46"/>
        <v>98.49799999999999</v>
      </c>
      <c r="K358" s="22"/>
    </row>
    <row r="359" spans="1:11" ht="39">
      <c r="A359" s="21" t="s">
        <v>23</v>
      </c>
      <c r="B359" s="215" t="s">
        <v>242</v>
      </c>
      <c r="C359" s="216"/>
      <c r="D359" s="9" t="s">
        <v>65</v>
      </c>
      <c r="E359" s="9" t="s">
        <v>140</v>
      </c>
      <c r="F359" s="9" t="s">
        <v>22</v>
      </c>
      <c r="G359" s="9" t="s">
        <v>24</v>
      </c>
      <c r="H359" s="10">
        <v>10000</v>
      </c>
      <c r="I359" s="114">
        <f>9833.3+16.5</f>
        <v>9849.8</v>
      </c>
      <c r="J359" s="121">
        <f t="shared" si="46"/>
        <v>98.49799999999999</v>
      </c>
      <c r="K359" s="22"/>
    </row>
    <row r="360" spans="1:11" ht="39">
      <c r="A360" s="21" t="s">
        <v>243</v>
      </c>
      <c r="B360" s="215" t="s">
        <v>244</v>
      </c>
      <c r="C360" s="216"/>
      <c r="D360" s="9"/>
      <c r="E360" s="9"/>
      <c r="F360" s="9"/>
      <c r="G360" s="9"/>
      <c r="H360" s="10">
        <f aca="true" t="shared" si="51" ref="H360:I364">H361</f>
        <v>39452.1</v>
      </c>
      <c r="I360" s="114">
        <f t="shared" si="51"/>
        <v>39452.1</v>
      </c>
      <c r="J360" s="121">
        <f t="shared" si="46"/>
        <v>100</v>
      </c>
      <c r="K360" s="22"/>
    </row>
    <row r="361" spans="1:11" ht="13.5">
      <c r="A361" s="21" t="s">
        <v>72</v>
      </c>
      <c r="B361" s="215" t="s">
        <v>244</v>
      </c>
      <c r="C361" s="216"/>
      <c r="D361" s="9" t="s">
        <v>65</v>
      </c>
      <c r="E361" s="23" t="s">
        <v>593</v>
      </c>
      <c r="F361" s="9"/>
      <c r="G361" s="9"/>
      <c r="H361" s="10">
        <f t="shared" si="51"/>
        <v>39452.1</v>
      </c>
      <c r="I361" s="114">
        <f t="shared" si="51"/>
        <v>39452.1</v>
      </c>
      <c r="J361" s="121">
        <f t="shared" si="46"/>
        <v>100</v>
      </c>
      <c r="K361" s="22"/>
    </row>
    <row r="362" spans="1:11" ht="13.5">
      <c r="A362" s="21" t="s">
        <v>185</v>
      </c>
      <c r="B362" s="215" t="s">
        <v>244</v>
      </c>
      <c r="C362" s="216"/>
      <c r="D362" s="9" t="s">
        <v>65</v>
      </c>
      <c r="E362" s="9" t="s">
        <v>140</v>
      </c>
      <c r="F362" s="9"/>
      <c r="G362" s="9"/>
      <c r="H362" s="10">
        <f t="shared" si="51"/>
        <v>39452.1</v>
      </c>
      <c r="I362" s="114">
        <f t="shared" si="51"/>
        <v>39452.1</v>
      </c>
      <c r="J362" s="121">
        <f t="shared" si="46"/>
        <v>100</v>
      </c>
      <c r="K362" s="22"/>
    </row>
    <row r="363" spans="1:11" ht="26.25">
      <c r="A363" s="21" t="s">
        <v>19</v>
      </c>
      <c r="B363" s="215" t="s">
        <v>244</v>
      </c>
      <c r="C363" s="216"/>
      <c r="D363" s="9" t="s">
        <v>65</v>
      </c>
      <c r="E363" s="9" t="s">
        <v>140</v>
      </c>
      <c r="F363" s="9" t="s">
        <v>20</v>
      </c>
      <c r="G363" s="9"/>
      <c r="H363" s="10">
        <f t="shared" si="51"/>
        <v>39452.1</v>
      </c>
      <c r="I363" s="114">
        <f t="shared" si="51"/>
        <v>39452.1</v>
      </c>
      <c r="J363" s="121">
        <f t="shared" si="46"/>
        <v>100</v>
      </c>
      <c r="K363" s="22"/>
    </row>
    <row r="364" spans="1:11" ht="27" customHeight="1">
      <c r="A364" s="21" t="s">
        <v>21</v>
      </c>
      <c r="B364" s="215" t="s">
        <v>244</v>
      </c>
      <c r="C364" s="216"/>
      <c r="D364" s="9" t="s">
        <v>65</v>
      </c>
      <c r="E364" s="9" t="s">
        <v>140</v>
      </c>
      <c r="F364" s="9" t="s">
        <v>22</v>
      </c>
      <c r="G364" s="9"/>
      <c r="H364" s="10">
        <f t="shared" si="51"/>
        <v>39452.1</v>
      </c>
      <c r="I364" s="114">
        <f t="shared" si="51"/>
        <v>39452.1</v>
      </c>
      <c r="J364" s="121">
        <f t="shared" si="46"/>
        <v>100</v>
      </c>
      <c r="K364" s="22"/>
    </row>
    <row r="365" spans="1:11" ht="39">
      <c r="A365" s="21" t="s">
        <v>23</v>
      </c>
      <c r="B365" s="215" t="s">
        <v>244</v>
      </c>
      <c r="C365" s="216"/>
      <c r="D365" s="9" t="s">
        <v>65</v>
      </c>
      <c r="E365" s="9" t="s">
        <v>140</v>
      </c>
      <c r="F365" s="9" t="s">
        <v>22</v>
      </c>
      <c r="G365" s="9" t="s">
        <v>24</v>
      </c>
      <c r="H365" s="10">
        <v>39452.1</v>
      </c>
      <c r="I365" s="114">
        <v>39452.1</v>
      </c>
      <c r="J365" s="121">
        <f t="shared" si="46"/>
        <v>100</v>
      </c>
      <c r="K365" s="22"/>
    </row>
    <row r="366" spans="1:11" ht="39">
      <c r="A366" s="21" t="s">
        <v>245</v>
      </c>
      <c r="B366" s="215" t="s">
        <v>246</v>
      </c>
      <c r="C366" s="216"/>
      <c r="D366" s="9"/>
      <c r="E366" s="9"/>
      <c r="F366" s="9"/>
      <c r="G366" s="9"/>
      <c r="H366" s="10">
        <f aca="true" t="shared" si="52" ref="H366:I370">H367</f>
        <v>752.7</v>
      </c>
      <c r="I366" s="114">
        <f t="shared" si="52"/>
        <v>741.4</v>
      </c>
      <c r="J366" s="121">
        <f t="shared" si="46"/>
        <v>98.49873787697621</v>
      </c>
      <c r="K366" s="22"/>
    </row>
    <row r="367" spans="1:11" ht="13.5">
      <c r="A367" s="21" t="s">
        <v>72</v>
      </c>
      <c r="B367" s="215" t="s">
        <v>246</v>
      </c>
      <c r="C367" s="216"/>
      <c r="D367" s="9" t="s">
        <v>65</v>
      </c>
      <c r="E367" s="23" t="s">
        <v>593</v>
      </c>
      <c r="F367" s="9"/>
      <c r="G367" s="9"/>
      <c r="H367" s="10">
        <f t="shared" si="52"/>
        <v>752.7</v>
      </c>
      <c r="I367" s="114">
        <f t="shared" si="52"/>
        <v>741.4</v>
      </c>
      <c r="J367" s="121">
        <f t="shared" si="46"/>
        <v>98.49873787697621</v>
      </c>
      <c r="K367" s="22"/>
    </row>
    <row r="368" spans="1:11" ht="13.5">
      <c r="A368" s="21" t="s">
        <v>185</v>
      </c>
      <c r="B368" s="215" t="s">
        <v>246</v>
      </c>
      <c r="C368" s="216"/>
      <c r="D368" s="9" t="s">
        <v>65</v>
      </c>
      <c r="E368" s="9" t="s">
        <v>140</v>
      </c>
      <c r="F368" s="9"/>
      <c r="G368" s="9"/>
      <c r="H368" s="10">
        <f t="shared" si="52"/>
        <v>752.7</v>
      </c>
      <c r="I368" s="114">
        <f t="shared" si="52"/>
        <v>741.4</v>
      </c>
      <c r="J368" s="121">
        <f t="shared" si="46"/>
        <v>98.49873787697621</v>
      </c>
      <c r="K368" s="22"/>
    </row>
    <row r="369" spans="1:11" ht="26.25">
      <c r="A369" s="21" t="s">
        <v>19</v>
      </c>
      <c r="B369" s="215" t="s">
        <v>246</v>
      </c>
      <c r="C369" s="216"/>
      <c r="D369" s="9" t="s">
        <v>65</v>
      </c>
      <c r="E369" s="9" t="s">
        <v>140</v>
      </c>
      <c r="F369" s="9" t="s">
        <v>20</v>
      </c>
      <c r="G369" s="9"/>
      <c r="H369" s="10">
        <f t="shared" si="52"/>
        <v>752.7</v>
      </c>
      <c r="I369" s="114">
        <f t="shared" si="52"/>
        <v>741.4</v>
      </c>
      <c r="J369" s="121">
        <f t="shared" si="46"/>
        <v>98.49873787697621</v>
      </c>
      <c r="K369" s="22"/>
    </row>
    <row r="370" spans="1:11" ht="27.75" customHeight="1">
      <c r="A370" s="21" t="s">
        <v>21</v>
      </c>
      <c r="B370" s="215" t="s">
        <v>246</v>
      </c>
      <c r="C370" s="216"/>
      <c r="D370" s="9" t="s">
        <v>65</v>
      </c>
      <c r="E370" s="9" t="s">
        <v>140</v>
      </c>
      <c r="F370" s="9" t="s">
        <v>22</v>
      </c>
      <c r="G370" s="9"/>
      <c r="H370" s="10">
        <f t="shared" si="52"/>
        <v>752.7</v>
      </c>
      <c r="I370" s="114">
        <f t="shared" si="52"/>
        <v>741.4</v>
      </c>
      <c r="J370" s="121">
        <f t="shared" si="46"/>
        <v>98.49873787697621</v>
      </c>
      <c r="K370" s="22"/>
    </row>
    <row r="371" spans="1:11" ht="39">
      <c r="A371" s="21" t="s">
        <v>23</v>
      </c>
      <c r="B371" s="215" t="s">
        <v>246</v>
      </c>
      <c r="C371" s="216"/>
      <c r="D371" s="9" t="s">
        <v>65</v>
      </c>
      <c r="E371" s="9" t="s">
        <v>140</v>
      </c>
      <c r="F371" s="9" t="s">
        <v>22</v>
      </c>
      <c r="G371" s="9" t="s">
        <v>24</v>
      </c>
      <c r="H371" s="10">
        <v>752.7</v>
      </c>
      <c r="I371" s="114">
        <v>741.4</v>
      </c>
      <c r="J371" s="121">
        <f t="shared" si="46"/>
        <v>98.49873787697621</v>
      </c>
      <c r="K371" s="22"/>
    </row>
    <row r="372" spans="1:11" ht="26.25">
      <c r="A372" s="19" t="s">
        <v>247</v>
      </c>
      <c r="B372" s="213" t="s">
        <v>248</v>
      </c>
      <c r="C372" s="214"/>
      <c r="D372" s="6"/>
      <c r="E372" s="6"/>
      <c r="F372" s="6"/>
      <c r="G372" s="6"/>
      <c r="H372" s="7">
        <f>H373+H380</f>
        <v>9161.8</v>
      </c>
      <c r="I372" s="113">
        <f>I373+I380</f>
        <v>6853.1</v>
      </c>
      <c r="J372" s="120">
        <f t="shared" si="46"/>
        <v>74.80080333558908</v>
      </c>
      <c r="K372" s="20"/>
    </row>
    <row r="373" spans="1:11" ht="39">
      <c r="A373" s="19" t="s">
        <v>249</v>
      </c>
      <c r="B373" s="213" t="s">
        <v>250</v>
      </c>
      <c r="C373" s="214"/>
      <c r="D373" s="6"/>
      <c r="E373" s="6"/>
      <c r="F373" s="6"/>
      <c r="G373" s="6"/>
      <c r="H373" s="7">
        <f aca="true" t="shared" si="53" ref="H373:I378">H374</f>
        <v>8138.2</v>
      </c>
      <c r="I373" s="113">
        <f t="shared" si="53"/>
        <v>6074.8</v>
      </c>
      <c r="J373" s="120">
        <f t="shared" si="46"/>
        <v>74.64549900469392</v>
      </c>
      <c r="K373" s="20"/>
    </row>
    <row r="374" spans="1:11" ht="26.25">
      <c r="A374" s="21" t="s">
        <v>251</v>
      </c>
      <c r="B374" s="215" t="s">
        <v>252</v>
      </c>
      <c r="C374" s="216"/>
      <c r="D374" s="9"/>
      <c r="E374" s="9"/>
      <c r="F374" s="9"/>
      <c r="G374" s="9"/>
      <c r="H374" s="10">
        <f t="shared" si="53"/>
        <v>8138.2</v>
      </c>
      <c r="I374" s="114">
        <f t="shared" si="53"/>
        <v>6074.8</v>
      </c>
      <c r="J374" s="121">
        <f t="shared" si="46"/>
        <v>74.64549900469392</v>
      </c>
      <c r="K374" s="22"/>
    </row>
    <row r="375" spans="1:11" ht="13.5">
      <c r="A375" s="21" t="s">
        <v>132</v>
      </c>
      <c r="B375" s="215" t="s">
        <v>252</v>
      </c>
      <c r="C375" s="216"/>
      <c r="D375" s="9" t="s">
        <v>133</v>
      </c>
      <c r="E375" s="23" t="s">
        <v>593</v>
      </c>
      <c r="F375" s="9"/>
      <c r="G375" s="9"/>
      <c r="H375" s="10">
        <f t="shared" si="53"/>
        <v>8138.2</v>
      </c>
      <c r="I375" s="114">
        <f t="shared" si="53"/>
        <v>6074.8</v>
      </c>
      <c r="J375" s="121">
        <f t="shared" si="46"/>
        <v>74.64549900469392</v>
      </c>
      <c r="K375" s="22"/>
    </row>
    <row r="376" spans="1:11" ht="13.5">
      <c r="A376" s="21" t="s">
        <v>206</v>
      </c>
      <c r="B376" s="215" t="s">
        <v>252</v>
      </c>
      <c r="C376" s="216"/>
      <c r="D376" s="9" t="s">
        <v>133</v>
      </c>
      <c r="E376" s="9" t="s">
        <v>133</v>
      </c>
      <c r="F376" s="9"/>
      <c r="G376" s="9"/>
      <c r="H376" s="10">
        <f t="shared" si="53"/>
        <v>8138.2</v>
      </c>
      <c r="I376" s="114">
        <f t="shared" si="53"/>
        <v>6074.8</v>
      </c>
      <c r="J376" s="121">
        <f t="shared" si="46"/>
        <v>74.64549900469392</v>
      </c>
      <c r="K376" s="22"/>
    </row>
    <row r="377" spans="1:11" ht="27" customHeight="1">
      <c r="A377" s="21" t="s">
        <v>35</v>
      </c>
      <c r="B377" s="215" t="s">
        <v>252</v>
      </c>
      <c r="C377" s="216"/>
      <c r="D377" s="9" t="s">
        <v>133</v>
      </c>
      <c r="E377" s="9" t="s">
        <v>133</v>
      </c>
      <c r="F377" s="9" t="s">
        <v>36</v>
      </c>
      <c r="G377" s="9"/>
      <c r="H377" s="10">
        <f t="shared" si="53"/>
        <v>8138.2</v>
      </c>
      <c r="I377" s="114">
        <f t="shared" si="53"/>
        <v>6074.8</v>
      </c>
      <c r="J377" s="121">
        <f t="shared" si="46"/>
        <v>74.64549900469392</v>
      </c>
      <c r="K377" s="22"/>
    </row>
    <row r="378" spans="1:11" ht="13.5">
      <c r="A378" s="21" t="s">
        <v>37</v>
      </c>
      <c r="B378" s="215" t="s">
        <v>252</v>
      </c>
      <c r="C378" s="216"/>
      <c r="D378" s="9" t="s">
        <v>133</v>
      </c>
      <c r="E378" s="9" t="s">
        <v>133</v>
      </c>
      <c r="F378" s="9" t="s">
        <v>38</v>
      </c>
      <c r="G378" s="9"/>
      <c r="H378" s="10">
        <f t="shared" si="53"/>
        <v>8138.2</v>
      </c>
      <c r="I378" s="114">
        <f t="shared" si="53"/>
        <v>6074.8</v>
      </c>
      <c r="J378" s="121">
        <f t="shared" si="46"/>
        <v>74.64549900469392</v>
      </c>
      <c r="K378" s="22"/>
    </row>
    <row r="379" spans="1:11" ht="26.25">
      <c r="A379" s="21" t="s">
        <v>135</v>
      </c>
      <c r="B379" s="215" t="s">
        <v>252</v>
      </c>
      <c r="C379" s="216"/>
      <c r="D379" s="9" t="s">
        <v>133</v>
      </c>
      <c r="E379" s="9" t="s">
        <v>133</v>
      </c>
      <c r="F379" s="9" t="s">
        <v>38</v>
      </c>
      <c r="G379" s="9" t="s">
        <v>136</v>
      </c>
      <c r="H379" s="10">
        <v>8138.2</v>
      </c>
      <c r="I379" s="114">
        <v>6074.8</v>
      </c>
      <c r="J379" s="121">
        <f t="shared" si="46"/>
        <v>74.64549900469392</v>
      </c>
      <c r="K379" s="22"/>
    </row>
    <row r="380" spans="1:11" ht="39">
      <c r="A380" s="19" t="s">
        <v>253</v>
      </c>
      <c r="B380" s="213" t="s">
        <v>254</v>
      </c>
      <c r="C380" s="214"/>
      <c r="D380" s="6"/>
      <c r="E380" s="6"/>
      <c r="F380" s="6"/>
      <c r="G380" s="6"/>
      <c r="H380" s="7">
        <f aca="true" t="shared" si="54" ref="H380:I385">H381</f>
        <v>1023.6</v>
      </c>
      <c r="I380" s="113">
        <f t="shared" si="54"/>
        <v>778.3</v>
      </c>
      <c r="J380" s="120">
        <f t="shared" si="46"/>
        <v>76.03556076592419</v>
      </c>
      <c r="K380" s="20"/>
    </row>
    <row r="381" spans="1:11" ht="26.25">
      <c r="A381" s="21" t="s">
        <v>255</v>
      </c>
      <c r="B381" s="215" t="s">
        <v>256</v>
      </c>
      <c r="C381" s="216"/>
      <c r="D381" s="9"/>
      <c r="E381" s="9"/>
      <c r="F381" s="9"/>
      <c r="G381" s="9"/>
      <c r="H381" s="10">
        <f t="shared" si="54"/>
        <v>1023.6</v>
      </c>
      <c r="I381" s="114">
        <f t="shared" si="54"/>
        <v>778.3</v>
      </c>
      <c r="J381" s="121">
        <f t="shared" si="46"/>
        <v>76.03556076592419</v>
      </c>
      <c r="K381" s="22"/>
    </row>
    <row r="382" spans="1:11" ht="13.5">
      <c r="A382" s="21" t="s">
        <v>132</v>
      </c>
      <c r="B382" s="215" t="s">
        <v>256</v>
      </c>
      <c r="C382" s="216"/>
      <c r="D382" s="9" t="s">
        <v>133</v>
      </c>
      <c r="E382" s="23" t="s">
        <v>593</v>
      </c>
      <c r="F382" s="9"/>
      <c r="G382" s="9"/>
      <c r="H382" s="10">
        <f t="shared" si="54"/>
        <v>1023.6</v>
      </c>
      <c r="I382" s="114">
        <f t="shared" si="54"/>
        <v>778.3</v>
      </c>
      <c r="J382" s="121">
        <f t="shared" si="46"/>
        <v>76.03556076592419</v>
      </c>
      <c r="K382" s="22"/>
    </row>
    <row r="383" spans="1:11" ht="13.5">
      <c r="A383" s="21" t="s">
        <v>206</v>
      </c>
      <c r="B383" s="215" t="s">
        <v>256</v>
      </c>
      <c r="C383" s="216"/>
      <c r="D383" s="9" t="s">
        <v>133</v>
      </c>
      <c r="E383" s="9" t="s">
        <v>133</v>
      </c>
      <c r="F383" s="9"/>
      <c r="G383" s="9"/>
      <c r="H383" s="10">
        <f t="shared" si="54"/>
        <v>1023.6</v>
      </c>
      <c r="I383" s="114">
        <f t="shared" si="54"/>
        <v>778.3</v>
      </c>
      <c r="J383" s="121">
        <f t="shared" si="46"/>
        <v>76.03556076592419</v>
      </c>
      <c r="K383" s="22"/>
    </row>
    <row r="384" spans="1:11" ht="27.75" customHeight="1">
      <c r="A384" s="21" t="s">
        <v>35</v>
      </c>
      <c r="B384" s="215" t="s">
        <v>256</v>
      </c>
      <c r="C384" s="216"/>
      <c r="D384" s="9" t="s">
        <v>133</v>
      </c>
      <c r="E384" s="9" t="s">
        <v>133</v>
      </c>
      <c r="F384" s="9" t="s">
        <v>36</v>
      </c>
      <c r="G384" s="9"/>
      <c r="H384" s="10">
        <f t="shared" si="54"/>
        <v>1023.6</v>
      </c>
      <c r="I384" s="114">
        <f t="shared" si="54"/>
        <v>778.3</v>
      </c>
      <c r="J384" s="121">
        <f t="shared" si="46"/>
        <v>76.03556076592419</v>
      </c>
      <c r="K384" s="22"/>
    </row>
    <row r="385" spans="1:11" ht="13.5">
      <c r="A385" s="21" t="s">
        <v>37</v>
      </c>
      <c r="B385" s="215" t="s">
        <v>256</v>
      </c>
      <c r="C385" s="216"/>
      <c r="D385" s="9" t="s">
        <v>133</v>
      </c>
      <c r="E385" s="9" t="s">
        <v>133</v>
      </c>
      <c r="F385" s="9" t="s">
        <v>38</v>
      </c>
      <c r="G385" s="9"/>
      <c r="H385" s="10">
        <f t="shared" si="54"/>
        <v>1023.6</v>
      </c>
      <c r="I385" s="114">
        <f t="shared" si="54"/>
        <v>778.3</v>
      </c>
      <c r="J385" s="121">
        <f t="shared" si="46"/>
        <v>76.03556076592419</v>
      </c>
      <c r="K385" s="22"/>
    </row>
    <row r="386" spans="1:11" ht="26.25">
      <c r="A386" s="21" t="s">
        <v>135</v>
      </c>
      <c r="B386" s="215" t="s">
        <v>256</v>
      </c>
      <c r="C386" s="216"/>
      <c r="D386" s="9" t="s">
        <v>133</v>
      </c>
      <c r="E386" s="9" t="s">
        <v>133</v>
      </c>
      <c r="F386" s="9" t="s">
        <v>38</v>
      </c>
      <c r="G386" s="9" t="s">
        <v>136</v>
      </c>
      <c r="H386" s="10">
        <v>1023.6</v>
      </c>
      <c r="I386" s="114">
        <v>778.3</v>
      </c>
      <c r="J386" s="121">
        <f t="shared" si="46"/>
        <v>76.03556076592419</v>
      </c>
      <c r="K386" s="22"/>
    </row>
    <row r="387" spans="1:11" ht="39">
      <c r="A387" s="19" t="s">
        <v>257</v>
      </c>
      <c r="B387" s="213" t="s">
        <v>258</v>
      </c>
      <c r="C387" s="214"/>
      <c r="D387" s="6"/>
      <c r="E387" s="6"/>
      <c r="F387" s="6"/>
      <c r="G387" s="6"/>
      <c r="H387" s="7">
        <f>H388+H395</f>
        <v>392.3</v>
      </c>
      <c r="I387" s="113">
        <f>I388+I395</f>
        <v>356</v>
      </c>
      <c r="J387" s="120">
        <f t="shared" si="46"/>
        <v>90.74687738975274</v>
      </c>
      <c r="K387" s="20"/>
    </row>
    <row r="388" spans="1:11" ht="26.25">
      <c r="A388" s="19" t="s">
        <v>259</v>
      </c>
      <c r="B388" s="213" t="s">
        <v>260</v>
      </c>
      <c r="C388" s="214"/>
      <c r="D388" s="6"/>
      <c r="E388" s="6"/>
      <c r="F388" s="6"/>
      <c r="G388" s="6"/>
      <c r="H388" s="7">
        <f aca="true" t="shared" si="55" ref="H388:I393">H389</f>
        <v>50</v>
      </c>
      <c r="I388" s="113">
        <f t="shared" si="55"/>
        <v>50</v>
      </c>
      <c r="J388" s="120">
        <f t="shared" si="46"/>
        <v>100</v>
      </c>
      <c r="K388" s="20"/>
    </row>
    <row r="389" spans="1:11" ht="26.25">
      <c r="A389" s="21" t="s">
        <v>261</v>
      </c>
      <c r="B389" s="215" t="s">
        <v>262</v>
      </c>
      <c r="C389" s="216"/>
      <c r="D389" s="9"/>
      <c r="E389" s="9"/>
      <c r="F389" s="9"/>
      <c r="G389" s="9"/>
      <c r="H389" s="10">
        <f t="shared" si="55"/>
        <v>50</v>
      </c>
      <c r="I389" s="114">
        <f t="shared" si="55"/>
        <v>50</v>
      </c>
      <c r="J389" s="121">
        <f t="shared" si="46"/>
        <v>100</v>
      </c>
      <c r="K389" s="22"/>
    </row>
    <row r="390" spans="1:11" ht="13.5">
      <c r="A390" s="21" t="s">
        <v>132</v>
      </c>
      <c r="B390" s="215" t="s">
        <v>262</v>
      </c>
      <c r="C390" s="216"/>
      <c r="D390" s="9" t="s">
        <v>133</v>
      </c>
      <c r="E390" s="23" t="s">
        <v>593</v>
      </c>
      <c r="F390" s="9"/>
      <c r="G390" s="9"/>
      <c r="H390" s="10">
        <f t="shared" si="55"/>
        <v>50</v>
      </c>
      <c r="I390" s="114">
        <f t="shared" si="55"/>
        <v>50</v>
      </c>
      <c r="J390" s="121">
        <f t="shared" si="46"/>
        <v>100</v>
      </c>
      <c r="K390" s="22"/>
    </row>
    <row r="391" spans="1:11" ht="13.5">
      <c r="A391" s="21" t="s">
        <v>206</v>
      </c>
      <c r="B391" s="215" t="s">
        <v>262</v>
      </c>
      <c r="C391" s="216"/>
      <c r="D391" s="9" t="s">
        <v>133</v>
      </c>
      <c r="E391" s="9" t="s">
        <v>133</v>
      </c>
      <c r="F391" s="9"/>
      <c r="G391" s="9"/>
      <c r="H391" s="10">
        <f t="shared" si="55"/>
        <v>50</v>
      </c>
      <c r="I391" s="114">
        <f t="shared" si="55"/>
        <v>50</v>
      </c>
      <c r="J391" s="121">
        <f aca="true" t="shared" si="56" ref="J391:J454">I391/H391*100</f>
        <v>100</v>
      </c>
      <c r="K391" s="22"/>
    </row>
    <row r="392" spans="1:11" ht="26.25">
      <c r="A392" s="21" t="s">
        <v>19</v>
      </c>
      <c r="B392" s="215" t="s">
        <v>262</v>
      </c>
      <c r="C392" s="216"/>
      <c r="D392" s="9" t="s">
        <v>133</v>
      </c>
      <c r="E392" s="9" t="s">
        <v>133</v>
      </c>
      <c r="F392" s="9" t="s">
        <v>20</v>
      </c>
      <c r="G392" s="9"/>
      <c r="H392" s="10">
        <f t="shared" si="55"/>
        <v>50</v>
      </c>
      <c r="I392" s="114">
        <f t="shared" si="55"/>
        <v>50</v>
      </c>
      <c r="J392" s="121">
        <f t="shared" si="56"/>
        <v>100</v>
      </c>
      <c r="K392" s="22"/>
    </row>
    <row r="393" spans="1:11" ht="27.75" customHeight="1">
      <c r="A393" s="21" t="s">
        <v>21</v>
      </c>
      <c r="B393" s="215" t="s">
        <v>262</v>
      </c>
      <c r="C393" s="216"/>
      <c r="D393" s="9" t="s">
        <v>133</v>
      </c>
      <c r="E393" s="9" t="s">
        <v>133</v>
      </c>
      <c r="F393" s="9" t="s">
        <v>22</v>
      </c>
      <c r="G393" s="9"/>
      <c r="H393" s="10">
        <f t="shared" si="55"/>
        <v>50</v>
      </c>
      <c r="I393" s="114">
        <f t="shared" si="55"/>
        <v>50</v>
      </c>
      <c r="J393" s="121">
        <f t="shared" si="56"/>
        <v>100</v>
      </c>
      <c r="K393" s="22"/>
    </row>
    <row r="394" spans="1:11" ht="26.25">
      <c r="A394" s="21" t="s">
        <v>39</v>
      </c>
      <c r="B394" s="215" t="s">
        <v>262</v>
      </c>
      <c r="C394" s="216"/>
      <c r="D394" s="9" t="s">
        <v>133</v>
      </c>
      <c r="E394" s="9" t="s">
        <v>133</v>
      </c>
      <c r="F394" s="9" t="s">
        <v>22</v>
      </c>
      <c r="G394" s="9" t="s">
        <v>40</v>
      </c>
      <c r="H394" s="10">
        <v>50</v>
      </c>
      <c r="I394" s="114">
        <v>50</v>
      </c>
      <c r="J394" s="121">
        <f t="shared" si="56"/>
        <v>100</v>
      </c>
      <c r="K394" s="22"/>
    </row>
    <row r="395" spans="1:11" ht="26.25">
      <c r="A395" s="19" t="s">
        <v>263</v>
      </c>
      <c r="B395" s="213" t="s">
        <v>264</v>
      </c>
      <c r="C395" s="214"/>
      <c r="D395" s="6"/>
      <c r="E395" s="6"/>
      <c r="F395" s="6"/>
      <c r="G395" s="6"/>
      <c r="H395" s="7">
        <f>H396+H402+H408+H414+H420+H426</f>
        <v>342.3</v>
      </c>
      <c r="I395" s="113">
        <f>I396+I402+I408+I414+I420+I426</f>
        <v>306</v>
      </c>
      <c r="J395" s="120">
        <f t="shared" si="56"/>
        <v>89.39526730937773</v>
      </c>
      <c r="K395" s="20"/>
    </row>
    <row r="396" spans="1:11" ht="26.25">
      <c r="A396" s="21" t="s">
        <v>265</v>
      </c>
      <c r="B396" s="215" t="s">
        <v>266</v>
      </c>
      <c r="C396" s="216"/>
      <c r="D396" s="9"/>
      <c r="E396" s="9"/>
      <c r="F396" s="9"/>
      <c r="G396" s="9"/>
      <c r="H396" s="10">
        <f aca="true" t="shared" si="57" ref="H396:I400">H397</f>
        <v>92.3</v>
      </c>
      <c r="I396" s="114">
        <f t="shared" si="57"/>
        <v>92.3</v>
      </c>
      <c r="J396" s="121">
        <f t="shared" si="56"/>
        <v>100</v>
      </c>
      <c r="K396" s="22"/>
    </row>
    <row r="397" spans="1:11" ht="13.5">
      <c r="A397" s="21" t="s">
        <v>132</v>
      </c>
      <c r="B397" s="215" t="s">
        <v>266</v>
      </c>
      <c r="C397" s="216"/>
      <c r="D397" s="9" t="s">
        <v>133</v>
      </c>
      <c r="E397" s="23" t="s">
        <v>593</v>
      </c>
      <c r="F397" s="9"/>
      <c r="G397" s="9"/>
      <c r="H397" s="10">
        <f t="shared" si="57"/>
        <v>92.3</v>
      </c>
      <c r="I397" s="114">
        <f t="shared" si="57"/>
        <v>92.3</v>
      </c>
      <c r="J397" s="121">
        <f t="shared" si="56"/>
        <v>100</v>
      </c>
      <c r="K397" s="22"/>
    </row>
    <row r="398" spans="1:11" ht="13.5">
      <c r="A398" s="21" t="s">
        <v>206</v>
      </c>
      <c r="B398" s="215" t="s">
        <v>266</v>
      </c>
      <c r="C398" s="216"/>
      <c r="D398" s="9" t="s">
        <v>133</v>
      </c>
      <c r="E398" s="9" t="s">
        <v>133</v>
      </c>
      <c r="F398" s="9"/>
      <c r="G398" s="9"/>
      <c r="H398" s="10">
        <f t="shared" si="57"/>
        <v>92.3</v>
      </c>
      <c r="I398" s="114">
        <f t="shared" si="57"/>
        <v>92.3</v>
      </c>
      <c r="J398" s="121">
        <f t="shared" si="56"/>
        <v>100</v>
      </c>
      <c r="K398" s="22"/>
    </row>
    <row r="399" spans="1:11" ht="26.25">
      <c r="A399" s="21" t="s">
        <v>19</v>
      </c>
      <c r="B399" s="215" t="s">
        <v>266</v>
      </c>
      <c r="C399" s="216"/>
      <c r="D399" s="9" t="s">
        <v>133</v>
      </c>
      <c r="E399" s="9" t="s">
        <v>133</v>
      </c>
      <c r="F399" s="9" t="s">
        <v>20</v>
      </c>
      <c r="G399" s="9"/>
      <c r="H399" s="10">
        <f t="shared" si="57"/>
        <v>92.3</v>
      </c>
      <c r="I399" s="114">
        <f t="shared" si="57"/>
        <v>92.3</v>
      </c>
      <c r="J399" s="121">
        <f t="shared" si="56"/>
        <v>100</v>
      </c>
      <c r="K399" s="22"/>
    </row>
    <row r="400" spans="1:11" ht="24.75" customHeight="1">
      <c r="A400" s="21" t="s">
        <v>21</v>
      </c>
      <c r="B400" s="215" t="s">
        <v>266</v>
      </c>
      <c r="C400" s="216"/>
      <c r="D400" s="9" t="s">
        <v>133</v>
      </c>
      <c r="E400" s="9" t="s">
        <v>133</v>
      </c>
      <c r="F400" s="9" t="s">
        <v>22</v>
      </c>
      <c r="G400" s="9"/>
      <c r="H400" s="10">
        <f t="shared" si="57"/>
        <v>92.3</v>
      </c>
      <c r="I400" s="114">
        <f t="shared" si="57"/>
        <v>92.3</v>
      </c>
      <c r="J400" s="121">
        <f t="shared" si="56"/>
        <v>100</v>
      </c>
      <c r="K400" s="22"/>
    </row>
    <row r="401" spans="1:11" ht="26.25">
      <c r="A401" s="21" t="s">
        <v>39</v>
      </c>
      <c r="B401" s="215" t="s">
        <v>266</v>
      </c>
      <c r="C401" s="216"/>
      <c r="D401" s="9" t="s">
        <v>133</v>
      </c>
      <c r="E401" s="9" t="s">
        <v>133</v>
      </c>
      <c r="F401" s="9" t="s">
        <v>22</v>
      </c>
      <c r="G401" s="9" t="s">
        <v>40</v>
      </c>
      <c r="H401" s="10">
        <v>92.3</v>
      </c>
      <c r="I401" s="114">
        <v>92.3</v>
      </c>
      <c r="J401" s="121">
        <f t="shared" si="56"/>
        <v>100</v>
      </c>
      <c r="K401" s="22"/>
    </row>
    <row r="402" spans="1:11" ht="13.5">
      <c r="A402" s="21" t="s">
        <v>267</v>
      </c>
      <c r="B402" s="215" t="s">
        <v>268</v>
      </c>
      <c r="C402" s="216"/>
      <c r="D402" s="9"/>
      <c r="E402" s="9"/>
      <c r="F402" s="9"/>
      <c r="G402" s="9"/>
      <c r="H402" s="10">
        <f aca="true" t="shared" si="58" ref="H402:I406">H403</f>
        <v>88</v>
      </c>
      <c r="I402" s="114">
        <f t="shared" si="58"/>
        <v>88</v>
      </c>
      <c r="J402" s="121">
        <f t="shared" si="56"/>
        <v>100</v>
      </c>
      <c r="K402" s="22"/>
    </row>
    <row r="403" spans="1:11" ht="13.5">
      <c r="A403" s="21" t="s">
        <v>132</v>
      </c>
      <c r="B403" s="215" t="s">
        <v>268</v>
      </c>
      <c r="C403" s="216"/>
      <c r="D403" s="9" t="s">
        <v>133</v>
      </c>
      <c r="E403" s="23" t="s">
        <v>593</v>
      </c>
      <c r="F403" s="9"/>
      <c r="G403" s="9"/>
      <c r="H403" s="10">
        <f t="shared" si="58"/>
        <v>88</v>
      </c>
      <c r="I403" s="114">
        <f t="shared" si="58"/>
        <v>88</v>
      </c>
      <c r="J403" s="121">
        <f t="shared" si="56"/>
        <v>100</v>
      </c>
      <c r="K403" s="22"/>
    </row>
    <row r="404" spans="1:11" ht="13.5">
      <c r="A404" s="21" t="s">
        <v>206</v>
      </c>
      <c r="B404" s="215" t="s">
        <v>268</v>
      </c>
      <c r="C404" s="216"/>
      <c r="D404" s="9" t="s">
        <v>133</v>
      </c>
      <c r="E404" s="9" t="s">
        <v>133</v>
      </c>
      <c r="F404" s="9"/>
      <c r="G404" s="9"/>
      <c r="H404" s="10">
        <f t="shared" si="58"/>
        <v>88</v>
      </c>
      <c r="I404" s="114">
        <f t="shared" si="58"/>
        <v>88</v>
      </c>
      <c r="J404" s="121">
        <f t="shared" si="56"/>
        <v>100</v>
      </c>
      <c r="K404" s="22"/>
    </row>
    <row r="405" spans="1:11" ht="26.25">
      <c r="A405" s="21" t="s">
        <v>19</v>
      </c>
      <c r="B405" s="215" t="s">
        <v>268</v>
      </c>
      <c r="C405" s="216"/>
      <c r="D405" s="9" t="s">
        <v>133</v>
      </c>
      <c r="E405" s="9" t="s">
        <v>133</v>
      </c>
      <c r="F405" s="9" t="s">
        <v>20</v>
      </c>
      <c r="G405" s="9"/>
      <c r="H405" s="10">
        <f t="shared" si="58"/>
        <v>88</v>
      </c>
      <c r="I405" s="114">
        <f t="shared" si="58"/>
        <v>88</v>
      </c>
      <c r="J405" s="121">
        <f t="shared" si="56"/>
        <v>100</v>
      </c>
      <c r="K405" s="22"/>
    </row>
    <row r="406" spans="1:11" ht="27.75" customHeight="1">
      <c r="A406" s="21" t="s">
        <v>21</v>
      </c>
      <c r="B406" s="215" t="s">
        <v>268</v>
      </c>
      <c r="C406" s="216"/>
      <c r="D406" s="9" t="s">
        <v>133</v>
      </c>
      <c r="E406" s="9" t="s">
        <v>133</v>
      </c>
      <c r="F406" s="9" t="s">
        <v>22</v>
      </c>
      <c r="G406" s="9"/>
      <c r="H406" s="10">
        <f t="shared" si="58"/>
        <v>88</v>
      </c>
      <c r="I406" s="114">
        <f t="shared" si="58"/>
        <v>88</v>
      </c>
      <c r="J406" s="121">
        <f t="shared" si="56"/>
        <v>100</v>
      </c>
      <c r="K406" s="22"/>
    </row>
    <row r="407" spans="1:11" ht="26.25">
      <c r="A407" s="21" t="s">
        <v>39</v>
      </c>
      <c r="B407" s="215" t="s">
        <v>268</v>
      </c>
      <c r="C407" s="216"/>
      <c r="D407" s="9" t="s">
        <v>133</v>
      </c>
      <c r="E407" s="9" t="s">
        <v>133</v>
      </c>
      <c r="F407" s="9" t="s">
        <v>22</v>
      </c>
      <c r="G407" s="9" t="s">
        <v>40</v>
      </c>
      <c r="H407" s="10">
        <v>88</v>
      </c>
      <c r="I407" s="114">
        <v>88</v>
      </c>
      <c r="J407" s="121">
        <f t="shared" si="56"/>
        <v>100</v>
      </c>
      <c r="K407" s="22"/>
    </row>
    <row r="408" spans="1:11" ht="27" customHeight="1">
      <c r="A408" s="21" t="s">
        <v>269</v>
      </c>
      <c r="B408" s="215" t="s">
        <v>270</v>
      </c>
      <c r="C408" s="216"/>
      <c r="D408" s="9"/>
      <c r="E408" s="9"/>
      <c r="F408" s="9"/>
      <c r="G408" s="9"/>
      <c r="H408" s="10">
        <f aca="true" t="shared" si="59" ref="H408:I412">H409</f>
        <v>100</v>
      </c>
      <c r="I408" s="114">
        <f t="shared" si="59"/>
        <v>63.7</v>
      </c>
      <c r="J408" s="121">
        <f t="shared" si="56"/>
        <v>63.7</v>
      </c>
      <c r="K408" s="22"/>
    </row>
    <row r="409" spans="1:11" ht="13.5">
      <c r="A409" s="21" t="s">
        <v>132</v>
      </c>
      <c r="B409" s="215" t="s">
        <v>270</v>
      </c>
      <c r="C409" s="216"/>
      <c r="D409" s="9" t="s">
        <v>133</v>
      </c>
      <c r="E409" s="23" t="s">
        <v>593</v>
      </c>
      <c r="F409" s="9"/>
      <c r="G409" s="9"/>
      <c r="H409" s="10">
        <f t="shared" si="59"/>
        <v>100</v>
      </c>
      <c r="I409" s="114">
        <f t="shared" si="59"/>
        <v>63.7</v>
      </c>
      <c r="J409" s="121">
        <f t="shared" si="56"/>
        <v>63.7</v>
      </c>
      <c r="K409" s="22"/>
    </row>
    <row r="410" spans="1:11" ht="13.5">
      <c r="A410" s="21" t="s">
        <v>206</v>
      </c>
      <c r="B410" s="215" t="s">
        <v>270</v>
      </c>
      <c r="C410" s="216"/>
      <c r="D410" s="9" t="s">
        <v>133</v>
      </c>
      <c r="E410" s="9" t="s">
        <v>133</v>
      </c>
      <c r="F410" s="9"/>
      <c r="G410" s="9"/>
      <c r="H410" s="10">
        <f t="shared" si="59"/>
        <v>100</v>
      </c>
      <c r="I410" s="114">
        <f t="shared" si="59"/>
        <v>63.7</v>
      </c>
      <c r="J410" s="121">
        <f t="shared" si="56"/>
        <v>63.7</v>
      </c>
      <c r="K410" s="22"/>
    </row>
    <row r="411" spans="1:11" ht="66">
      <c r="A411" s="21" t="s">
        <v>104</v>
      </c>
      <c r="B411" s="215" t="s">
        <v>270</v>
      </c>
      <c r="C411" s="216"/>
      <c r="D411" s="9" t="s">
        <v>133</v>
      </c>
      <c r="E411" s="9" t="s">
        <v>133</v>
      </c>
      <c r="F411" s="9" t="s">
        <v>105</v>
      </c>
      <c r="G411" s="9"/>
      <c r="H411" s="10">
        <f t="shared" si="59"/>
        <v>100</v>
      </c>
      <c r="I411" s="114">
        <f t="shared" si="59"/>
        <v>63.7</v>
      </c>
      <c r="J411" s="121">
        <f t="shared" si="56"/>
        <v>63.7</v>
      </c>
      <c r="K411" s="22"/>
    </row>
    <row r="412" spans="1:11" ht="15" customHeight="1">
      <c r="A412" s="21" t="s">
        <v>271</v>
      </c>
      <c r="B412" s="215" t="s">
        <v>270</v>
      </c>
      <c r="C412" s="216"/>
      <c r="D412" s="9" t="s">
        <v>133</v>
      </c>
      <c r="E412" s="9" t="s">
        <v>133</v>
      </c>
      <c r="F412" s="9" t="s">
        <v>272</v>
      </c>
      <c r="G412" s="9"/>
      <c r="H412" s="10">
        <f t="shared" si="59"/>
        <v>100</v>
      </c>
      <c r="I412" s="114">
        <f t="shared" si="59"/>
        <v>63.7</v>
      </c>
      <c r="J412" s="121">
        <f t="shared" si="56"/>
        <v>63.7</v>
      </c>
      <c r="K412" s="22"/>
    </row>
    <row r="413" spans="1:11" ht="26.25">
      <c r="A413" s="21" t="s">
        <v>39</v>
      </c>
      <c r="B413" s="215" t="s">
        <v>270</v>
      </c>
      <c r="C413" s="216"/>
      <c r="D413" s="9" t="s">
        <v>133</v>
      </c>
      <c r="E413" s="9" t="s">
        <v>133</v>
      </c>
      <c r="F413" s="9" t="s">
        <v>272</v>
      </c>
      <c r="G413" s="9" t="s">
        <v>40</v>
      </c>
      <c r="H413" s="10">
        <v>100</v>
      </c>
      <c r="I413" s="114">
        <f>32.2+31.5</f>
        <v>63.7</v>
      </c>
      <c r="J413" s="121">
        <f t="shared" si="56"/>
        <v>63.7</v>
      </c>
      <c r="K413" s="22"/>
    </row>
    <row r="414" spans="1:11" ht="13.5">
      <c r="A414" s="21" t="s">
        <v>273</v>
      </c>
      <c r="B414" s="215" t="s">
        <v>274</v>
      </c>
      <c r="C414" s="216"/>
      <c r="D414" s="9"/>
      <c r="E414" s="9"/>
      <c r="F414" s="9"/>
      <c r="G414" s="9"/>
      <c r="H414" s="10">
        <f aca="true" t="shared" si="60" ref="H414:I418">H415</f>
        <v>35</v>
      </c>
      <c r="I414" s="114">
        <f t="shared" si="60"/>
        <v>35</v>
      </c>
      <c r="J414" s="121">
        <f t="shared" si="56"/>
        <v>100</v>
      </c>
      <c r="K414" s="22"/>
    </row>
    <row r="415" spans="1:11" ht="13.5">
      <c r="A415" s="21" t="s">
        <v>132</v>
      </c>
      <c r="B415" s="215" t="s">
        <v>274</v>
      </c>
      <c r="C415" s="216"/>
      <c r="D415" s="9" t="s">
        <v>133</v>
      </c>
      <c r="E415" s="23" t="s">
        <v>593</v>
      </c>
      <c r="F415" s="9"/>
      <c r="G415" s="9"/>
      <c r="H415" s="10">
        <f t="shared" si="60"/>
        <v>35</v>
      </c>
      <c r="I415" s="114">
        <f t="shared" si="60"/>
        <v>35</v>
      </c>
      <c r="J415" s="121">
        <f t="shared" si="56"/>
        <v>100</v>
      </c>
      <c r="K415" s="22"/>
    </row>
    <row r="416" spans="1:11" ht="13.5">
      <c r="A416" s="21" t="s">
        <v>206</v>
      </c>
      <c r="B416" s="215" t="s">
        <v>274</v>
      </c>
      <c r="C416" s="216"/>
      <c r="D416" s="9" t="s">
        <v>133</v>
      </c>
      <c r="E416" s="9" t="s">
        <v>133</v>
      </c>
      <c r="F416" s="9"/>
      <c r="G416" s="9"/>
      <c r="H416" s="10">
        <f t="shared" si="60"/>
        <v>35</v>
      </c>
      <c r="I416" s="114">
        <f t="shared" si="60"/>
        <v>35</v>
      </c>
      <c r="J416" s="121">
        <f t="shared" si="56"/>
        <v>100</v>
      </c>
      <c r="K416" s="22"/>
    </row>
    <row r="417" spans="1:11" ht="26.25">
      <c r="A417" s="21" t="s">
        <v>19</v>
      </c>
      <c r="B417" s="215" t="s">
        <v>274</v>
      </c>
      <c r="C417" s="216"/>
      <c r="D417" s="9" t="s">
        <v>133</v>
      </c>
      <c r="E417" s="9" t="s">
        <v>133</v>
      </c>
      <c r="F417" s="9" t="s">
        <v>20</v>
      </c>
      <c r="G417" s="9"/>
      <c r="H417" s="10">
        <f t="shared" si="60"/>
        <v>35</v>
      </c>
      <c r="I417" s="114">
        <f t="shared" si="60"/>
        <v>35</v>
      </c>
      <c r="J417" s="121">
        <f t="shared" si="56"/>
        <v>100</v>
      </c>
      <c r="K417" s="22"/>
    </row>
    <row r="418" spans="1:11" ht="27" customHeight="1">
      <c r="A418" s="21" t="s">
        <v>21</v>
      </c>
      <c r="B418" s="215" t="s">
        <v>274</v>
      </c>
      <c r="C418" s="216"/>
      <c r="D418" s="9" t="s">
        <v>133</v>
      </c>
      <c r="E418" s="9" t="s">
        <v>133</v>
      </c>
      <c r="F418" s="9" t="s">
        <v>22</v>
      </c>
      <c r="G418" s="9"/>
      <c r="H418" s="10">
        <f t="shared" si="60"/>
        <v>35</v>
      </c>
      <c r="I418" s="114">
        <f t="shared" si="60"/>
        <v>35</v>
      </c>
      <c r="J418" s="121">
        <f t="shared" si="56"/>
        <v>100</v>
      </c>
      <c r="K418" s="22"/>
    </row>
    <row r="419" spans="1:11" ht="26.25">
      <c r="A419" s="21" t="s">
        <v>39</v>
      </c>
      <c r="B419" s="215" t="s">
        <v>274</v>
      </c>
      <c r="C419" s="216"/>
      <c r="D419" s="9" t="s">
        <v>133</v>
      </c>
      <c r="E419" s="9" t="s">
        <v>133</v>
      </c>
      <c r="F419" s="9" t="s">
        <v>22</v>
      </c>
      <c r="G419" s="9" t="s">
        <v>40</v>
      </c>
      <c r="H419" s="10">
        <v>35</v>
      </c>
      <c r="I419" s="114">
        <v>35</v>
      </c>
      <c r="J419" s="121">
        <f t="shared" si="56"/>
        <v>100</v>
      </c>
      <c r="K419" s="22"/>
    </row>
    <row r="420" spans="1:11" ht="26.25">
      <c r="A420" s="21" t="s">
        <v>275</v>
      </c>
      <c r="B420" s="215" t="s">
        <v>276</v>
      </c>
      <c r="C420" s="216"/>
      <c r="D420" s="9"/>
      <c r="E420" s="9"/>
      <c r="F420" s="9"/>
      <c r="G420" s="9"/>
      <c r="H420" s="10">
        <f aca="true" t="shared" si="61" ref="H420:I424">H421</f>
        <v>20</v>
      </c>
      <c r="I420" s="114">
        <f t="shared" si="61"/>
        <v>20</v>
      </c>
      <c r="J420" s="121">
        <f t="shared" si="56"/>
        <v>100</v>
      </c>
      <c r="K420" s="22"/>
    </row>
    <row r="421" spans="1:11" ht="13.5">
      <c r="A421" s="21" t="s">
        <v>132</v>
      </c>
      <c r="B421" s="215" t="s">
        <v>276</v>
      </c>
      <c r="C421" s="216"/>
      <c r="D421" s="9" t="s">
        <v>133</v>
      </c>
      <c r="E421" s="23" t="s">
        <v>593</v>
      </c>
      <c r="F421" s="9"/>
      <c r="G421" s="9"/>
      <c r="H421" s="10">
        <f t="shared" si="61"/>
        <v>20</v>
      </c>
      <c r="I421" s="114">
        <f t="shared" si="61"/>
        <v>20</v>
      </c>
      <c r="J421" s="121">
        <f t="shared" si="56"/>
        <v>100</v>
      </c>
      <c r="K421" s="22"/>
    </row>
    <row r="422" spans="1:11" ht="13.5">
      <c r="A422" s="21" t="s">
        <v>206</v>
      </c>
      <c r="B422" s="215" t="s">
        <v>276</v>
      </c>
      <c r="C422" s="216"/>
      <c r="D422" s="9" t="s">
        <v>133</v>
      </c>
      <c r="E422" s="9" t="s">
        <v>133</v>
      </c>
      <c r="F422" s="9"/>
      <c r="G422" s="9"/>
      <c r="H422" s="10">
        <f t="shared" si="61"/>
        <v>20</v>
      </c>
      <c r="I422" s="114">
        <f t="shared" si="61"/>
        <v>20</v>
      </c>
      <c r="J422" s="121">
        <f t="shared" si="56"/>
        <v>100</v>
      </c>
      <c r="K422" s="22"/>
    </row>
    <row r="423" spans="1:11" ht="26.25">
      <c r="A423" s="21" t="s">
        <v>19</v>
      </c>
      <c r="B423" s="215" t="s">
        <v>276</v>
      </c>
      <c r="C423" s="216"/>
      <c r="D423" s="9" t="s">
        <v>133</v>
      </c>
      <c r="E423" s="9" t="s">
        <v>133</v>
      </c>
      <c r="F423" s="9" t="s">
        <v>20</v>
      </c>
      <c r="G423" s="9"/>
      <c r="H423" s="10">
        <f t="shared" si="61"/>
        <v>20</v>
      </c>
      <c r="I423" s="114">
        <f t="shared" si="61"/>
        <v>20</v>
      </c>
      <c r="J423" s="121">
        <f t="shared" si="56"/>
        <v>100</v>
      </c>
      <c r="K423" s="22"/>
    </row>
    <row r="424" spans="1:11" ht="29.25" customHeight="1">
      <c r="A424" s="21" t="s">
        <v>21</v>
      </c>
      <c r="B424" s="215" t="s">
        <v>276</v>
      </c>
      <c r="C424" s="216"/>
      <c r="D424" s="9" t="s">
        <v>133</v>
      </c>
      <c r="E424" s="9" t="s">
        <v>133</v>
      </c>
      <c r="F424" s="9" t="s">
        <v>22</v>
      </c>
      <c r="G424" s="9"/>
      <c r="H424" s="10">
        <f t="shared" si="61"/>
        <v>20</v>
      </c>
      <c r="I424" s="114">
        <f t="shared" si="61"/>
        <v>20</v>
      </c>
      <c r="J424" s="121">
        <f t="shared" si="56"/>
        <v>100</v>
      </c>
      <c r="K424" s="22"/>
    </row>
    <row r="425" spans="1:11" ht="26.25">
      <c r="A425" s="21" t="s">
        <v>39</v>
      </c>
      <c r="B425" s="215" t="s">
        <v>276</v>
      </c>
      <c r="C425" s="216"/>
      <c r="D425" s="9" t="s">
        <v>133</v>
      </c>
      <c r="E425" s="9" t="s">
        <v>133</v>
      </c>
      <c r="F425" s="9" t="s">
        <v>22</v>
      </c>
      <c r="G425" s="9" t="s">
        <v>40</v>
      </c>
      <c r="H425" s="10">
        <v>20</v>
      </c>
      <c r="I425" s="114">
        <v>20</v>
      </c>
      <c r="J425" s="121">
        <f t="shared" si="56"/>
        <v>100</v>
      </c>
      <c r="K425" s="22"/>
    </row>
    <row r="426" spans="1:11" ht="26.25">
      <c r="A426" s="21" t="s">
        <v>277</v>
      </c>
      <c r="B426" s="215" t="s">
        <v>278</v>
      </c>
      <c r="C426" s="216"/>
      <c r="D426" s="9"/>
      <c r="E426" s="9"/>
      <c r="F426" s="9"/>
      <c r="G426" s="9"/>
      <c r="H426" s="10">
        <f aca="true" t="shared" si="62" ref="H426:I430">H427</f>
        <v>7</v>
      </c>
      <c r="I426" s="114">
        <f t="shared" si="62"/>
        <v>7</v>
      </c>
      <c r="J426" s="121">
        <f t="shared" si="56"/>
        <v>100</v>
      </c>
      <c r="K426" s="22"/>
    </row>
    <row r="427" spans="1:11" ht="13.5">
      <c r="A427" s="21" t="s">
        <v>132</v>
      </c>
      <c r="B427" s="215" t="s">
        <v>278</v>
      </c>
      <c r="C427" s="216"/>
      <c r="D427" s="9" t="s">
        <v>133</v>
      </c>
      <c r="E427" s="23" t="s">
        <v>593</v>
      </c>
      <c r="F427" s="9"/>
      <c r="G427" s="9"/>
      <c r="H427" s="10">
        <f t="shared" si="62"/>
        <v>7</v>
      </c>
      <c r="I427" s="114">
        <f t="shared" si="62"/>
        <v>7</v>
      </c>
      <c r="J427" s="121">
        <f t="shared" si="56"/>
        <v>100</v>
      </c>
      <c r="K427" s="22"/>
    </row>
    <row r="428" spans="1:11" ht="13.5">
      <c r="A428" s="21" t="s">
        <v>206</v>
      </c>
      <c r="B428" s="215" t="s">
        <v>278</v>
      </c>
      <c r="C428" s="216"/>
      <c r="D428" s="9" t="s">
        <v>133</v>
      </c>
      <c r="E428" s="9" t="s">
        <v>133</v>
      </c>
      <c r="F428" s="9"/>
      <c r="G428" s="9"/>
      <c r="H428" s="10">
        <f t="shared" si="62"/>
        <v>7</v>
      </c>
      <c r="I428" s="114">
        <f t="shared" si="62"/>
        <v>7</v>
      </c>
      <c r="J428" s="121">
        <f t="shared" si="56"/>
        <v>100</v>
      </c>
      <c r="K428" s="22"/>
    </row>
    <row r="429" spans="1:11" ht="26.25">
      <c r="A429" s="21" t="s">
        <v>19</v>
      </c>
      <c r="B429" s="215" t="s">
        <v>278</v>
      </c>
      <c r="C429" s="216"/>
      <c r="D429" s="9" t="s">
        <v>133</v>
      </c>
      <c r="E429" s="9" t="s">
        <v>133</v>
      </c>
      <c r="F429" s="9" t="s">
        <v>20</v>
      </c>
      <c r="G429" s="9"/>
      <c r="H429" s="10">
        <f t="shared" si="62"/>
        <v>7</v>
      </c>
      <c r="I429" s="114">
        <f t="shared" si="62"/>
        <v>7</v>
      </c>
      <c r="J429" s="121">
        <f t="shared" si="56"/>
        <v>100</v>
      </c>
      <c r="K429" s="22"/>
    </row>
    <row r="430" spans="1:11" ht="27" customHeight="1">
      <c r="A430" s="21" t="s">
        <v>21</v>
      </c>
      <c r="B430" s="215" t="s">
        <v>278</v>
      </c>
      <c r="C430" s="216"/>
      <c r="D430" s="9" t="s">
        <v>133</v>
      </c>
      <c r="E430" s="9" t="s">
        <v>133</v>
      </c>
      <c r="F430" s="9" t="s">
        <v>22</v>
      </c>
      <c r="G430" s="9"/>
      <c r="H430" s="10">
        <f t="shared" si="62"/>
        <v>7</v>
      </c>
      <c r="I430" s="114">
        <f t="shared" si="62"/>
        <v>7</v>
      </c>
      <c r="J430" s="121">
        <f t="shared" si="56"/>
        <v>100</v>
      </c>
      <c r="K430" s="22"/>
    </row>
    <row r="431" spans="1:11" ht="26.25">
      <c r="A431" s="21" t="s">
        <v>39</v>
      </c>
      <c r="B431" s="215" t="s">
        <v>278</v>
      </c>
      <c r="C431" s="216"/>
      <c r="D431" s="9" t="s">
        <v>133</v>
      </c>
      <c r="E431" s="9" t="s">
        <v>133</v>
      </c>
      <c r="F431" s="9" t="s">
        <v>22</v>
      </c>
      <c r="G431" s="9" t="s">
        <v>40</v>
      </c>
      <c r="H431" s="10">
        <v>7</v>
      </c>
      <c r="I431" s="114">
        <v>7</v>
      </c>
      <c r="J431" s="121">
        <f t="shared" si="56"/>
        <v>100</v>
      </c>
      <c r="K431" s="22"/>
    </row>
    <row r="432" spans="1:11" ht="39">
      <c r="A432" s="19" t="s">
        <v>279</v>
      </c>
      <c r="B432" s="213" t="s">
        <v>280</v>
      </c>
      <c r="C432" s="214"/>
      <c r="D432" s="6"/>
      <c r="E432" s="6"/>
      <c r="F432" s="6"/>
      <c r="G432" s="6"/>
      <c r="H432" s="7">
        <f>H433+H440</f>
        <v>931.1</v>
      </c>
      <c r="I432" s="113">
        <f>I433+I440</f>
        <v>916.5</v>
      </c>
      <c r="J432" s="120">
        <f t="shared" si="56"/>
        <v>98.43196219525292</v>
      </c>
      <c r="K432" s="20"/>
    </row>
    <row r="433" spans="1:11" ht="39">
      <c r="A433" s="19" t="s">
        <v>281</v>
      </c>
      <c r="B433" s="213" t="s">
        <v>282</v>
      </c>
      <c r="C433" s="214"/>
      <c r="D433" s="6"/>
      <c r="E433" s="6"/>
      <c r="F433" s="6"/>
      <c r="G433" s="6"/>
      <c r="H433" s="7">
        <f aca="true" t="shared" si="63" ref="H433:I438">H434</f>
        <v>231.1</v>
      </c>
      <c r="I433" s="113">
        <f t="shared" si="63"/>
        <v>216.5</v>
      </c>
      <c r="J433" s="120">
        <f t="shared" si="56"/>
        <v>93.68238857637387</v>
      </c>
      <c r="K433" s="20"/>
    </row>
    <row r="434" spans="1:11" ht="26.25">
      <c r="A434" s="21" t="s">
        <v>283</v>
      </c>
      <c r="B434" s="215" t="s">
        <v>284</v>
      </c>
      <c r="C434" s="216"/>
      <c r="D434" s="9"/>
      <c r="E434" s="9"/>
      <c r="F434" s="9"/>
      <c r="G434" s="9"/>
      <c r="H434" s="10">
        <f t="shared" si="63"/>
        <v>231.1</v>
      </c>
      <c r="I434" s="114">
        <f t="shared" si="63"/>
        <v>216.5</v>
      </c>
      <c r="J434" s="121">
        <f t="shared" si="56"/>
        <v>93.68238857637387</v>
      </c>
      <c r="K434" s="22"/>
    </row>
    <row r="435" spans="1:11" ht="13.5">
      <c r="A435" s="21" t="s">
        <v>15</v>
      </c>
      <c r="B435" s="215" t="s">
        <v>284</v>
      </c>
      <c r="C435" s="216"/>
      <c r="D435" s="9" t="s">
        <v>16</v>
      </c>
      <c r="E435" s="23" t="s">
        <v>593</v>
      </c>
      <c r="F435" s="9"/>
      <c r="G435" s="9"/>
      <c r="H435" s="10">
        <f t="shared" si="63"/>
        <v>231.1</v>
      </c>
      <c r="I435" s="114">
        <f t="shared" si="63"/>
        <v>216.5</v>
      </c>
      <c r="J435" s="121">
        <f t="shared" si="56"/>
        <v>93.68238857637387</v>
      </c>
      <c r="K435" s="22"/>
    </row>
    <row r="436" spans="1:11" ht="13.5">
      <c r="A436" s="21" t="s">
        <v>231</v>
      </c>
      <c r="B436" s="215" t="s">
        <v>284</v>
      </c>
      <c r="C436" s="216"/>
      <c r="D436" s="9" t="s">
        <v>16</v>
      </c>
      <c r="E436" s="9" t="s">
        <v>232</v>
      </c>
      <c r="F436" s="9"/>
      <c r="G436" s="9"/>
      <c r="H436" s="10">
        <f t="shared" si="63"/>
        <v>231.1</v>
      </c>
      <c r="I436" s="114">
        <f t="shared" si="63"/>
        <v>216.5</v>
      </c>
      <c r="J436" s="121">
        <f t="shared" si="56"/>
        <v>93.68238857637387</v>
      </c>
      <c r="K436" s="22"/>
    </row>
    <row r="437" spans="1:11" ht="26.25">
      <c r="A437" s="21" t="s">
        <v>19</v>
      </c>
      <c r="B437" s="215" t="s">
        <v>284</v>
      </c>
      <c r="C437" s="216"/>
      <c r="D437" s="9" t="s">
        <v>16</v>
      </c>
      <c r="E437" s="9" t="s">
        <v>232</v>
      </c>
      <c r="F437" s="9" t="s">
        <v>20</v>
      </c>
      <c r="G437" s="9"/>
      <c r="H437" s="10">
        <f t="shared" si="63"/>
        <v>231.1</v>
      </c>
      <c r="I437" s="114">
        <f t="shared" si="63"/>
        <v>216.5</v>
      </c>
      <c r="J437" s="121">
        <f t="shared" si="56"/>
        <v>93.68238857637387</v>
      </c>
      <c r="K437" s="22"/>
    </row>
    <row r="438" spans="1:11" ht="28.5" customHeight="1">
      <c r="A438" s="21" t="s">
        <v>21</v>
      </c>
      <c r="B438" s="215" t="s">
        <v>284</v>
      </c>
      <c r="C438" s="216"/>
      <c r="D438" s="9" t="s">
        <v>16</v>
      </c>
      <c r="E438" s="9" t="s">
        <v>232</v>
      </c>
      <c r="F438" s="9" t="s">
        <v>22</v>
      </c>
      <c r="G438" s="9"/>
      <c r="H438" s="10">
        <f t="shared" si="63"/>
        <v>231.1</v>
      </c>
      <c r="I438" s="114">
        <f t="shared" si="63"/>
        <v>216.5</v>
      </c>
      <c r="J438" s="121">
        <f t="shared" si="56"/>
        <v>93.68238857637387</v>
      </c>
      <c r="K438" s="22"/>
    </row>
    <row r="439" spans="1:11" ht="13.5">
      <c r="A439" s="21" t="s">
        <v>89</v>
      </c>
      <c r="B439" s="215" t="s">
        <v>284</v>
      </c>
      <c r="C439" s="216"/>
      <c r="D439" s="9" t="s">
        <v>16</v>
      </c>
      <c r="E439" s="9" t="s">
        <v>232</v>
      </c>
      <c r="F439" s="9" t="s">
        <v>22</v>
      </c>
      <c r="G439" s="9" t="s">
        <v>90</v>
      </c>
      <c r="H439" s="10">
        <v>231.1</v>
      </c>
      <c r="I439" s="114">
        <v>216.5</v>
      </c>
      <c r="J439" s="121">
        <f t="shared" si="56"/>
        <v>93.68238857637387</v>
      </c>
      <c r="K439" s="22"/>
    </row>
    <row r="440" spans="1:11" ht="66">
      <c r="A440" s="19" t="s">
        <v>285</v>
      </c>
      <c r="B440" s="213" t="s">
        <v>286</v>
      </c>
      <c r="C440" s="214"/>
      <c r="D440" s="6"/>
      <c r="E440" s="6"/>
      <c r="F440" s="6"/>
      <c r="G440" s="6"/>
      <c r="H440" s="7">
        <f>H441+H447</f>
        <v>700</v>
      </c>
      <c r="I440" s="7">
        <f>I441+I447</f>
        <v>700</v>
      </c>
      <c r="J440" s="120">
        <f t="shared" si="56"/>
        <v>100</v>
      </c>
      <c r="K440" s="20"/>
    </row>
    <row r="441" spans="1:11" ht="52.5">
      <c r="A441" s="21" t="s">
        <v>287</v>
      </c>
      <c r="B441" s="215" t="s">
        <v>288</v>
      </c>
      <c r="C441" s="216"/>
      <c r="D441" s="9"/>
      <c r="E441" s="9"/>
      <c r="F441" s="9"/>
      <c r="G441" s="9"/>
      <c r="H441" s="10">
        <f aca="true" t="shared" si="64" ref="H441:I445">H442</f>
        <v>651</v>
      </c>
      <c r="I441" s="114">
        <f t="shared" si="64"/>
        <v>651</v>
      </c>
      <c r="J441" s="121">
        <f t="shared" si="56"/>
        <v>100</v>
      </c>
      <c r="K441" s="22"/>
    </row>
    <row r="442" spans="1:11" ht="13.5">
      <c r="A442" s="21" t="s">
        <v>15</v>
      </c>
      <c r="B442" s="215" t="s">
        <v>288</v>
      </c>
      <c r="C442" s="216"/>
      <c r="D442" s="9" t="s">
        <v>16</v>
      </c>
      <c r="E442" s="23" t="s">
        <v>593</v>
      </c>
      <c r="F442" s="9"/>
      <c r="G442" s="9"/>
      <c r="H442" s="10">
        <f t="shared" si="64"/>
        <v>651</v>
      </c>
      <c r="I442" s="114">
        <f t="shared" si="64"/>
        <v>651</v>
      </c>
      <c r="J442" s="121">
        <f t="shared" si="56"/>
        <v>100</v>
      </c>
      <c r="K442" s="22"/>
    </row>
    <row r="443" spans="1:11" ht="13.5">
      <c r="A443" s="21" t="s">
        <v>231</v>
      </c>
      <c r="B443" s="215" t="s">
        <v>288</v>
      </c>
      <c r="C443" s="216"/>
      <c r="D443" s="9" t="s">
        <v>16</v>
      </c>
      <c r="E443" s="9" t="s">
        <v>232</v>
      </c>
      <c r="F443" s="9"/>
      <c r="G443" s="9"/>
      <c r="H443" s="10">
        <f t="shared" si="64"/>
        <v>651</v>
      </c>
      <c r="I443" s="114">
        <f t="shared" si="64"/>
        <v>651</v>
      </c>
      <c r="J443" s="121">
        <f t="shared" si="56"/>
        <v>100</v>
      </c>
      <c r="K443" s="22"/>
    </row>
    <row r="444" spans="1:11" ht="13.5">
      <c r="A444" s="21" t="s">
        <v>118</v>
      </c>
      <c r="B444" s="215" t="s">
        <v>288</v>
      </c>
      <c r="C444" s="216"/>
      <c r="D444" s="9" t="s">
        <v>16</v>
      </c>
      <c r="E444" s="9" t="s">
        <v>232</v>
      </c>
      <c r="F444" s="9" t="s">
        <v>119</v>
      </c>
      <c r="G444" s="9"/>
      <c r="H444" s="10">
        <f t="shared" si="64"/>
        <v>651</v>
      </c>
      <c r="I444" s="114">
        <f t="shared" si="64"/>
        <v>651</v>
      </c>
      <c r="J444" s="121">
        <f t="shared" si="56"/>
        <v>100</v>
      </c>
      <c r="K444" s="22"/>
    </row>
    <row r="445" spans="1:11" ht="52.5">
      <c r="A445" s="21" t="s">
        <v>120</v>
      </c>
      <c r="B445" s="215" t="s">
        <v>288</v>
      </c>
      <c r="C445" s="216"/>
      <c r="D445" s="9" t="s">
        <v>16</v>
      </c>
      <c r="E445" s="9" t="s">
        <v>232</v>
      </c>
      <c r="F445" s="9" t="s">
        <v>121</v>
      </c>
      <c r="G445" s="9"/>
      <c r="H445" s="10">
        <f t="shared" si="64"/>
        <v>651</v>
      </c>
      <c r="I445" s="114">
        <f t="shared" si="64"/>
        <v>651</v>
      </c>
      <c r="J445" s="121">
        <f t="shared" si="56"/>
        <v>100</v>
      </c>
      <c r="K445" s="22"/>
    </row>
    <row r="446" spans="1:11" ht="13.5">
      <c r="A446" s="21" t="s">
        <v>89</v>
      </c>
      <c r="B446" s="215" t="s">
        <v>288</v>
      </c>
      <c r="C446" s="216"/>
      <c r="D446" s="9" t="s">
        <v>16</v>
      </c>
      <c r="E446" s="9" t="s">
        <v>232</v>
      </c>
      <c r="F446" s="9" t="s">
        <v>121</v>
      </c>
      <c r="G446" s="9" t="s">
        <v>90</v>
      </c>
      <c r="H446" s="10">
        <v>651</v>
      </c>
      <c r="I446" s="114">
        <v>651</v>
      </c>
      <c r="J446" s="121">
        <f t="shared" si="56"/>
        <v>100</v>
      </c>
      <c r="K446" s="22"/>
    </row>
    <row r="447" spans="1:11" ht="66">
      <c r="A447" s="21" t="s">
        <v>289</v>
      </c>
      <c r="B447" s="215" t="s">
        <v>290</v>
      </c>
      <c r="C447" s="216"/>
      <c r="D447" s="9"/>
      <c r="E447" s="9"/>
      <c r="F447" s="9"/>
      <c r="G447" s="9"/>
      <c r="H447" s="10">
        <f aca="true" t="shared" si="65" ref="H447:I451">H448</f>
        <v>49</v>
      </c>
      <c r="I447" s="114">
        <f t="shared" si="65"/>
        <v>49</v>
      </c>
      <c r="J447" s="121">
        <f t="shared" si="56"/>
        <v>100</v>
      </c>
      <c r="K447" s="22"/>
    </row>
    <row r="448" spans="1:11" ht="13.5">
      <c r="A448" s="21" t="s">
        <v>15</v>
      </c>
      <c r="B448" s="215" t="s">
        <v>290</v>
      </c>
      <c r="C448" s="216"/>
      <c r="D448" s="9" t="s">
        <v>16</v>
      </c>
      <c r="E448" s="23" t="s">
        <v>593</v>
      </c>
      <c r="F448" s="9"/>
      <c r="G448" s="9"/>
      <c r="H448" s="10">
        <f t="shared" si="65"/>
        <v>49</v>
      </c>
      <c r="I448" s="114">
        <f t="shared" si="65"/>
        <v>49</v>
      </c>
      <c r="J448" s="121">
        <f t="shared" si="56"/>
        <v>100</v>
      </c>
      <c r="K448" s="22"/>
    </row>
    <row r="449" spans="1:11" ht="13.5">
      <c r="A449" s="21" t="s">
        <v>231</v>
      </c>
      <c r="B449" s="215" t="s">
        <v>290</v>
      </c>
      <c r="C449" s="216"/>
      <c r="D449" s="9" t="s">
        <v>16</v>
      </c>
      <c r="E449" s="9" t="s">
        <v>232</v>
      </c>
      <c r="F449" s="9"/>
      <c r="G449" s="9"/>
      <c r="H449" s="10">
        <f t="shared" si="65"/>
        <v>49</v>
      </c>
      <c r="I449" s="114">
        <f t="shared" si="65"/>
        <v>49</v>
      </c>
      <c r="J449" s="121">
        <f t="shared" si="56"/>
        <v>100</v>
      </c>
      <c r="K449" s="22"/>
    </row>
    <row r="450" spans="1:11" ht="13.5">
      <c r="A450" s="21" t="s">
        <v>118</v>
      </c>
      <c r="B450" s="215" t="s">
        <v>290</v>
      </c>
      <c r="C450" s="216"/>
      <c r="D450" s="9" t="s">
        <v>16</v>
      </c>
      <c r="E450" s="9" t="s">
        <v>232</v>
      </c>
      <c r="F450" s="9" t="s">
        <v>119</v>
      </c>
      <c r="G450" s="9"/>
      <c r="H450" s="10">
        <f t="shared" si="65"/>
        <v>49</v>
      </c>
      <c r="I450" s="114">
        <f t="shared" si="65"/>
        <v>49</v>
      </c>
      <c r="J450" s="121">
        <f t="shared" si="56"/>
        <v>100</v>
      </c>
      <c r="K450" s="22"/>
    </row>
    <row r="451" spans="1:11" ht="52.5">
      <c r="A451" s="21" t="s">
        <v>120</v>
      </c>
      <c r="B451" s="215" t="s">
        <v>290</v>
      </c>
      <c r="C451" s="216"/>
      <c r="D451" s="9" t="s">
        <v>16</v>
      </c>
      <c r="E451" s="9" t="s">
        <v>232</v>
      </c>
      <c r="F451" s="9" t="s">
        <v>121</v>
      </c>
      <c r="G451" s="9"/>
      <c r="H451" s="10">
        <f t="shared" si="65"/>
        <v>49</v>
      </c>
      <c r="I451" s="114">
        <f t="shared" si="65"/>
        <v>49</v>
      </c>
      <c r="J451" s="121">
        <f t="shared" si="56"/>
        <v>100</v>
      </c>
      <c r="K451" s="22"/>
    </row>
    <row r="452" spans="1:11" ht="13.5">
      <c r="A452" s="21" t="s">
        <v>89</v>
      </c>
      <c r="B452" s="215" t="s">
        <v>290</v>
      </c>
      <c r="C452" s="216"/>
      <c r="D452" s="9" t="s">
        <v>16</v>
      </c>
      <c r="E452" s="9" t="s">
        <v>232</v>
      </c>
      <c r="F452" s="9" t="s">
        <v>121</v>
      </c>
      <c r="G452" s="9" t="s">
        <v>90</v>
      </c>
      <c r="H452" s="10">
        <v>49</v>
      </c>
      <c r="I452" s="114">
        <v>49</v>
      </c>
      <c r="J452" s="121">
        <f t="shared" si="56"/>
        <v>100</v>
      </c>
      <c r="K452" s="22"/>
    </row>
    <row r="453" spans="1:11" ht="39">
      <c r="A453" s="19" t="s">
        <v>291</v>
      </c>
      <c r="B453" s="213" t="s">
        <v>292</v>
      </c>
      <c r="C453" s="214"/>
      <c r="D453" s="6"/>
      <c r="E453" s="6"/>
      <c r="F453" s="6"/>
      <c r="G453" s="6"/>
      <c r="H453" s="7">
        <f>H454</f>
        <v>2775.2000000000003</v>
      </c>
      <c r="I453" s="113">
        <f>I454</f>
        <v>2380.4</v>
      </c>
      <c r="J453" s="120">
        <f t="shared" si="56"/>
        <v>85.77399827039493</v>
      </c>
      <c r="K453" s="20"/>
    </row>
    <row r="454" spans="1:11" ht="55.5" customHeight="1">
      <c r="A454" s="19" t="s">
        <v>293</v>
      </c>
      <c r="B454" s="213" t="s">
        <v>294</v>
      </c>
      <c r="C454" s="214"/>
      <c r="D454" s="6"/>
      <c r="E454" s="6"/>
      <c r="F454" s="6"/>
      <c r="G454" s="6"/>
      <c r="H454" s="7">
        <f>H455+H461+H485+H496+H507+H526+H550+H556+H562</f>
        <v>2775.2000000000003</v>
      </c>
      <c r="I454" s="113">
        <f>I455+I461+I485+I496+I507+I526+I550+I556+I562</f>
        <v>2380.4</v>
      </c>
      <c r="J454" s="120">
        <f t="shared" si="56"/>
        <v>85.77399827039493</v>
      </c>
      <c r="K454" s="20"/>
    </row>
    <row r="455" spans="1:11" ht="54.75" customHeight="1">
      <c r="A455" s="21" t="s">
        <v>295</v>
      </c>
      <c r="B455" s="215" t="s">
        <v>296</v>
      </c>
      <c r="C455" s="216"/>
      <c r="D455" s="9"/>
      <c r="E455" s="9"/>
      <c r="F455" s="9"/>
      <c r="G455" s="9"/>
      <c r="H455" s="10">
        <f aca="true" t="shared" si="66" ref="H455:I459">H456</f>
        <v>167.4</v>
      </c>
      <c r="I455" s="114">
        <f t="shared" si="66"/>
        <v>0</v>
      </c>
      <c r="J455" s="121">
        <f aca="true" t="shared" si="67" ref="J455:J518">I455/H455*100</f>
        <v>0</v>
      </c>
      <c r="K455" s="22"/>
    </row>
    <row r="456" spans="1:11" ht="13.5">
      <c r="A456" s="21" t="s">
        <v>84</v>
      </c>
      <c r="B456" s="215" t="s">
        <v>296</v>
      </c>
      <c r="C456" s="216"/>
      <c r="D456" s="9" t="s">
        <v>85</v>
      </c>
      <c r="E456" s="23" t="s">
        <v>593</v>
      </c>
      <c r="F456" s="9"/>
      <c r="G456" s="9"/>
      <c r="H456" s="10">
        <f t="shared" si="66"/>
        <v>167.4</v>
      </c>
      <c r="I456" s="114">
        <f t="shared" si="66"/>
        <v>0</v>
      </c>
      <c r="J456" s="121">
        <f t="shared" si="67"/>
        <v>0</v>
      </c>
      <c r="K456" s="22"/>
    </row>
    <row r="457" spans="1:11" ht="13.5">
      <c r="A457" s="21" t="s">
        <v>86</v>
      </c>
      <c r="B457" s="215" t="s">
        <v>296</v>
      </c>
      <c r="C457" s="216"/>
      <c r="D457" s="9" t="s">
        <v>85</v>
      </c>
      <c r="E457" s="9" t="s">
        <v>63</v>
      </c>
      <c r="F457" s="9"/>
      <c r="G457" s="9"/>
      <c r="H457" s="10">
        <f t="shared" si="66"/>
        <v>167.4</v>
      </c>
      <c r="I457" s="114">
        <f t="shared" si="66"/>
        <v>0</v>
      </c>
      <c r="J457" s="121">
        <f t="shared" si="67"/>
        <v>0</v>
      </c>
      <c r="K457" s="22"/>
    </row>
    <row r="458" spans="1:11" ht="13.5">
      <c r="A458" s="21" t="s">
        <v>149</v>
      </c>
      <c r="B458" s="215" t="s">
        <v>296</v>
      </c>
      <c r="C458" s="216"/>
      <c r="D458" s="9" t="s">
        <v>85</v>
      </c>
      <c r="E458" s="9" t="s">
        <v>63</v>
      </c>
      <c r="F458" s="9" t="s">
        <v>150</v>
      </c>
      <c r="G458" s="9"/>
      <c r="H458" s="10">
        <f t="shared" si="66"/>
        <v>167.4</v>
      </c>
      <c r="I458" s="114">
        <f t="shared" si="66"/>
        <v>0</v>
      </c>
      <c r="J458" s="121">
        <f t="shared" si="67"/>
        <v>0</v>
      </c>
      <c r="K458" s="22"/>
    </row>
    <row r="459" spans="1:11" ht="26.25">
      <c r="A459" s="21" t="s">
        <v>151</v>
      </c>
      <c r="B459" s="215" t="s">
        <v>296</v>
      </c>
      <c r="C459" s="216"/>
      <c r="D459" s="9" t="s">
        <v>85</v>
      </c>
      <c r="E459" s="9" t="s">
        <v>63</v>
      </c>
      <c r="F459" s="9" t="s">
        <v>152</v>
      </c>
      <c r="G459" s="9"/>
      <c r="H459" s="10">
        <f t="shared" si="66"/>
        <v>167.4</v>
      </c>
      <c r="I459" s="114">
        <f t="shared" si="66"/>
        <v>0</v>
      </c>
      <c r="J459" s="121">
        <f t="shared" si="67"/>
        <v>0</v>
      </c>
      <c r="K459" s="22"/>
    </row>
    <row r="460" spans="1:11" ht="13.5">
      <c r="A460" s="21" t="s">
        <v>89</v>
      </c>
      <c r="B460" s="215" t="s">
        <v>296</v>
      </c>
      <c r="C460" s="216"/>
      <c r="D460" s="9" t="s">
        <v>85</v>
      </c>
      <c r="E460" s="9" t="s">
        <v>63</v>
      </c>
      <c r="F460" s="9" t="s">
        <v>152</v>
      </c>
      <c r="G460" s="9" t="s">
        <v>90</v>
      </c>
      <c r="H460" s="10">
        <v>167.4</v>
      </c>
      <c r="I460" s="114">
        <v>0</v>
      </c>
      <c r="J460" s="121">
        <f t="shared" si="67"/>
        <v>0</v>
      </c>
      <c r="K460" s="22"/>
    </row>
    <row r="461" spans="1:11" ht="52.5">
      <c r="A461" s="21" t="s">
        <v>297</v>
      </c>
      <c r="B461" s="215" t="s">
        <v>298</v>
      </c>
      <c r="C461" s="216"/>
      <c r="D461" s="9"/>
      <c r="E461" s="9"/>
      <c r="F461" s="9"/>
      <c r="G461" s="9"/>
      <c r="H461" s="10">
        <f>H462+H475+H480</f>
        <v>1647.7</v>
      </c>
      <c r="I461" s="114">
        <f>I462+I475+I480</f>
        <v>1530.3</v>
      </c>
      <c r="J461" s="121">
        <f t="shared" si="67"/>
        <v>92.8749165503429</v>
      </c>
      <c r="K461" s="22"/>
    </row>
    <row r="462" spans="1:11" ht="13.5">
      <c r="A462" s="21" t="s">
        <v>132</v>
      </c>
      <c r="B462" s="215" t="s">
        <v>298</v>
      </c>
      <c r="C462" s="216"/>
      <c r="D462" s="9" t="s">
        <v>133</v>
      </c>
      <c r="E462" s="23" t="s">
        <v>593</v>
      </c>
      <c r="F462" s="9"/>
      <c r="G462" s="9"/>
      <c r="H462" s="10">
        <f>H463+H467+H471</f>
        <v>1172.7</v>
      </c>
      <c r="I462" s="114">
        <f>I463+I467+I471</f>
        <v>1055.3</v>
      </c>
      <c r="J462" s="121">
        <f t="shared" si="67"/>
        <v>89.98891447087915</v>
      </c>
      <c r="K462" s="22"/>
    </row>
    <row r="463" spans="1:11" ht="13.5">
      <c r="A463" s="21" t="s">
        <v>138</v>
      </c>
      <c r="B463" s="215" t="s">
        <v>298</v>
      </c>
      <c r="C463" s="216"/>
      <c r="D463" s="9" t="s">
        <v>133</v>
      </c>
      <c r="E463" s="9" t="s">
        <v>34</v>
      </c>
      <c r="F463" s="9"/>
      <c r="G463" s="9"/>
      <c r="H463" s="10">
        <f aca="true" t="shared" si="68" ref="H463:I465">H464</f>
        <v>220.8</v>
      </c>
      <c r="I463" s="114">
        <f t="shared" si="68"/>
        <v>220.8</v>
      </c>
      <c r="J463" s="121">
        <f t="shared" si="67"/>
        <v>100</v>
      </c>
      <c r="K463" s="22"/>
    </row>
    <row r="464" spans="1:11" ht="30" customHeight="1">
      <c r="A464" s="21" t="s">
        <v>35</v>
      </c>
      <c r="B464" s="215" t="s">
        <v>298</v>
      </c>
      <c r="C464" s="216"/>
      <c r="D464" s="9" t="s">
        <v>133</v>
      </c>
      <c r="E464" s="9" t="s">
        <v>34</v>
      </c>
      <c r="F464" s="9" t="s">
        <v>36</v>
      </c>
      <c r="G464" s="9"/>
      <c r="H464" s="10">
        <f t="shared" si="68"/>
        <v>220.8</v>
      </c>
      <c r="I464" s="114">
        <f t="shared" si="68"/>
        <v>220.8</v>
      </c>
      <c r="J464" s="121">
        <f t="shared" si="67"/>
        <v>100</v>
      </c>
      <c r="K464" s="22"/>
    </row>
    <row r="465" spans="1:11" ht="13.5">
      <c r="A465" s="21" t="s">
        <v>37</v>
      </c>
      <c r="B465" s="215" t="s">
        <v>298</v>
      </c>
      <c r="C465" s="216"/>
      <c r="D465" s="9" t="s">
        <v>133</v>
      </c>
      <c r="E465" s="9" t="s">
        <v>34</v>
      </c>
      <c r="F465" s="9" t="s">
        <v>38</v>
      </c>
      <c r="G465" s="9"/>
      <c r="H465" s="10">
        <f t="shared" si="68"/>
        <v>220.8</v>
      </c>
      <c r="I465" s="114">
        <f t="shared" si="68"/>
        <v>220.8</v>
      </c>
      <c r="J465" s="121">
        <f t="shared" si="67"/>
        <v>100</v>
      </c>
      <c r="K465" s="22"/>
    </row>
    <row r="466" spans="1:11" ht="26.25">
      <c r="A466" s="21" t="s">
        <v>135</v>
      </c>
      <c r="B466" s="215" t="s">
        <v>298</v>
      </c>
      <c r="C466" s="216"/>
      <c r="D466" s="9" t="s">
        <v>133</v>
      </c>
      <c r="E466" s="9" t="s">
        <v>34</v>
      </c>
      <c r="F466" s="9" t="s">
        <v>38</v>
      </c>
      <c r="G466" s="9" t="s">
        <v>136</v>
      </c>
      <c r="H466" s="10">
        <v>220.8</v>
      </c>
      <c r="I466" s="114">
        <v>220.8</v>
      </c>
      <c r="J466" s="121">
        <f t="shared" si="67"/>
        <v>100</v>
      </c>
      <c r="K466" s="22"/>
    </row>
    <row r="467" spans="1:11" ht="13.5">
      <c r="A467" s="21" t="s">
        <v>134</v>
      </c>
      <c r="B467" s="215" t="s">
        <v>298</v>
      </c>
      <c r="C467" s="216"/>
      <c r="D467" s="9" t="s">
        <v>133</v>
      </c>
      <c r="E467" s="9" t="s">
        <v>117</v>
      </c>
      <c r="F467" s="9"/>
      <c r="G467" s="9"/>
      <c r="H467" s="10">
        <f aca="true" t="shared" si="69" ref="H467:I469">H468</f>
        <v>713.6</v>
      </c>
      <c r="I467" s="114">
        <f t="shared" si="69"/>
        <v>596.8</v>
      </c>
      <c r="J467" s="121">
        <f t="shared" si="67"/>
        <v>83.63228699551568</v>
      </c>
      <c r="K467" s="22"/>
    </row>
    <row r="468" spans="1:11" ht="27" customHeight="1">
      <c r="A468" s="21" t="s">
        <v>35</v>
      </c>
      <c r="B468" s="215" t="s">
        <v>298</v>
      </c>
      <c r="C468" s="216"/>
      <c r="D468" s="9" t="s">
        <v>133</v>
      </c>
      <c r="E468" s="9" t="s">
        <v>117</v>
      </c>
      <c r="F468" s="9" t="s">
        <v>36</v>
      </c>
      <c r="G468" s="9"/>
      <c r="H468" s="10">
        <f t="shared" si="69"/>
        <v>713.6</v>
      </c>
      <c r="I468" s="114">
        <f t="shared" si="69"/>
        <v>596.8</v>
      </c>
      <c r="J468" s="121">
        <f t="shared" si="67"/>
        <v>83.63228699551568</v>
      </c>
      <c r="K468" s="22"/>
    </row>
    <row r="469" spans="1:11" ht="13.5">
      <c r="A469" s="21" t="s">
        <v>37</v>
      </c>
      <c r="B469" s="215" t="s">
        <v>298</v>
      </c>
      <c r="C469" s="216"/>
      <c r="D469" s="9" t="s">
        <v>133</v>
      </c>
      <c r="E469" s="9" t="s">
        <v>117</v>
      </c>
      <c r="F469" s="9" t="s">
        <v>38</v>
      </c>
      <c r="G469" s="9"/>
      <c r="H469" s="10">
        <f t="shared" si="69"/>
        <v>713.6</v>
      </c>
      <c r="I469" s="114">
        <f t="shared" si="69"/>
        <v>596.8</v>
      </c>
      <c r="J469" s="121">
        <f t="shared" si="67"/>
        <v>83.63228699551568</v>
      </c>
      <c r="K469" s="22"/>
    </row>
    <row r="470" spans="1:11" ht="26.25">
      <c r="A470" s="21" t="s">
        <v>135</v>
      </c>
      <c r="B470" s="215" t="s">
        <v>298</v>
      </c>
      <c r="C470" s="216"/>
      <c r="D470" s="9" t="s">
        <v>133</v>
      </c>
      <c r="E470" s="9" t="s">
        <v>117</v>
      </c>
      <c r="F470" s="9" t="s">
        <v>38</v>
      </c>
      <c r="G470" s="9" t="s">
        <v>136</v>
      </c>
      <c r="H470" s="10">
        <v>713.6</v>
      </c>
      <c r="I470" s="114">
        <f>168+312+116.8</f>
        <v>596.8</v>
      </c>
      <c r="J470" s="121">
        <f t="shared" si="67"/>
        <v>83.63228699551568</v>
      </c>
      <c r="K470" s="22"/>
    </row>
    <row r="471" spans="1:11" ht="13.5">
      <c r="A471" s="21" t="s">
        <v>139</v>
      </c>
      <c r="B471" s="215" t="s">
        <v>298</v>
      </c>
      <c r="C471" s="216"/>
      <c r="D471" s="9" t="s">
        <v>133</v>
      </c>
      <c r="E471" s="9" t="s">
        <v>140</v>
      </c>
      <c r="F471" s="9"/>
      <c r="G471" s="9"/>
      <c r="H471" s="10">
        <f aca="true" t="shared" si="70" ref="H471:I473">H472</f>
        <v>238.3</v>
      </c>
      <c r="I471" s="114">
        <f t="shared" si="70"/>
        <v>237.7</v>
      </c>
      <c r="J471" s="121">
        <f t="shared" si="67"/>
        <v>99.74821653378095</v>
      </c>
      <c r="K471" s="22"/>
    </row>
    <row r="472" spans="1:11" ht="26.25" customHeight="1">
      <c r="A472" s="21" t="s">
        <v>35</v>
      </c>
      <c r="B472" s="215" t="s">
        <v>298</v>
      </c>
      <c r="C472" s="216"/>
      <c r="D472" s="9" t="s">
        <v>133</v>
      </c>
      <c r="E472" s="9" t="s">
        <v>140</v>
      </c>
      <c r="F472" s="9" t="s">
        <v>36</v>
      </c>
      <c r="G472" s="9"/>
      <c r="H472" s="10">
        <f t="shared" si="70"/>
        <v>238.3</v>
      </c>
      <c r="I472" s="114">
        <f t="shared" si="70"/>
        <v>237.7</v>
      </c>
      <c r="J472" s="121">
        <f t="shared" si="67"/>
        <v>99.74821653378095</v>
      </c>
      <c r="K472" s="22"/>
    </row>
    <row r="473" spans="1:11" ht="13.5">
      <c r="A473" s="21" t="s">
        <v>37</v>
      </c>
      <c r="B473" s="215" t="s">
        <v>298</v>
      </c>
      <c r="C473" s="216"/>
      <c r="D473" s="9" t="s">
        <v>133</v>
      </c>
      <c r="E473" s="9" t="s">
        <v>140</v>
      </c>
      <c r="F473" s="9" t="s">
        <v>38</v>
      </c>
      <c r="G473" s="9"/>
      <c r="H473" s="10">
        <f t="shared" si="70"/>
        <v>238.3</v>
      </c>
      <c r="I473" s="114">
        <f t="shared" si="70"/>
        <v>237.7</v>
      </c>
      <c r="J473" s="121">
        <f t="shared" si="67"/>
        <v>99.74821653378095</v>
      </c>
      <c r="K473" s="22"/>
    </row>
    <row r="474" spans="1:11" ht="26.25">
      <c r="A474" s="21" t="s">
        <v>135</v>
      </c>
      <c r="B474" s="215" t="s">
        <v>298</v>
      </c>
      <c r="C474" s="216"/>
      <c r="D474" s="9" t="s">
        <v>133</v>
      </c>
      <c r="E474" s="9" t="s">
        <v>140</v>
      </c>
      <c r="F474" s="9" t="s">
        <v>38</v>
      </c>
      <c r="G474" s="9" t="s">
        <v>136</v>
      </c>
      <c r="H474" s="10">
        <v>238.3</v>
      </c>
      <c r="I474" s="114">
        <f>133.4+104.3</f>
        <v>237.7</v>
      </c>
      <c r="J474" s="121">
        <f t="shared" si="67"/>
        <v>99.74821653378095</v>
      </c>
      <c r="K474" s="22"/>
    </row>
    <row r="475" spans="1:11" ht="13.5">
      <c r="A475" s="21" t="s">
        <v>31</v>
      </c>
      <c r="B475" s="215" t="s">
        <v>298</v>
      </c>
      <c r="C475" s="216"/>
      <c r="D475" s="9" t="s">
        <v>32</v>
      </c>
      <c r="E475" s="23" t="s">
        <v>593</v>
      </c>
      <c r="F475" s="9"/>
      <c r="G475" s="9"/>
      <c r="H475" s="10">
        <f aca="true" t="shared" si="71" ref="H475:I478">H476</f>
        <v>295</v>
      </c>
      <c r="I475" s="114">
        <f t="shared" si="71"/>
        <v>295</v>
      </c>
      <c r="J475" s="121">
        <f t="shared" si="67"/>
        <v>100</v>
      </c>
      <c r="K475" s="22"/>
    </row>
    <row r="476" spans="1:11" ht="13.5">
      <c r="A476" s="21" t="s">
        <v>33</v>
      </c>
      <c r="B476" s="215" t="s">
        <v>298</v>
      </c>
      <c r="C476" s="216"/>
      <c r="D476" s="9" t="s">
        <v>32</v>
      </c>
      <c r="E476" s="9" t="s">
        <v>34</v>
      </c>
      <c r="F476" s="9"/>
      <c r="G476" s="9"/>
      <c r="H476" s="10">
        <f t="shared" si="71"/>
        <v>295</v>
      </c>
      <c r="I476" s="114">
        <f t="shared" si="71"/>
        <v>295</v>
      </c>
      <c r="J476" s="121">
        <f t="shared" si="67"/>
        <v>100</v>
      </c>
      <c r="K476" s="22"/>
    </row>
    <row r="477" spans="1:11" ht="30" customHeight="1">
      <c r="A477" s="21" t="s">
        <v>35</v>
      </c>
      <c r="B477" s="215" t="s">
        <v>298</v>
      </c>
      <c r="C477" s="216"/>
      <c r="D477" s="9" t="s">
        <v>32</v>
      </c>
      <c r="E477" s="9" t="s">
        <v>34</v>
      </c>
      <c r="F477" s="9" t="s">
        <v>36</v>
      </c>
      <c r="G477" s="9"/>
      <c r="H477" s="10">
        <f t="shared" si="71"/>
        <v>295</v>
      </c>
      <c r="I477" s="114">
        <f t="shared" si="71"/>
        <v>295</v>
      </c>
      <c r="J477" s="121">
        <f t="shared" si="67"/>
        <v>100</v>
      </c>
      <c r="K477" s="22"/>
    </row>
    <row r="478" spans="1:11" ht="13.5">
      <c r="A478" s="21" t="s">
        <v>37</v>
      </c>
      <c r="B478" s="215" t="s">
        <v>298</v>
      </c>
      <c r="C478" s="216"/>
      <c r="D478" s="9" t="s">
        <v>32</v>
      </c>
      <c r="E478" s="9" t="s">
        <v>34</v>
      </c>
      <c r="F478" s="9" t="s">
        <v>38</v>
      </c>
      <c r="G478" s="9"/>
      <c r="H478" s="10">
        <f t="shared" si="71"/>
        <v>295</v>
      </c>
      <c r="I478" s="114">
        <f t="shared" si="71"/>
        <v>295</v>
      </c>
      <c r="J478" s="121">
        <f t="shared" si="67"/>
        <v>100</v>
      </c>
      <c r="K478" s="22"/>
    </row>
    <row r="479" spans="1:11" ht="26.25">
      <c r="A479" s="21" t="s">
        <v>39</v>
      </c>
      <c r="B479" s="215" t="s">
        <v>298</v>
      </c>
      <c r="C479" s="216"/>
      <c r="D479" s="9" t="s">
        <v>32</v>
      </c>
      <c r="E479" s="9" t="s">
        <v>34</v>
      </c>
      <c r="F479" s="9" t="s">
        <v>38</v>
      </c>
      <c r="G479" s="9" t="s">
        <v>40</v>
      </c>
      <c r="H479" s="10">
        <v>295</v>
      </c>
      <c r="I479" s="114">
        <f>50+20+90.5+89.5+45</f>
        <v>295</v>
      </c>
      <c r="J479" s="121">
        <f t="shared" si="67"/>
        <v>100</v>
      </c>
      <c r="K479" s="22"/>
    </row>
    <row r="480" spans="1:11" ht="13.5">
      <c r="A480" s="21" t="s">
        <v>299</v>
      </c>
      <c r="B480" s="215" t="s">
        <v>298</v>
      </c>
      <c r="C480" s="216"/>
      <c r="D480" s="9" t="s">
        <v>300</v>
      </c>
      <c r="E480" s="23" t="s">
        <v>593</v>
      </c>
      <c r="F480" s="9"/>
      <c r="G480" s="9"/>
      <c r="H480" s="10">
        <f aca="true" t="shared" si="72" ref="H480:I483">H481</f>
        <v>180</v>
      </c>
      <c r="I480" s="114">
        <f t="shared" si="72"/>
        <v>180</v>
      </c>
      <c r="J480" s="121">
        <f t="shared" si="67"/>
        <v>100</v>
      </c>
      <c r="K480" s="22"/>
    </row>
    <row r="481" spans="1:11" ht="26.25">
      <c r="A481" s="21" t="s">
        <v>301</v>
      </c>
      <c r="B481" s="215" t="s">
        <v>298</v>
      </c>
      <c r="C481" s="216"/>
      <c r="D481" s="9" t="s">
        <v>300</v>
      </c>
      <c r="E481" s="9" t="s">
        <v>65</v>
      </c>
      <c r="F481" s="9"/>
      <c r="G481" s="9"/>
      <c r="H481" s="10">
        <f t="shared" si="72"/>
        <v>180</v>
      </c>
      <c r="I481" s="114">
        <f t="shared" si="72"/>
        <v>180</v>
      </c>
      <c r="J481" s="121">
        <f t="shared" si="67"/>
        <v>100</v>
      </c>
      <c r="K481" s="22"/>
    </row>
    <row r="482" spans="1:11" ht="28.5" customHeight="1">
      <c r="A482" s="21" t="s">
        <v>35</v>
      </c>
      <c r="B482" s="215" t="s">
        <v>298</v>
      </c>
      <c r="C482" s="216"/>
      <c r="D482" s="9" t="s">
        <v>300</v>
      </c>
      <c r="E482" s="9" t="s">
        <v>65</v>
      </c>
      <c r="F482" s="9" t="s">
        <v>36</v>
      </c>
      <c r="G482" s="9"/>
      <c r="H482" s="10">
        <f t="shared" si="72"/>
        <v>180</v>
      </c>
      <c r="I482" s="114">
        <f t="shared" si="72"/>
        <v>180</v>
      </c>
      <c r="J482" s="121">
        <f t="shared" si="67"/>
        <v>100</v>
      </c>
      <c r="K482" s="22"/>
    </row>
    <row r="483" spans="1:11" ht="13.5">
      <c r="A483" s="21" t="s">
        <v>37</v>
      </c>
      <c r="B483" s="215" t="s">
        <v>298</v>
      </c>
      <c r="C483" s="216"/>
      <c r="D483" s="9" t="s">
        <v>300</v>
      </c>
      <c r="E483" s="9" t="s">
        <v>65</v>
      </c>
      <c r="F483" s="9" t="s">
        <v>38</v>
      </c>
      <c r="G483" s="9"/>
      <c r="H483" s="10">
        <f t="shared" si="72"/>
        <v>180</v>
      </c>
      <c r="I483" s="114">
        <f t="shared" si="72"/>
        <v>180</v>
      </c>
      <c r="J483" s="121">
        <f t="shared" si="67"/>
        <v>100</v>
      </c>
      <c r="K483" s="22"/>
    </row>
    <row r="484" spans="1:11" ht="26.25">
      <c r="A484" s="21" t="s">
        <v>39</v>
      </c>
      <c r="B484" s="215" t="s">
        <v>298</v>
      </c>
      <c r="C484" s="216"/>
      <c r="D484" s="9" t="s">
        <v>300</v>
      </c>
      <c r="E484" s="9" t="s">
        <v>65</v>
      </c>
      <c r="F484" s="9" t="s">
        <v>38</v>
      </c>
      <c r="G484" s="9" t="s">
        <v>40</v>
      </c>
      <c r="H484" s="10">
        <v>180</v>
      </c>
      <c r="I484" s="114">
        <v>180</v>
      </c>
      <c r="J484" s="121">
        <f t="shared" si="67"/>
        <v>100</v>
      </c>
      <c r="K484" s="22"/>
    </row>
    <row r="485" spans="1:11" ht="26.25">
      <c r="A485" s="21" t="s">
        <v>302</v>
      </c>
      <c r="B485" s="215" t="s">
        <v>303</v>
      </c>
      <c r="C485" s="216"/>
      <c r="D485" s="9"/>
      <c r="E485" s="9"/>
      <c r="F485" s="9"/>
      <c r="G485" s="9"/>
      <c r="H485" s="10">
        <f>H486+H491</f>
        <v>238.9</v>
      </c>
      <c r="I485" s="114">
        <f>I486+I491</f>
        <v>238.9</v>
      </c>
      <c r="J485" s="121">
        <f t="shared" si="67"/>
        <v>100</v>
      </c>
      <c r="K485" s="22"/>
    </row>
    <row r="486" spans="1:11" ht="13.5">
      <c r="A486" s="21" t="s">
        <v>132</v>
      </c>
      <c r="B486" s="215" t="s">
        <v>303</v>
      </c>
      <c r="C486" s="216"/>
      <c r="D486" s="9" t="s">
        <v>133</v>
      </c>
      <c r="E486" s="23" t="s">
        <v>593</v>
      </c>
      <c r="F486" s="9"/>
      <c r="G486" s="9"/>
      <c r="H486" s="10">
        <f aca="true" t="shared" si="73" ref="H486:I489">H487</f>
        <v>158.9</v>
      </c>
      <c r="I486" s="114">
        <f t="shared" si="73"/>
        <v>158.9</v>
      </c>
      <c r="J486" s="121">
        <f t="shared" si="67"/>
        <v>100</v>
      </c>
      <c r="K486" s="22"/>
    </row>
    <row r="487" spans="1:11" ht="13.5">
      <c r="A487" s="21" t="s">
        <v>134</v>
      </c>
      <c r="B487" s="215" t="s">
        <v>303</v>
      </c>
      <c r="C487" s="216"/>
      <c r="D487" s="9" t="s">
        <v>133</v>
      </c>
      <c r="E487" s="9" t="s">
        <v>117</v>
      </c>
      <c r="F487" s="9"/>
      <c r="G487" s="9"/>
      <c r="H487" s="10">
        <f t="shared" si="73"/>
        <v>158.9</v>
      </c>
      <c r="I487" s="114">
        <f t="shared" si="73"/>
        <v>158.9</v>
      </c>
      <c r="J487" s="121">
        <f t="shared" si="67"/>
        <v>100</v>
      </c>
      <c r="K487" s="22"/>
    </row>
    <row r="488" spans="1:11" ht="24.75" customHeight="1">
      <c r="A488" s="21" t="s">
        <v>35</v>
      </c>
      <c r="B488" s="215" t="s">
        <v>303</v>
      </c>
      <c r="C488" s="216"/>
      <c r="D488" s="9" t="s">
        <v>133</v>
      </c>
      <c r="E488" s="9" t="s">
        <v>117</v>
      </c>
      <c r="F488" s="9" t="s">
        <v>36</v>
      </c>
      <c r="G488" s="9"/>
      <c r="H488" s="10">
        <f t="shared" si="73"/>
        <v>158.9</v>
      </c>
      <c r="I488" s="114">
        <f t="shared" si="73"/>
        <v>158.9</v>
      </c>
      <c r="J488" s="121">
        <f t="shared" si="67"/>
        <v>100</v>
      </c>
      <c r="K488" s="22"/>
    </row>
    <row r="489" spans="1:11" ht="13.5">
      <c r="A489" s="21" t="s">
        <v>37</v>
      </c>
      <c r="B489" s="215" t="s">
        <v>303</v>
      </c>
      <c r="C489" s="216"/>
      <c r="D489" s="9" t="s">
        <v>133</v>
      </c>
      <c r="E489" s="9" t="s">
        <v>117</v>
      </c>
      <c r="F489" s="9" t="s">
        <v>38</v>
      </c>
      <c r="G489" s="9"/>
      <c r="H489" s="10">
        <f t="shared" si="73"/>
        <v>158.9</v>
      </c>
      <c r="I489" s="114">
        <f t="shared" si="73"/>
        <v>158.9</v>
      </c>
      <c r="J489" s="121">
        <f t="shared" si="67"/>
        <v>100</v>
      </c>
      <c r="K489" s="22"/>
    </row>
    <row r="490" spans="1:11" ht="26.25">
      <c r="A490" s="21" t="s">
        <v>135</v>
      </c>
      <c r="B490" s="215" t="s">
        <v>303</v>
      </c>
      <c r="C490" s="216"/>
      <c r="D490" s="9" t="s">
        <v>133</v>
      </c>
      <c r="E490" s="9" t="s">
        <v>117</v>
      </c>
      <c r="F490" s="9" t="s">
        <v>38</v>
      </c>
      <c r="G490" s="9" t="s">
        <v>136</v>
      </c>
      <c r="H490" s="10">
        <v>158.9</v>
      </c>
      <c r="I490" s="114">
        <f>48.4+86+24.5</f>
        <v>158.9</v>
      </c>
      <c r="J490" s="121">
        <f t="shared" si="67"/>
        <v>100</v>
      </c>
      <c r="K490" s="22"/>
    </row>
    <row r="491" spans="1:11" ht="13.5">
      <c r="A491" s="21" t="s">
        <v>31</v>
      </c>
      <c r="B491" s="215" t="s">
        <v>303</v>
      </c>
      <c r="C491" s="216"/>
      <c r="D491" s="9" t="s">
        <v>32</v>
      </c>
      <c r="E491" s="23" t="s">
        <v>593</v>
      </c>
      <c r="F491" s="9"/>
      <c r="G491" s="9"/>
      <c r="H491" s="10">
        <f aca="true" t="shared" si="74" ref="H491:I494">H492</f>
        <v>80</v>
      </c>
      <c r="I491" s="114">
        <f t="shared" si="74"/>
        <v>80</v>
      </c>
      <c r="J491" s="121">
        <f t="shared" si="67"/>
        <v>100</v>
      </c>
      <c r="K491" s="22"/>
    </row>
    <row r="492" spans="1:11" ht="13.5">
      <c r="A492" s="21" t="s">
        <v>33</v>
      </c>
      <c r="B492" s="215" t="s">
        <v>303</v>
      </c>
      <c r="C492" s="216"/>
      <c r="D492" s="9" t="s">
        <v>32</v>
      </c>
      <c r="E492" s="9" t="s">
        <v>34</v>
      </c>
      <c r="F492" s="9"/>
      <c r="G492" s="9"/>
      <c r="H492" s="10">
        <f t="shared" si="74"/>
        <v>80</v>
      </c>
      <c r="I492" s="114">
        <f t="shared" si="74"/>
        <v>80</v>
      </c>
      <c r="J492" s="121">
        <f t="shared" si="67"/>
        <v>100</v>
      </c>
      <c r="K492" s="22"/>
    </row>
    <row r="493" spans="1:11" ht="27.75" customHeight="1">
      <c r="A493" s="21" t="s">
        <v>35</v>
      </c>
      <c r="B493" s="215" t="s">
        <v>303</v>
      </c>
      <c r="C493" s="216"/>
      <c r="D493" s="9" t="s">
        <v>32</v>
      </c>
      <c r="E493" s="9" t="s">
        <v>34</v>
      </c>
      <c r="F493" s="9" t="s">
        <v>36</v>
      </c>
      <c r="G493" s="9"/>
      <c r="H493" s="10">
        <f t="shared" si="74"/>
        <v>80</v>
      </c>
      <c r="I493" s="114">
        <f t="shared" si="74"/>
        <v>80</v>
      </c>
      <c r="J493" s="121">
        <f t="shared" si="67"/>
        <v>100</v>
      </c>
      <c r="K493" s="22"/>
    </row>
    <row r="494" spans="1:11" ht="13.5">
      <c r="A494" s="21" t="s">
        <v>37</v>
      </c>
      <c r="B494" s="215" t="s">
        <v>303</v>
      </c>
      <c r="C494" s="216"/>
      <c r="D494" s="9" t="s">
        <v>32</v>
      </c>
      <c r="E494" s="9" t="s">
        <v>34</v>
      </c>
      <c r="F494" s="9" t="s">
        <v>38</v>
      </c>
      <c r="G494" s="9"/>
      <c r="H494" s="10">
        <f t="shared" si="74"/>
        <v>80</v>
      </c>
      <c r="I494" s="114">
        <f t="shared" si="74"/>
        <v>80</v>
      </c>
      <c r="J494" s="121">
        <f t="shared" si="67"/>
        <v>100</v>
      </c>
      <c r="K494" s="22"/>
    </row>
    <row r="495" spans="1:11" ht="26.25">
      <c r="A495" s="21" t="s">
        <v>39</v>
      </c>
      <c r="B495" s="215" t="s">
        <v>303</v>
      </c>
      <c r="C495" s="216"/>
      <c r="D495" s="9" t="s">
        <v>32</v>
      </c>
      <c r="E495" s="9" t="s">
        <v>34</v>
      </c>
      <c r="F495" s="9" t="s">
        <v>38</v>
      </c>
      <c r="G495" s="9" t="s">
        <v>40</v>
      </c>
      <c r="H495" s="10">
        <v>80</v>
      </c>
      <c r="I495" s="114">
        <v>80</v>
      </c>
      <c r="J495" s="121">
        <f t="shared" si="67"/>
        <v>100</v>
      </c>
      <c r="K495" s="22"/>
    </row>
    <row r="496" spans="1:11" ht="26.25">
      <c r="A496" s="21" t="s">
        <v>304</v>
      </c>
      <c r="B496" s="215" t="s">
        <v>305</v>
      </c>
      <c r="C496" s="216"/>
      <c r="D496" s="9"/>
      <c r="E496" s="9"/>
      <c r="F496" s="9"/>
      <c r="G496" s="9"/>
      <c r="H496" s="10">
        <f>H497+H502</f>
        <v>99.1</v>
      </c>
      <c r="I496" s="114">
        <f>I497+I502</f>
        <v>99.1</v>
      </c>
      <c r="J496" s="121">
        <f t="shared" si="67"/>
        <v>100</v>
      </c>
      <c r="K496" s="22"/>
    </row>
    <row r="497" spans="1:11" ht="13.5">
      <c r="A497" s="21" t="s">
        <v>31</v>
      </c>
      <c r="B497" s="215" t="s">
        <v>305</v>
      </c>
      <c r="C497" s="216"/>
      <c r="D497" s="9" t="s">
        <v>32</v>
      </c>
      <c r="E497" s="23" t="s">
        <v>593</v>
      </c>
      <c r="F497" s="9"/>
      <c r="G497" s="9"/>
      <c r="H497" s="10">
        <f aca="true" t="shared" si="75" ref="H497:I500">H498</f>
        <v>65.5</v>
      </c>
      <c r="I497" s="114">
        <f t="shared" si="75"/>
        <v>65.5</v>
      </c>
      <c r="J497" s="121">
        <f t="shared" si="67"/>
        <v>100</v>
      </c>
      <c r="K497" s="22"/>
    </row>
    <row r="498" spans="1:11" ht="13.5">
      <c r="A498" s="21" t="s">
        <v>33</v>
      </c>
      <c r="B498" s="215" t="s">
        <v>305</v>
      </c>
      <c r="C498" s="216"/>
      <c r="D498" s="9" t="s">
        <v>32</v>
      </c>
      <c r="E498" s="9" t="s">
        <v>34</v>
      </c>
      <c r="F498" s="9"/>
      <c r="G498" s="9"/>
      <c r="H498" s="10">
        <f t="shared" si="75"/>
        <v>65.5</v>
      </c>
      <c r="I498" s="114">
        <f t="shared" si="75"/>
        <v>65.5</v>
      </c>
      <c r="J498" s="121">
        <f t="shared" si="67"/>
        <v>100</v>
      </c>
      <c r="K498" s="22"/>
    </row>
    <row r="499" spans="1:11" ht="27.75" customHeight="1">
      <c r="A499" s="21" t="s">
        <v>35</v>
      </c>
      <c r="B499" s="215" t="s">
        <v>305</v>
      </c>
      <c r="C499" s="216"/>
      <c r="D499" s="9" t="s">
        <v>32</v>
      </c>
      <c r="E499" s="9" t="s">
        <v>34</v>
      </c>
      <c r="F499" s="9" t="s">
        <v>36</v>
      </c>
      <c r="G499" s="9"/>
      <c r="H499" s="10">
        <f t="shared" si="75"/>
        <v>65.5</v>
      </c>
      <c r="I499" s="114">
        <f t="shared" si="75"/>
        <v>65.5</v>
      </c>
      <c r="J499" s="121">
        <f t="shared" si="67"/>
        <v>100</v>
      </c>
      <c r="K499" s="22"/>
    </row>
    <row r="500" spans="1:11" ht="13.5">
      <c r="A500" s="21" t="s">
        <v>37</v>
      </c>
      <c r="B500" s="215" t="s">
        <v>305</v>
      </c>
      <c r="C500" s="216"/>
      <c r="D500" s="9" t="s">
        <v>32</v>
      </c>
      <c r="E500" s="9" t="s">
        <v>34</v>
      </c>
      <c r="F500" s="9" t="s">
        <v>38</v>
      </c>
      <c r="G500" s="9"/>
      <c r="H500" s="10">
        <f t="shared" si="75"/>
        <v>65.5</v>
      </c>
      <c r="I500" s="114">
        <f t="shared" si="75"/>
        <v>65.5</v>
      </c>
      <c r="J500" s="121">
        <f t="shared" si="67"/>
        <v>100</v>
      </c>
      <c r="K500" s="22"/>
    </row>
    <row r="501" spans="1:11" ht="26.25">
      <c r="A501" s="21" t="s">
        <v>39</v>
      </c>
      <c r="B501" s="215" t="s">
        <v>305</v>
      </c>
      <c r="C501" s="216"/>
      <c r="D501" s="9" t="s">
        <v>32</v>
      </c>
      <c r="E501" s="9" t="s">
        <v>34</v>
      </c>
      <c r="F501" s="9" t="s">
        <v>38</v>
      </c>
      <c r="G501" s="9" t="s">
        <v>40</v>
      </c>
      <c r="H501" s="10">
        <v>65.5</v>
      </c>
      <c r="I501" s="114">
        <f>25+22+10+8.5</f>
        <v>65.5</v>
      </c>
      <c r="J501" s="121">
        <f t="shared" si="67"/>
        <v>100</v>
      </c>
      <c r="K501" s="22"/>
    </row>
    <row r="502" spans="1:11" ht="13.5">
      <c r="A502" s="21" t="s">
        <v>299</v>
      </c>
      <c r="B502" s="215" t="s">
        <v>305</v>
      </c>
      <c r="C502" s="216"/>
      <c r="D502" s="9" t="s">
        <v>300</v>
      </c>
      <c r="E502" s="23" t="s">
        <v>593</v>
      </c>
      <c r="F502" s="9"/>
      <c r="G502" s="9"/>
      <c r="H502" s="10">
        <f aca="true" t="shared" si="76" ref="H502:I505">H503</f>
        <v>33.6</v>
      </c>
      <c r="I502" s="114">
        <f t="shared" si="76"/>
        <v>33.6</v>
      </c>
      <c r="J502" s="121">
        <f t="shared" si="67"/>
        <v>100</v>
      </c>
      <c r="K502" s="22"/>
    </row>
    <row r="503" spans="1:11" ht="26.25">
      <c r="A503" s="21" t="s">
        <v>301</v>
      </c>
      <c r="B503" s="215" t="s">
        <v>305</v>
      </c>
      <c r="C503" s="216"/>
      <c r="D503" s="9" t="s">
        <v>300</v>
      </c>
      <c r="E503" s="9" t="s">
        <v>65</v>
      </c>
      <c r="F503" s="9"/>
      <c r="G503" s="9"/>
      <c r="H503" s="10">
        <f t="shared" si="76"/>
        <v>33.6</v>
      </c>
      <c r="I503" s="114">
        <f t="shared" si="76"/>
        <v>33.6</v>
      </c>
      <c r="J503" s="121">
        <f t="shared" si="67"/>
        <v>100</v>
      </c>
      <c r="K503" s="22"/>
    </row>
    <row r="504" spans="1:11" ht="28.5" customHeight="1">
      <c r="A504" s="21" t="s">
        <v>35</v>
      </c>
      <c r="B504" s="215" t="s">
        <v>305</v>
      </c>
      <c r="C504" s="216"/>
      <c r="D504" s="9" t="s">
        <v>300</v>
      </c>
      <c r="E504" s="9" t="s">
        <v>65</v>
      </c>
      <c r="F504" s="9" t="s">
        <v>36</v>
      </c>
      <c r="G504" s="9"/>
      <c r="H504" s="10">
        <f t="shared" si="76"/>
        <v>33.6</v>
      </c>
      <c r="I504" s="114">
        <f t="shared" si="76"/>
        <v>33.6</v>
      </c>
      <c r="J504" s="121">
        <f t="shared" si="67"/>
        <v>100</v>
      </c>
      <c r="K504" s="22"/>
    </row>
    <row r="505" spans="1:11" ht="13.5">
      <c r="A505" s="21" t="s">
        <v>37</v>
      </c>
      <c r="B505" s="215" t="s">
        <v>305</v>
      </c>
      <c r="C505" s="216"/>
      <c r="D505" s="9" t="s">
        <v>300</v>
      </c>
      <c r="E505" s="9" t="s">
        <v>65</v>
      </c>
      <c r="F505" s="9" t="s">
        <v>38</v>
      </c>
      <c r="G505" s="9"/>
      <c r="H505" s="10">
        <f t="shared" si="76"/>
        <v>33.6</v>
      </c>
      <c r="I505" s="114">
        <f t="shared" si="76"/>
        <v>33.6</v>
      </c>
      <c r="J505" s="121">
        <f t="shared" si="67"/>
        <v>100</v>
      </c>
      <c r="K505" s="22"/>
    </row>
    <row r="506" spans="1:11" ht="26.25">
      <c r="A506" s="21" t="s">
        <v>39</v>
      </c>
      <c r="B506" s="215" t="s">
        <v>305</v>
      </c>
      <c r="C506" s="216"/>
      <c r="D506" s="9" t="s">
        <v>300</v>
      </c>
      <c r="E506" s="9" t="s">
        <v>65</v>
      </c>
      <c r="F506" s="9" t="s">
        <v>38</v>
      </c>
      <c r="G506" s="9" t="s">
        <v>40</v>
      </c>
      <c r="H506" s="10">
        <v>33.6</v>
      </c>
      <c r="I506" s="114">
        <v>33.6</v>
      </c>
      <c r="J506" s="121">
        <f t="shared" si="67"/>
        <v>100</v>
      </c>
      <c r="K506" s="22"/>
    </row>
    <row r="507" spans="1:11" ht="26.25">
      <c r="A507" s="21" t="s">
        <v>306</v>
      </c>
      <c r="B507" s="215" t="s">
        <v>307</v>
      </c>
      <c r="C507" s="216"/>
      <c r="D507" s="9"/>
      <c r="E507" s="9"/>
      <c r="F507" s="9"/>
      <c r="G507" s="9"/>
      <c r="H507" s="10">
        <f>H508+H521</f>
        <v>383.8</v>
      </c>
      <c r="I507" s="114">
        <f>I508+I521</f>
        <v>333.8</v>
      </c>
      <c r="J507" s="121">
        <f t="shared" si="67"/>
        <v>86.97238144867119</v>
      </c>
      <c r="K507" s="22"/>
    </row>
    <row r="508" spans="1:11" ht="13.5">
      <c r="A508" s="21" t="s">
        <v>132</v>
      </c>
      <c r="B508" s="215" t="s">
        <v>307</v>
      </c>
      <c r="C508" s="216"/>
      <c r="D508" s="9" t="s">
        <v>133</v>
      </c>
      <c r="E508" s="23" t="s">
        <v>593</v>
      </c>
      <c r="F508" s="9"/>
      <c r="G508" s="9"/>
      <c r="H508" s="10">
        <f>H509+H513+H517</f>
        <v>333.8</v>
      </c>
      <c r="I508" s="114">
        <f>I509+I513+I517</f>
        <v>333.8</v>
      </c>
      <c r="J508" s="121">
        <f t="shared" si="67"/>
        <v>100</v>
      </c>
      <c r="K508" s="22"/>
    </row>
    <row r="509" spans="1:11" ht="13.5">
      <c r="A509" s="21" t="s">
        <v>138</v>
      </c>
      <c r="B509" s="215" t="s">
        <v>307</v>
      </c>
      <c r="C509" s="216"/>
      <c r="D509" s="9" t="s">
        <v>133</v>
      </c>
      <c r="E509" s="9" t="s">
        <v>34</v>
      </c>
      <c r="F509" s="9"/>
      <c r="G509" s="9"/>
      <c r="H509" s="10">
        <f aca="true" t="shared" si="77" ref="H509:I511">H510</f>
        <v>90</v>
      </c>
      <c r="I509" s="114">
        <f t="shared" si="77"/>
        <v>90</v>
      </c>
      <c r="J509" s="121">
        <f t="shared" si="67"/>
        <v>100</v>
      </c>
      <c r="K509" s="22"/>
    </row>
    <row r="510" spans="1:11" ht="28.5" customHeight="1">
      <c r="A510" s="21" t="s">
        <v>35</v>
      </c>
      <c r="B510" s="215" t="s">
        <v>307</v>
      </c>
      <c r="C510" s="216"/>
      <c r="D510" s="9" t="s">
        <v>133</v>
      </c>
      <c r="E510" s="9" t="s">
        <v>34</v>
      </c>
      <c r="F510" s="9" t="s">
        <v>36</v>
      </c>
      <c r="G510" s="9"/>
      <c r="H510" s="10">
        <f t="shared" si="77"/>
        <v>90</v>
      </c>
      <c r="I510" s="114">
        <f t="shared" si="77"/>
        <v>90</v>
      </c>
      <c r="J510" s="121">
        <f t="shared" si="67"/>
        <v>100</v>
      </c>
      <c r="K510" s="22"/>
    </row>
    <row r="511" spans="1:11" ht="13.5">
      <c r="A511" s="21" t="s">
        <v>37</v>
      </c>
      <c r="B511" s="215" t="s">
        <v>307</v>
      </c>
      <c r="C511" s="216"/>
      <c r="D511" s="9" t="s">
        <v>133</v>
      </c>
      <c r="E511" s="9" t="s">
        <v>34</v>
      </c>
      <c r="F511" s="9" t="s">
        <v>38</v>
      </c>
      <c r="G511" s="9"/>
      <c r="H511" s="10">
        <f t="shared" si="77"/>
        <v>90</v>
      </c>
      <c r="I511" s="114">
        <f t="shared" si="77"/>
        <v>90</v>
      </c>
      <c r="J511" s="121">
        <f t="shared" si="67"/>
        <v>100</v>
      </c>
      <c r="K511" s="22"/>
    </row>
    <row r="512" spans="1:11" ht="26.25">
      <c r="A512" s="21" t="s">
        <v>135</v>
      </c>
      <c r="B512" s="215" t="s">
        <v>307</v>
      </c>
      <c r="C512" s="216"/>
      <c r="D512" s="9" t="s">
        <v>133</v>
      </c>
      <c r="E512" s="9" t="s">
        <v>34</v>
      </c>
      <c r="F512" s="9" t="s">
        <v>38</v>
      </c>
      <c r="G512" s="9" t="s">
        <v>136</v>
      </c>
      <c r="H512" s="10">
        <v>90</v>
      </c>
      <c r="I512" s="114">
        <v>90</v>
      </c>
      <c r="J512" s="121">
        <f t="shared" si="67"/>
        <v>100</v>
      </c>
      <c r="K512" s="22"/>
    </row>
    <row r="513" spans="1:11" ht="13.5">
      <c r="A513" s="21" t="s">
        <v>134</v>
      </c>
      <c r="B513" s="215" t="s">
        <v>307</v>
      </c>
      <c r="C513" s="216"/>
      <c r="D513" s="9" t="s">
        <v>133</v>
      </c>
      <c r="E513" s="9" t="s">
        <v>117</v>
      </c>
      <c r="F513" s="9"/>
      <c r="G513" s="9"/>
      <c r="H513" s="10">
        <f aca="true" t="shared" si="78" ref="H513:I515">H514</f>
        <v>198.8</v>
      </c>
      <c r="I513" s="114">
        <f t="shared" si="78"/>
        <v>198.8</v>
      </c>
      <c r="J513" s="121">
        <f t="shared" si="67"/>
        <v>100</v>
      </c>
      <c r="K513" s="22"/>
    </row>
    <row r="514" spans="1:11" ht="27" customHeight="1">
      <c r="A514" s="21" t="s">
        <v>35</v>
      </c>
      <c r="B514" s="215" t="s">
        <v>307</v>
      </c>
      <c r="C514" s="216"/>
      <c r="D514" s="9" t="s">
        <v>133</v>
      </c>
      <c r="E514" s="9" t="s">
        <v>117</v>
      </c>
      <c r="F514" s="9" t="s">
        <v>36</v>
      </c>
      <c r="G514" s="9"/>
      <c r="H514" s="10">
        <f t="shared" si="78"/>
        <v>198.8</v>
      </c>
      <c r="I514" s="114">
        <f t="shared" si="78"/>
        <v>198.8</v>
      </c>
      <c r="J514" s="121">
        <f t="shared" si="67"/>
        <v>100</v>
      </c>
      <c r="K514" s="22"/>
    </row>
    <row r="515" spans="1:11" ht="13.5">
      <c r="A515" s="21" t="s">
        <v>37</v>
      </c>
      <c r="B515" s="215" t="s">
        <v>307</v>
      </c>
      <c r="C515" s="216"/>
      <c r="D515" s="9" t="s">
        <v>133</v>
      </c>
      <c r="E515" s="9" t="s">
        <v>117</v>
      </c>
      <c r="F515" s="9" t="s">
        <v>38</v>
      </c>
      <c r="G515" s="9"/>
      <c r="H515" s="10">
        <f t="shared" si="78"/>
        <v>198.8</v>
      </c>
      <c r="I515" s="114">
        <f t="shared" si="78"/>
        <v>198.8</v>
      </c>
      <c r="J515" s="121">
        <f t="shared" si="67"/>
        <v>100</v>
      </c>
      <c r="K515" s="22"/>
    </row>
    <row r="516" spans="1:11" ht="26.25">
      <c r="A516" s="21" t="s">
        <v>135</v>
      </c>
      <c r="B516" s="215" t="s">
        <v>307</v>
      </c>
      <c r="C516" s="216"/>
      <c r="D516" s="9" t="s">
        <v>133</v>
      </c>
      <c r="E516" s="9" t="s">
        <v>117</v>
      </c>
      <c r="F516" s="9" t="s">
        <v>38</v>
      </c>
      <c r="G516" s="9" t="s">
        <v>136</v>
      </c>
      <c r="H516" s="10">
        <v>198.8</v>
      </c>
      <c r="I516" s="114">
        <f>77.5+121.3</f>
        <v>198.8</v>
      </c>
      <c r="J516" s="121">
        <f t="shared" si="67"/>
        <v>100</v>
      </c>
      <c r="K516" s="22"/>
    </row>
    <row r="517" spans="1:11" ht="13.5">
      <c r="A517" s="21" t="s">
        <v>139</v>
      </c>
      <c r="B517" s="215" t="s">
        <v>307</v>
      </c>
      <c r="C517" s="216"/>
      <c r="D517" s="9" t="s">
        <v>133</v>
      </c>
      <c r="E517" s="9" t="s">
        <v>140</v>
      </c>
      <c r="F517" s="9"/>
      <c r="G517" s="9"/>
      <c r="H517" s="10">
        <v>45</v>
      </c>
      <c r="I517" s="114">
        <f>I518</f>
        <v>45</v>
      </c>
      <c r="J517" s="121">
        <f t="shared" si="67"/>
        <v>100</v>
      </c>
      <c r="K517" s="22"/>
    </row>
    <row r="518" spans="1:11" ht="30" customHeight="1">
      <c r="A518" s="21" t="s">
        <v>35</v>
      </c>
      <c r="B518" s="215" t="s">
        <v>307</v>
      </c>
      <c r="C518" s="216"/>
      <c r="D518" s="9" t="s">
        <v>133</v>
      </c>
      <c r="E518" s="9" t="s">
        <v>140</v>
      </c>
      <c r="F518" s="9" t="s">
        <v>36</v>
      </c>
      <c r="G518" s="9"/>
      <c r="H518" s="10">
        <v>45</v>
      </c>
      <c r="I518" s="114">
        <f>I519</f>
        <v>45</v>
      </c>
      <c r="J518" s="121">
        <f t="shared" si="67"/>
        <v>100</v>
      </c>
      <c r="K518" s="22"/>
    </row>
    <row r="519" spans="1:11" ht="13.5">
      <c r="A519" s="21" t="s">
        <v>37</v>
      </c>
      <c r="B519" s="215" t="s">
        <v>307</v>
      </c>
      <c r="C519" s="216"/>
      <c r="D519" s="9" t="s">
        <v>133</v>
      </c>
      <c r="E519" s="9" t="s">
        <v>140</v>
      </c>
      <c r="F519" s="9" t="s">
        <v>38</v>
      </c>
      <c r="G519" s="9"/>
      <c r="H519" s="10">
        <v>45</v>
      </c>
      <c r="I519" s="114">
        <f>I520</f>
        <v>45</v>
      </c>
      <c r="J519" s="121">
        <f aca="true" t="shared" si="79" ref="J519:J582">I519/H519*100</f>
        <v>100</v>
      </c>
      <c r="K519" s="22"/>
    </row>
    <row r="520" spans="1:11" ht="26.25">
      <c r="A520" s="21" t="s">
        <v>135</v>
      </c>
      <c r="B520" s="215" t="s">
        <v>307</v>
      </c>
      <c r="C520" s="216"/>
      <c r="D520" s="9" t="s">
        <v>133</v>
      </c>
      <c r="E520" s="9" t="s">
        <v>140</v>
      </c>
      <c r="F520" s="9" t="s">
        <v>38</v>
      </c>
      <c r="G520" s="9" t="s">
        <v>136</v>
      </c>
      <c r="H520" s="10">
        <v>45</v>
      </c>
      <c r="I520" s="114">
        <f>28+17</f>
        <v>45</v>
      </c>
      <c r="J520" s="121">
        <f t="shared" si="79"/>
        <v>100</v>
      </c>
      <c r="K520" s="22"/>
    </row>
    <row r="521" spans="1:11" ht="13.5">
      <c r="A521" s="21" t="s">
        <v>31</v>
      </c>
      <c r="B521" s="215" t="s">
        <v>307</v>
      </c>
      <c r="C521" s="216"/>
      <c r="D521" s="9" t="s">
        <v>32</v>
      </c>
      <c r="E521" s="23" t="s">
        <v>593</v>
      </c>
      <c r="F521" s="9"/>
      <c r="G521" s="9"/>
      <c r="H521" s="10">
        <v>50</v>
      </c>
      <c r="I521" s="114">
        <f>I522</f>
        <v>0</v>
      </c>
      <c r="J521" s="121">
        <f t="shared" si="79"/>
        <v>0</v>
      </c>
      <c r="K521" s="22"/>
    </row>
    <row r="522" spans="1:11" ht="13.5">
      <c r="A522" s="21" t="s">
        <v>33</v>
      </c>
      <c r="B522" s="215" t="s">
        <v>307</v>
      </c>
      <c r="C522" s="216"/>
      <c r="D522" s="9" t="s">
        <v>32</v>
      </c>
      <c r="E522" s="9" t="s">
        <v>34</v>
      </c>
      <c r="F522" s="9"/>
      <c r="G522" s="9"/>
      <c r="H522" s="10">
        <v>50</v>
      </c>
      <c r="I522" s="114">
        <f>I523</f>
        <v>0</v>
      </c>
      <c r="J522" s="121">
        <f t="shared" si="79"/>
        <v>0</v>
      </c>
      <c r="K522" s="22"/>
    </row>
    <row r="523" spans="1:11" ht="27.75" customHeight="1">
      <c r="A523" s="21" t="s">
        <v>35</v>
      </c>
      <c r="B523" s="215" t="s">
        <v>307</v>
      </c>
      <c r="C523" s="216"/>
      <c r="D523" s="9" t="s">
        <v>32</v>
      </c>
      <c r="E523" s="9" t="s">
        <v>34</v>
      </c>
      <c r="F523" s="9" t="s">
        <v>36</v>
      </c>
      <c r="G523" s="9"/>
      <c r="H523" s="10">
        <v>50</v>
      </c>
      <c r="I523" s="114">
        <f>I524</f>
        <v>0</v>
      </c>
      <c r="J523" s="121">
        <f t="shared" si="79"/>
        <v>0</v>
      </c>
      <c r="K523" s="22"/>
    </row>
    <row r="524" spans="1:11" ht="13.5">
      <c r="A524" s="21" t="s">
        <v>37</v>
      </c>
      <c r="B524" s="215" t="s">
        <v>307</v>
      </c>
      <c r="C524" s="216"/>
      <c r="D524" s="9" t="s">
        <v>32</v>
      </c>
      <c r="E524" s="9" t="s">
        <v>34</v>
      </c>
      <c r="F524" s="9" t="s">
        <v>38</v>
      </c>
      <c r="G524" s="9"/>
      <c r="H524" s="10">
        <v>50</v>
      </c>
      <c r="I524" s="114">
        <f>I525</f>
        <v>0</v>
      </c>
      <c r="J524" s="121">
        <f t="shared" si="79"/>
        <v>0</v>
      </c>
      <c r="K524" s="22"/>
    </row>
    <row r="525" spans="1:11" ht="26.25">
      <c r="A525" s="21" t="s">
        <v>39</v>
      </c>
      <c r="B525" s="215" t="s">
        <v>307</v>
      </c>
      <c r="C525" s="216"/>
      <c r="D525" s="9" t="s">
        <v>32</v>
      </c>
      <c r="E525" s="9" t="s">
        <v>34</v>
      </c>
      <c r="F525" s="9" t="s">
        <v>38</v>
      </c>
      <c r="G525" s="9" t="s">
        <v>40</v>
      </c>
      <c r="H525" s="10">
        <v>50</v>
      </c>
      <c r="I525" s="114"/>
      <c r="J525" s="121">
        <f t="shared" si="79"/>
        <v>0</v>
      </c>
      <c r="K525" s="22"/>
    </row>
    <row r="526" spans="1:11" ht="39">
      <c r="A526" s="21" t="s">
        <v>308</v>
      </c>
      <c r="B526" s="215" t="s">
        <v>309</v>
      </c>
      <c r="C526" s="216"/>
      <c r="D526" s="9"/>
      <c r="E526" s="9"/>
      <c r="F526" s="9"/>
      <c r="G526" s="9"/>
      <c r="H526" s="10">
        <f>H527+H540+H545</f>
        <v>196</v>
      </c>
      <c r="I526" s="114">
        <f>I527+I540+I545</f>
        <v>148.6</v>
      </c>
      <c r="J526" s="121">
        <f t="shared" si="79"/>
        <v>75.81632653061224</v>
      </c>
      <c r="K526" s="22"/>
    </row>
    <row r="527" spans="1:11" ht="13.5">
      <c r="A527" s="21" t="s">
        <v>132</v>
      </c>
      <c r="B527" s="215" t="s">
        <v>309</v>
      </c>
      <c r="C527" s="216"/>
      <c r="D527" s="9" t="s">
        <v>133</v>
      </c>
      <c r="E527" s="23" t="s">
        <v>593</v>
      </c>
      <c r="F527" s="9"/>
      <c r="G527" s="9"/>
      <c r="H527" s="10">
        <f>H528+H532+H536</f>
        <v>81.5</v>
      </c>
      <c r="I527" s="114">
        <f>I528+I532+I536</f>
        <v>81.3</v>
      </c>
      <c r="J527" s="121">
        <f t="shared" si="79"/>
        <v>99.75460122699387</v>
      </c>
      <c r="K527" s="22"/>
    </row>
    <row r="528" spans="1:11" ht="13.5">
      <c r="A528" s="21" t="s">
        <v>138</v>
      </c>
      <c r="B528" s="215" t="s">
        <v>309</v>
      </c>
      <c r="C528" s="216"/>
      <c r="D528" s="9" t="s">
        <v>133</v>
      </c>
      <c r="E528" s="9" t="s">
        <v>34</v>
      </c>
      <c r="F528" s="9"/>
      <c r="G528" s="9"/>
      <c r="H528" s="10">
        <f aca="true" t="shared" si="80" ref="H528:I530">H529</f>
        <v>22.5</v>
      </c>
      <c r="I528" s="114">
        <f t="shared" si="80"/>
        <v>22.5</v>
      </c>
      <c r="J528" s="121">
        <f t="shared" si="79"/>
        <v>100</v>
      </c>
      <c r="K528" s="22"/>
    </row>
    <row r="529" spans="1:11" ht="27" customHeight="1">
      <c r="A529" s="21" t="s">
        <v>35</v>
      </c>
      <c r="B529" s="215" t="s">
        <v>309</v>
      </c>
      <c r="C529" s="216"/>
      <c r="D529" s="9" t="s">
        <v>133</v>
      </c>
      <c r="E529" s="9" t="s">
        <v>34</v>
      </c>
      <c r="F529" s="9" t="s">
        <v>36</v>
      </c>
      <c r="G529" s="9"/>
      <c r="H529" s="10">
        <f t="shared" si="80"/>
        <v>22.5</v>
      </c>
      <c r="I529" s="114">
        <f t="shared" si="80"/>
        <v>22.5</v>
      </c>
      <c r="J529" s="121">
        <f t="shared" si="79"/>
        <v>100</v>
      </c>
      <c r="K529" s="22"/>
    </row>
    <row r="530" spans="1:11" ht="13.5">
      <c r="A530" s="21" t="s">
        <v>37</v>
      </c>
      <c r="B530" s="215" t="s">
        <v>309</v>
      </c>
      <c r="C530" s="216"/>
      <c r="D530" s="9" t="s">
        <v>133</v>
      </c>
      <c r="E530" s="9" t="s">
        <v>34</v>
      </c>
      <c r="F530" s="9" t="s">
        <v>38</v>
      </c>
      <c r="G530" s="9"/>
      <c r="H530" s="10">
        <f t="shared" si="80"/>
        <v>22.5</v>
      </c>
      <c r="I530" s="114">
        <f t="shared" si="80"/>
        <v>22.5</v>
      </c>
      <c r="J530" s="121">
        <f t="shared" si="79"/>
        <v>100</v>
      </c>
      <c r="K530" s="22"/>
    </row>
    <row r="531" spans="1:11" ht="26.25">
      <c r="A531" s="21" t="s">
        <v>135</v>
      </c>
      <c r="B531" s="215" t="s">
        <v>309</v>
      </c>
      <c r="C531" s="216"/>
      <c r="D531" s="9" t="s">
        <v>133</v>
      </c>
      <c r="E531" s="9" t="s">
        <v>34</v>
      </c>
      <c r="F531" s="9" t="s">
        <v>38</v>
      </c>
      <c r="G531" s="9" t="s">
        <v>136</v>
      </c>
      <c r="H531" s="10">
        <v>22.5</v>
      </c>
      <c r="I531" s="114">
        <v>22.5</v>
      </c>
      <c r="J531" s="121">
        <f t="shared" si="79"/>
        <v>100</v>
      </c>
      <c r="K531" s="22"/>
    </row>
    <row r="532" spans="1:11" ht="13.5">
      <c r="A532" s="21" t="s">
        <v>134</v>
      </c>
      <c r="B532" s="215" t="s">
        <v>309</v>
      </c>
      <c r="C532" s="216"/>
      <c r="D532" s="9" t="s">
        <v>133</v>
      </c>
      <c r="E532" s="9" t="s">
        <v>117</v>
      </c>
      <c r="F532" s="9"/>
      <c r="G532" s="9"/>
      <c r="H532" s="10">
        <f aca="true" t="shared" si="81" ref="H532:I534">H533</f>
        <v>42</v>
      </c>
      <c r="I532" s="114">
        <f t="shared" si="81"/>
        <v>42</v>
      </c>
      <c r="J532" s="121">
        <f t="shared" si="79"/>
        <v>100</v>
      </c>
      <c r="K532" s="22"/>
    </row>
    <row r="533" spans="1:11" ht="27" customHeight="1">
      <c r="A533" s="21" t="s">
        <v>35</v>
      </c>
      <c r="B533" s="215" t="s">
        <v>309</v>
      </c>
      <c r="C533" s="216"/>
      <c r="D533" s="9" t="s">
        <v>133</v>
      </c>
      <c r="E533" s="9" t="s">
        <v>117</v>
      </c>
      <c r="F533" s="9" t="s">
        <v>36</v>
      </c>
      <c r="G533" s="9"/>
      <c r="H533" s="10">
        <f t="shared" si="81"/>
        <v>42</v>
      </c>
      <c r="I533" s="114">
        <f t="shared" si="81"/>
        <v>42</v>
      </c>
      <c r="J533" s="121">
        <f t="shared" si="79"/>
        <v>100</v>
      </c>
      <c r="K533" s="22"/>
    </row>
    <row r="534" spans="1:11" ht="13.5">
      <c r="A534" s="21" t="s">
        <v>37</v>
      </c>
      <c r="B534" s="215" t="s">
        <v>309</v>
      </c>
      <c r="C534" s="216"/>
      <c r="D534" s="9" t="s">
        <v>133</v>
      </c>
      <c r="E534" s="9" t="s">
        <v>117</v>
      </c>
      <c r="F534" s="9" t="s">
        <v>38</v>
      </c>
      <c r="G534" s="9"/>
      <c r="H534" s="10">
        <f t="shared" si="81"/>
        <v>42</v>
      </c>
      <c r="I534" s="114">
        <f t="shared" si="81"/>
        <v>42</v>
      </c>
      <c r="J534" s="121">
        <f t="shared" si="79"/>
        <v>100</v>
      </c>
      <c r="K534" s="22"/>
    </row>
    <row r="535" spans="1:11" ht="26.25">
      <c r="A535" s="21" t="s">
        <v>135</v>
      </c>
      <c r="B535" s="215" t="s">
        <v>309</v>
      </c>
      <c r="C535" s="216"/>
      <c r="D535" s="9" t="s">
        <v>133</v>
      </c>
      <c r="E535" s="9" t="s">
        <v>117</v>
      </c>
      <c r="F535" s="9" t="s">
        <v>38</v>
      </c>
      <c r="G535" s="9" t="s">
        <v>136</v>
      </c>
      <c r="H535" s="10">
        <v>42</v>
      </c>
      <c r="I535" s="114">
        <v>42</v>
      </c>
      <c r="J535" s="121">
        <f t="shared" si="79"/>
        <v>100</v>
      </c>
      <c r="K535" s="22"/>
    </row>
    <row r="536" spans="1:11" ht="13.5">
      <c r="A536" s="21" t="s">
        <v>139</v>
      </c>
      <c r="B536" s="215" t="s">
        <v>309</v>
      </c>
      <c r="C536" s="216"/>
      <c r="D536" s="9" t="s">
        <v>133</v>
      </c>
      <c r="E536" s="9" t="s">
        <v>140</v>
      </c>
      <c r="F536" s="9"/>
      <c r="G536" s="9"/>
      <c r="H536" s="10">
        <f aca="true" t="shared" si="82" ref="H536:I538">H537</f>
        <v>17</v>
      </c>
      <c r="I536" s="114">
        <f t="shared" si="82"/>
        <v>16.8</v>
      </c>
      <c r="J536" s="121">
        <f t="shared" si="79"/>
        <v>98.82352941176471</v>
      </c>
      <c r="K536" s="22"/>
    </row>
    <row r="537" spans="1:11" ht="27.75" customHeight="1">
      <c r="A537" s="21" t="s">
        <v>35</v>
      </c>
      <c r="B537" s="215" t="s">
        <v>309</v>
      </c>
      <c r="C537" s="216"/>
      <c r="D537" s="9" t="s">
        <v>133</v>
      </c>
      <c r="E537" s="9" t="s">
        <v>140</v>
      </c>
      <c r="F537" s="9" t="s">
        <v>36</v>
      </c>
      <c r="G537" s="9"/>
      <c r="H537" s="10">
        <f t="shared" si="82"/>
        <v>17</v>
      </c>
      <c r="I537" s="114">
        <f t="shared" si="82"/>
        <v>16.8</v>
      </c>
      <c r="J537" s="121">
        <f t="shared" si="79"/>
        <v>98.82352941176471</v>
      </c>
      <c r="K537" s="22"/>
    </row>
    <row r="538" spans="1:11" ht="13.5">
      <c r="A538" s="21" t="s">
        <v>37</v>
      </c>
      <c r="B538" s="215" t="s">
        <v>309</v>
      </c>
      <c r="C538" s="216"/>
      <c r="D538" s="9" t="s">
        <v>133</v>
      </c>
      <c r="E538" s="9" t="s">
        <v>140</v>
      </c>
      <c r="F538" s="9" t="s">
        <v>38</v>
      </c>
      <c r="G538" s="9"/>
      <c r="H538" s="10">
        <f t="shared" si="82"/>
        <v>17</v>
      </c>
      <c r="I538" s="114">
        <f t="shared" si="82"/>
        <v>16.8</v>
      </c>
      <c r="J538" s="121">
        <f t="shared" si="79"/>
        <v>98.82352941176471</v>
      </c>
      <c r="K538" s="22"/>
    </row>
    <row r="539" spans="1:11" ht="26.25">
      <c r="A539" s="21" t="s">
        <v>135</v>
      </c>
      <c r="B539" s="215" t="s">
        <v>309</v>
      </c>
      <c r="C539" s="216"/>
      <c r="D539" s="9" t="s">
        <v>133</v>
      </c>
      <c r="E539" s="9" t="s">
        <v>140</v>
      </c>
      <c r="F539" s="9" t="s">
        <v>38</v>
      </c>
      <c r="G539" s="9" t="s">
        <v>136</v>
      </c>
      <c r="H539" s="10">
        <v>17</v>
      </c>
      <c r="I539" s="114">
        <f>8.3+8.5</f>
        <v>16.8</v>
      </c>
      <c r="J539" s="121">
        <f t="shared" si="79"/>
        <v>98.82352941176471</v>
      </c>
      <c r="K539" s="22"/>
    </row>
    <row r="540" spans="1:11" ht="13.5">
      <c r="A540" s="21" t="s">
        <v>31</v>
      </c>
      <c r="B540" s="215" t="s">
        <v>309</v>
      </c>
      <c r="C540" s="216"/>
      <c r="D540" s="9" t="s">
        <v>32</v>
      </c>
      <c r="E540" s="23" t="s">
        <v>593</v>
      </c>
      <c r="F540" s="9"/>
      <c r="G540" s="9"/>
      <c r="H540" s="10">
        <f aca="true" t="shared" si="83" ref="H540:I543">H541</f>
        <v>20</v>
      </c>
      <c r="I540" s="114">
        <f t="shared" si="83"/>
        <v>20</v>
      </c>
      <c r="J540" s="121">
        <f t="shared" si="79"/>
        <v>100</v>
      </c>
      <c r="K540" s="22"/>
    </row>
    <row r="541" spans="1:11" ht="13.5">
      <c r="A541" s="21" t="s">
        <v>33</v>
      </c>
      <c r="B541" s="215" t="s">
        <v>309</v>
      </c>
      <c r="C541" s="216"/>
      <c r="D541" s="9" t="s">
        <v>32</v>
      </c>
      <c r="E541" s="9" t="s">
        <v>34</v>
      </c>
      <c r="F541" s="9"/>
      <c r="G541" s="9"/>
      <c r="H541" s="10">
        <f t="shared" si="83"/>
        <v>20</v>
      </c>
      <c r="I541" s="114">
        <f t="shared" si="83"/>
        <v>20</v>
      </c>
      <c r="J541" s="121">
        <f t="shared" si="79"/>
        <v>100</v>
      </c>
      <c r="K541" s="22"/>
    </row>
    <row r="542" spans="1:11" ht="30" customHeight="1">
      <c r="A542" s="21" t="s">
        <v>35</v>
      </c>
      <c r="B542" s="215" t="s">
        <v>309</v>
      </c>
      <c r="C542" s="216"/>
      <c r="D542" s="9" t="s">
        <v>32</v>
      </c>
      <c r="E542" s="9" t="s">
        <v>34</v>
      </c>
      <c r="F542" s="9" t="s">
        <v>36</v>
      </c>
      <c r="G542" s="9"/>
      <c r="H542" s="10">
        <f t="shared" si="83"/>
        <v>20</v>
      </c>
      <c r="I542" s="114">
        <f t="shared" si="83"/>
        <v>20</v>
      </c>
      <c r="J542" s="121">
        <f t="shared" si="79"/>
        <v>100</v>
      </c>
      <c r="K542" s="22"/>
    </row>
    <row r="543" spans="1:11" ht="13.5">
      <c r="A543" s="21" t="s">
        <v>37</v>
      </c>
      <c r="B543" s="215" t="s">
        <v>309</v>
      </c>
      <c r="C543" s="216"/>
      <c r="D543" s="9" t="s">
        <v>32</v>
      </c>
      <c r="E543" s="9" t="s">
        <v>34</v>
      </c>
      <c r="F543" s="9" t="s">
        <v>38</v>
      </c>
      <c r="G543" s="9"/>
      <c r="H543" s="10">
        <f t="shared" si="83"/>
        <v>20</v>
      </c>
      <c r="I543" s="114">
        <f t="shared" si="83"/>
        <v>20</v>
      </c>
      <c r="J543" s="121">
        <f t="shared" si="79"/>
        <v>100</v>
      </c>
      <c r="K543" s="22"/>
    </row>
    <row r="544" spans="1:11" ht="26.25">
      <c r="A544" s="21" t="s">
        <v>39</v>
      </c>
      <c r="B544" s="215" t="s">
        <v>309</v>
      </c>
      <c r="C544" s="216"/>
      <c r="D544" s="9" t="s">
        <v>32</v>
      </c>
      <c r="E544" s="9" t="s">
        <v>34</v>
      </c>
      <c r="F544" s="9" t="s">
        <v>38</v>
      </c>
      <c r="G544" s="9" t="s">
        <v>40</v>
      </c>
      <c r="H544" s="10">
        <v>20</v>
      </c>
      <c r="I544" s="114">
        <v>20</v>
      </c>
      <c r="J544" s="121">
        <f t="shared" si="79"/>
        <v>100</v>
      </c>
      <c r="K544" s="22"/>
    </row>
    <row r="545" spans="1:11" ht="13.5">
      <c r="A545" s="21" t="s">
        <v>299</v>
      </c>
      <c r="B545" s="215" t="s">
        <v>309</v>
      </c>
      <c r="C545" s="216"/>
      <c r="D545" s="9" t="s">
        <v>300</v>
      </c>
      <c r="E545" s="23" t="s">
        <v>593</v>
      </c>
      <c r="F545" s="9"/>
      <c r="G545" s="9"/>
      <c r="H545" s="10">
        <f aca="true" t="shared" si="84" ref="H545:I548">H546</f>
        <v>94.5</v>
      </c>
      <c r="I545" s="114">
        <f t="shared" si="84"/>
        <v>47.3</v>
      </c>
      <c r="J545" s="121">
        <f t="shared" si="79"/>
        <v>50.05291005291005</v>
      </c>
      <c r="K545" s="22"/>
    </row>
    <row r="546" spans="1:11" ht="26.25">
      <c r="A546" s="21" t="s">
        <v>301</v>
      </c>
      <c r="B546" s="215" t="s">
        <v>309</v>
      </c>
      <c r="C546" s="216"/>
      <c r="D546" s="9" t="s">
        <v>300</v>
      </c>
      <c r="E546" s="9" t="s">
        <v>65</v>
      </c>
      <c r="F546" s="9"/>
      <c r="G546" s="9"/>
      <c r="H546" s="10">
        <f t="shared" si="84"/>
        <v>94.5</v>
      </c>
      <c r="I546" s="114">
        <f t="shared" si="84"/>
        <v>47.3</v>
      </c>
      <c r="J546" s="121">
        <f t="shared" si="79"/>
        <v>50.05291005291005</v>
      </c>
      <c r="K546" s="22"/>
    </row>
    <row r="547" spans="1:11" ht="27.75" customHeight="1">
      <c r="A547" s="21" t="s">
        <v>35</v>
      </c>
      <c r="B547" s="215" t="s">
        <v>309</v>
      </c>
      <c r="C547" s="216"/>
      <c r="D547" s="9" t="s">
        <v>300</v>
      </c>
      <c r="E547" s="9" t="s">
        <v>65</v>
      </c>
      <c r="F547" s="9" t="s">
        <v>36</v>
      </c>
      <c r="G547" s="9"/>
      <c r="H547" s="10">
        <f t="shared" si="84"/>
        <v>94.5</v>
      </c>
      <c r="I547" s="114">
        <f t="shared" si="84"/>
        <v>47.3</v>
      </c>
      <c r="J547" s="121">
        <f t="shared" si="79"/>
        <v>50.05291005291005</v>
      </c>
      <c r="K547" s="22"/>
    </row>
    <row r="548" spans="1:11" ht="13.5">
      <c r="A548" s="21" t="s">
        <v>37</v>
      </c>
      <c r="B548" s="215" t="s">
        <v>309</v>
      </c>
      <c r="C548" s="216"/>
      <c r="D548" s="9" t="s">
        <v>300</v>
      </c>
      <c r="E548" s="9" t="s">
        <v>65</v>
      </c>
      <c r="F548" s="9" t="s">
        <v>38</v>
      </c>
      <c r="G548" s="9"/>
      <c r="H548" s="10">
        <f t="shared" si="84"/>
        <v>94.5</v>
      </c>
      <c r="I548" s="114">
        <f t="shared" si="84"/>
        <v>47.3</v>
      </c>
      <c r="J548" s="121">
        <f t="shared" si="79"/>
        <v>50.05291005291005</v>
      </c>
      <c r="K548" s="22"/>
    </row>
    <row r="549" spans="1:11" ht="26.25">
      <c r="A549" s="21" t="s">
        <v>39</v>
      </c>
      <c r="B549" s="215" t="s">
        <v>309</v>
      </c>
      <c r="C549" s="216"/>
      <c r="D549" s="9" t="s">
        <v>300</v>
      </c>
      <c r="E549" s="9" t="s">
        <v>65</v>
      </c>
      <c r="F549" s="9" t="s">
        <v>38</v>
      </c>
      <c r="G549" s="9" t="s">
        <v>40</v>
      </c>
      <c r="H549" s="10">
        <v>94.5</v>
      </c>
      <c r="I549" s="114">
        <v>47.3</v>
      </c>
      <c r="J549" s="121">
        <f t="shared" si="79"/>
        <v>50.05291005291005</v>
      </c>
      <c r="K549" s="22"/>
    </row>
    <row r="550" spans="1:11" ht="13.5">
      <c r="A550" s="21" t="s">
        <v>310</v>
      </c>
      <c r="B550" s="215" t="s">
        <v>311</v>
      </c>
      <c r="C550" s="216"/>
      <c r="D550" s="9"/>
      <c r="E550" s="9"/>
      <c r="F550" s="9"/>
      <c r="G550" s="9"/>
      <c r="H550" s="10">
        <f aca="true" t="shared" si="85" ref="H550:I554">H551</f>
        <v>3.3</v>
      </c>
      <c r="I550" s="114">
        <f t="shared" si="85"/>
        <v>3.3</v>
      </c>
      <c r="J550" s="121">
        <f t="shared" si="79"/>
        <v>100</v>
      </c>
      <c r="K550" s="22"/>
    </row>
    <row r="551" spans="1:11" ht="13.5">
      <c r="A551" s="21" t="s">
        <v>132</v>
      </c>
      <c r="B551" s="215" t="s">
        <v>311</v>
      </c>
      <c r="C551" s="216"/>
      <c r="D551" s="9" t="s">
        <v>133</v>
      </c>
      <c r="E551" s="23" t="s">
        <v>593</v>
      </c>
      <c r="F551" s="9"/>
      <c r="G551" s="9"/>
      <c r="H551" s="10">
        <f t="shared" si="85"/>
        <v>3.3</v>
      </c>
      <c r="I551" s="114">
        <f t="shared" si="85"/>
        <v>3.3</v>
      </c>
      <c r="J551" s="121">
        <f t="shared" si="79"/>
        <v>100</v>
      </c>
      <c r="K551" s="22"/>
    </row>
    <row r="552" spans="1:11" ht="13.5">
      <c r="A552" s="21" t="s">
        <v>139</v>
      </c>
      <c r="B552" s="215" t="s">
        <v>311</v>
      </c>
      <c r="C552" s="216"/>
      <c r="D552" s="9" t="s">
        <v>133</v>
      </c>
      <c r="E552" s="9" t="s">
        <v>140</v>
      </c>
      <c r="F552" s="9"/>
      <c r="G552" s="9"/>
      <c r="H552" s="10">
        <f t="shared" si="85"/>
        <v>3.3</v>
      </c>
      <c r="I552" s="114">
        <f t="shared" si="85"/>
        <v>3.3</v>
      </c>
      <c r="J552" s="121">
        <f t="shared" si="79"/>
        <v>100</v>
      </c>
      <c r="K552" s="22"/>
    </row>
    <row r="553" spans="1:11" ht="27" customHeight="1">
      <c r="A553" s="21" t="s">
        <v>35</v>
      </c>
      <c r="B553" s="215" t="s">
        <v>311</v>
      </c>
      <c r="C553" s="216"/>
      <c r="D553" s="9" t="s">
        <v>133</v>
      </c>
      <c r="E553" s="9" t="s">
        <v>140</v>
      </c>
      <c r="F553" s="9" t="s">
        <v>36</v>
      </c>
      <c r="G553" s="9"/>
      <c r="H553" s="10">
        <f t="shared" si="85"/>
        <v>3.3</v>
      </c>
      <c r="I553" s="114">
        <f t="shared" si="85"/>
        <v>3.3</v>
      </c>
      <c r="J553" s="121">
        <f t="shared" si="79"/>
        <v>100</v>
      </c>
      <c r="K553" s="22"/>
    </row>
    <row r="554" spans="1:11" ht="13.5">
      <c r="A554" s="21" t="s">
        <v>37</v>
      </c>
      <c r="B554" s="215" t="s">
        <v>311</v>
      </c>
      <c r="C554" s="216"/>
      <c r="D554" s="9" t="s">
        <v>133</v>
      </c>
      <c r="E554" s="9" t="s">
        <v>140</v>
      </c>
      <c r="F554" s="9" t="s">
        <v>38</v>
      </c>
      <c r="G554" s="9"/>
      <c r="H554" s="10">
        <f t="shared" si="85"/>
        <v>3.3</v>
      </c>
      <c r="I554" s="114">
        <f t="shared" si="85"/>
        <v>3.3</v>
      </c>
      <c r="J554" s="121">
        <f t="shared" si="79"/>
        <v>100</v>
      </c>
      <c r="K554" s="22"/>
    </row>
    <row r="555" spans="1:11" ht="26.25">
      <c r="A555" s="21" t="s">
        <v>135</v>
      </c>
      <c r="B555" s="215" t="s">
        <v>311</v>
      </c>
      <c r="C555" s="216"/>
      <c r="D555" s="9" t="s">
        <v>133</v>
      </c>
      <c r="E555" s="9" t="s">
        <v>140</v>
      </c>
      <c r="F555" s="9" t="s">
        <v>38</v>
      </c>
      <c r="G555" s="9" t="s">
        <v>136</v>
      </c>
      <c r="H555" s="10">
        <v>3.3</v>
      </c>
      <c r="I555" s="114">
        <v>3.3</v>
      </c>
      <c r="J555" s="121">
        <f t="shared" si="79"/>
        <v>100</v>
      </c>
      <c r="K555" s="22"/>
    </row>
    <row r="556" spans="1:11" ht="26.25">
      <c r="A556" s="21" t="s">
        <v>312</v>
      </c>
      <c r="B556" s="215" t="s">
        <v>313</v>
      </c>
      <c r="C556" s="216"/>
      <c r="D556" s="9"/>
      <c r="E556" s="9"/>
      <c r="F556" s="9"/>
      <c r="G556" s="9"/>
      <c r="H556" s="10">
        <f aca="true" t="shared" si="86" ref="H556:I560">H557</f>
        <v>26.4</v>
      </c>
      <c r="I556" s="114">
        <f t="shared" si="86"/>
        <v>26.4</v>
      </c>
      <c r="J556" s="121">
        <f t="shared" si="79"/>
        <v>100</v>
      </c>
      <c r="K556" s="22"/>
    </row>
    <row r="557" spans="1:11" ht="13.5">
      <c r="A557" s="21" t="s">
        <v>299</v>
      </c>
      <c r="B557" s="215" t="s">
        <v>313</v>
      </c>
      <c r="C557" s="216"/>
      <c r="D557" s="9" t="s">
        <v>300</v>
      </c>
      <c r="E557" s="23" t="s">
        <v>593</v>
      </c>
      <c r="F557" s="9"/>
      <c r="G557" s="9"/>
      <c r="H557" s="10">
        <f t="shared" si="86"/>
        <v>26.4</v>
      </c>
      <c r="I557" s="114">
        <f t="shared" si="86"/>
        <v>26.4</v>
      </c>
      <c r="J557" s="121">
        <f t="shared" si="79"/>
        <v>100</v>
      </c>
      <c r="K557" s="22"/>
    </row>
    <row r="558" spans="1:11" ht="26.25">
      <c r="A558" s="21" t="s">
        <v>301</v>
      </c>
      <c r="B558" s="215" t="s">
        <v>313</v>
      </c>
      <c r="C558" s="216"/>
      <c r="D558" s="9" t="s">
        <v>300</v>
      </c>
      <c r="E558" s="9" t="s">
        <v>65</v>
      </c>
      <c r="F558" s="9"/>
      <c r="G558" s="9"/>
      <c r="H558" s="10">
        <f t="shared" si="86"/>
        <v>26.4</v>
      </c>
      <c r="I558" s="114">
        <f t="shared" si="86"/>
        <v>26.4</v>
      </c>
      <c r="J558" s="121">
        <f t="shared" si="79"/>
        <v>100</v>
      </c>
      <c r="K558" s="22"/>
    </row>
    <row r="559" spans="1:11" ht="30" customHeight="1">
      <c r="A559" s="21" t="s">
        <v>35</v>
      </c>
      <c r="B559" s="215" t="s">
        <v>313</v>
      </c>
      <c r="C559" s="216"/>
      <c r="D559" s="9" t="s">
        <v>300</v>
      </c>
      <c r="E559" s="9" t="s">
        <v>65</v>
      </c>
      <c r="F559" s="9" t="s">
        <v>36</v>
      </c>
      <c r="G559" s="9"/>
      <c r="H559" s="10">
        <f t="shared" si="86"/>
        <v>26.4</v>
      </c>
      <c r="I559" s="114">
        <f t="shared" si="86"/>
        <v>26.4</v>
      </c>
      <c r="J559" s="121">
        <f t="shared" si="79"/>
        <v>100</v>
      </c>
      <c r="K559" s="22"/>
    </row>
    <row r="560" spans="1:11" ht="13.5">
      <c r="A560" s="21" t="s">
        <v>37</v>
      </c>
      <c r="B560" s="215" t="s">
        <v>313</v>
      </c>
      <c r="C560" s="216"/>
      <c r="D560" s="9" t="s">
        <v>300</v>
      </c>
      <c r="E560" s="9" t="s">
        <v>65</v>
      </c>
      <c r="F560" s="9" t="s">
        <v>38</v>
      </c>
      <c r="G560" s="9"/>
      <c r="H560" s="10">
        <f t="shared" si="86"/>
        <v>26.4</v>
      </c>
      <c r="I560" s="114">
        <f t="shared" si="86"/>
        <v>26.4</v>
      </c>
      <c r="J560" s="121">
        <f t="shared" si="79"/>
        <v>100</v>
      </c>
      <c r="K560" s="22"/>
    </row>
    <row r="561" spans="1:11" ht="26.25">
      <c r="A561" s="21" t="s">
        <v>39</v>
      </c>
      <c r="B561" s="215" t="s">
        <v>313</v>
      </c>
      <c r="C561" s="216"/>
      <c r="D561" s="9" t="s">
        <v>300</v>
      </c>
      <c r="E561" s="9" t="s">
        <v>65</v>
      </c>
      <c r="F561" s="9" t="s">
        <v>38</v>
      </c>
      <c r="G561" s="9" t="s">
        <v>40</v>
      </c>
      <c r="H561" s="10">
        <v>26.4</v>
      </c>
      <c r="I561" s="114">
        <v>26.4</v>
      </c>
      <c r="J561" s="121">
        <f t="shared" si="79"/>
        <v>100</v>
      </c>
      <c r="K561" s="22"/>
    </row>
    <row r="562" spans="1:11" ht="57" customHeight="1">
      <c r="A562" s="21" t="s">
        <v>314</v>
      </c>
      <c r="B562" s="215" t="s">
        <v>315</v>
      </c>
      <c r="C562" s="216"/>
      <c r="D562" s="9"/>
      <c r="E562" s="9"/>
      <c r="F562" s="9"/>
      <c r="G562" s="9"/>
      <c r="H562" s="10">
        <f aca="true" t="shared" si="87" ref="H562:I566">H563</f>
        <v>12.6</v>
      </c>
      <c r="I562" s="114">
        <f t="shared" si="87"/>
        <v>0</v>
      </c>
      <c r="J562" s="121">
        <f t="shared" si="79"/>
        <v>0</v>
      </c>
      <c r="K562" s="22"/>
    </row>
    <row r="563" spans="1:11" ht="13.5">
      <c r="A563" s="21" t="s">
        <v>84</v>
      </c>
      <c r="B563" s="215" t="s">
        <v>315</v>
      </c>
      <c r="C563" s="216"/>
      <c r="D563" s="9" t="s">
        <v>85</v>
      </c>
      <c r="E563" s="23" t="s">
        <v>593</v>
      </c>
      <c r="F563" s="9"/>
      <c r="G563" s="9"/>
      <c r="H563" s="10">
        <f t="shared" si="87"/>
        <v>12.6</v>
      </c>
      <c r="I563" s="114">
        <f t="shared" si="87"/>
        <v>0</v>
      </c>
      <c r="J563" s="121">
        <f t="shared" si="79"/>
        <v>0</v>
      </c>
      <c r="K563" s="22"/>
    </row>
    <row r="564" spans="1:11" ht="13.5">
      <c r="A564" s="21" t="s">
        <v>86</v>
      </c>
      <c r="B564" s="215" t="s">
        <v>315</v>
      </c>
      <c r="C564" s="216"/>
      <c r="D564" s="9" t="s">
        <v>85</v>
      </c>
      <c r="E564" s="9" t="s">
        <v>63</v>
      </c>
      <c r="F564" s="9"/>
      <c r="G564" s="9"/>
      <c r="H564" s="10">
        <f t="shared" si="87"/>
        <v>12.6</v>
      </c>
      <c r="I564" s="114">
        <f t="shared" si="87"/>
        <v>0</v>
      </c>
      <c r="J564" s="121">
        <f t="shared" si="79"/>
        <v>0</v>
      </c>
      <c r="K564" s="22"/>
    </row>
    <row r="565" spans="1:11" ht="13.5">
      <c r="A565" s="21" t="s">
        <v>149</v>
      </c>
      <c r="B565" s="215" t="s">
        <v>315</v>
      </c>
      <c r="C565" s="216"/>
      <c r="D565" s="9" t="s">
        <v>85</v>
      </c>
      <c r="E565" s="9" t="s">
        <v>63</v>
      </c>
      <c r="F565" s="9" t="s">
        <v>150</v>
      </c>
      <c r="G565" s="9"/>
      <c r="H565" s="10">
        <f t="shared" si="87"/>
        <v>12.6</v>
      </c>
      <c r="I565" s="114">
        <f t="shared" si="87"/>
        <v>0</v>
      </c>
      <c r="J565" s="121">
        <f t="shared" si="79"/>
        <v>0</v>
      </c>
      <c r="K565" s="22"/>
    </row>
    <row r="566" spans="1:11" ht="26.25">
      <c r="A566" s="21" t="s">
        <v>151</v>
      </c>
      <c r="B566" s="215" t="s">
        <v>315</v>
      </c>
      <c r="C566" s="216"/>
      <c r="D566" s="9" t="s">
        <v>85</v>
      </c>
      <c r="E566" s="9" t="s">
        <v>63</v>
      </c>
      <c r="F566" s="9" t="s">
        <v>152</v>
      </c>
      <c r="G566" s="9"/>
      <c r="H566" s="10">
        <f t="shared" si="87"/>
        <v>12.6</v>
      </c>
      <c r="I566" s="114">
        <f t="shared" si="87"/>
        <v>0</v>
      </c>
      <c r="J566" s="121">
        <f t="shared" si="79"/>
        <v>0</v>
      </c>
      <c r="K566" s="22"/>
    </row>
    <row r="567" spans="1:11" ht="13.5">
      <c r="A567" s="21" t="s">
        <v>89</v>
      </c>
      <c r="B567" s="215" t="s">
        <v>315</v>
      </c>
      <c r="C567" s="216"/>
      <c r="D567" s="9" t="s">
        <v>85</v>
      </c>
      <c r="E567" s="9" t="s">
        <v>63</v>
      </c>
      <c r="F567" s="9" t="s">
        <v>152</v>
      </c>
      <c r="G567" s="9" t="s">
        <v>90</v>
      </c>
      <c r="H567" s="10">
        <v>12.6</v>
      </c>
      <c r="I567" s="114"/>
      <c r="J567" s="121">
        <f t="shared" si="79"/>
        <v>0</v>
      </c>
      <c r="K567" s="22"/>
    </row>
    <row r="568" spans="1:11" ht="52.5">
      <c r="A568" s="19" t="s">
        <v>316</v>
      </c>
      <c r="B568" s="213" t="s">
        <v>317</v>
      </c>
      <c r="C568" s="214"/>
      <c r="D568" s="6"/>
      <c r="E568" s="6"/>
      <c r="F568" s="6"/>
      <c r="G568" s="6"/>
      <c r="H568" s="7">
        <f>H569+H585+H598</f>
        <v>566.8</v>
      </c>
      <c r="I568" s="113">
        <f>I569+I585+I598</f>
        <v>406.9</v>
      </c>
      <c r="J568" s="120">
        <f t="shared" si="79"/>
        <v>71.78899082568807</v>
      </c>
      <c r="K568" s="20"/>
    </row>
    <row r="569" spans="1:11" ht="39">
      <c r="A569" s="19" t="s">
        <v>318</v>
      </c>
      <c r="B569" s="213" t="s">
        <v>319</v>
      </c>
      <c r="C569" s="214"/>
      <c r="D569" s="6"/>
      <c r="E569" s="6"/>
      <c r="F569" s="6"/>
      <c r="G569" s="6"/>
      <c r="H569" s="7">
        <f>H570+H576</f>
        <v>66.5</v>
      </c>
      <c r="I569" s="113">
        <f>I570+I576</f>
        <v>20</v>
      </c>
      <c r="J569" s="120">
        <f t="shared" si="79"/>
        <v>30.075187969924812</v>
      </c>
      <c r="K569" s="20"/>
    </row>
    <row r="570" spans="1:11" ht="66">
      <c r="A570" s="21" t="s">
        <v>320</v>
      </c>
      <c r="B570" s="215" t="s">
        <v>321</v>
      </c>
      <c r="C570" s="216"/>
      <c r="D570" s="9"/>
      <c r="E570" s="9"/>
      <c r="F570" s="9"/>
      <c r="G570" s="9"/>
      <c r="H570" s="10">
        <f aca="true" t="shared" si="88" ref="H570:I574">H571</f>
        <v>8</v>
      </c>
      <c r="I570" s="114">
        <f t="shared" si="88"/>
        <v>0</v>
      </c>
      <c r="J570" s="121">
        <f t="shared" si="79"/>
        <v>0</v>
      </c>
      <c r="K570" s="22"/>
    </row>
    <row r="571" spans="1:11" ht="13.5">
      <c r="A571" s="21" t="s">
        <v>97</v>
      </c>
      <c r="B571" s="215" t="s">
        <v>321</v>
      </c>
      <c r="C571" s="216"/>
      <c r="D571" s="9" t="s">
        <v>34</v>
      </c>
      <c r="E571" s="23" t="s">
        <v>593</v>
      </c>
      <c r="F571" s="9"/>
      <c r="G571" s="9"/>
      <c r="H571" s="10">
        <f t="shared" si="88"/>
        <v>8</v>
      </c>
      <c r="I571" s="114">
        <f t="shared" si="88"/>
        <v>0</v>
      </c>
      <c r="J571" s="121">
        <f t="shared" si="79"/>
        <v>0</v>
      </c>
      <c r="K571" s="22"/>
    </row>
    <row r="572" spans="1:11" ht="13.5">
      <c r="A572" s="21" t="s">
        <v>98</v>
      </c>
      <c r="B572" s="215" t="s">
        <v>321</v>
      </c>
      <c r="C572" s="216"/>
      <c r="D572" s="9" t="s">
        <v>34</v>
      </c>
      <c r="E572" s="9" t="s">
        <v>99</v>
      </c>
      <c r="F572" s="9"/>
      <c r="G572" s="9"/>
      <c r="H572" s="10">
        <f t="shared" si="88"/>
        <v>8</v>
      </c>
      <c r="I572" s="114">
        <f t="shared" si="88"/>
        <v>0</v>
      </c>
      <c r="J572" s="121">
        <f t="shared" si="79"/>
        <v>0</v>
      </c>
      <c r="K572" s="22"/>
    </row>
    <row r="573" spans="1:11" ht="26.25">
      <c r="A573" s="21" t="s">
        <v>19</v>
      </c>
      <c r="B573" s="215" t="s">
        <v>321</v>
      </c>
      <c r="C573" s="216"/>
      <c r="D573" s="9" t="s">
        <v>34</v>
      </c>
      <c r="E573" s="9" t="s">
        <v>99</v>
      </c>
      <c r="F573" s="9" t="s">
        <v>20</v>
      </c>
      <c r="G573" s="9"/>
      <c r="H573" s="10">
        <f t="shared" si="88"/>
        <v>8</v>
      </c>
      <c r="I573" s="114">
        <f t="shared" si="88"/>
        <v>0</v>
      </c>
      <c r="J573" s="121">
        <f t="shared" si="79"/>
        <v>0</v>
      </c>
      <c r="K573" s="22"/>
    </row>
    <row r="574" spans="1:11" ht="27.75" customHeight="1">
      <c r="A574" s="21" t="s">
        <v>21</v>
      </c>
      <c r="B574" s="215" t="s">
        <v>321</v>
      </c>
      <c r="C574" s="216"/>
      <c r="D574" s="9" t="s">
        <v>34</v>
      </c>
      <c r="E574" s="9" t="s">
        <v>99</v>
      </c>
      <c r="F574" s="9" t="s">
        <v>22</v>
      </c>
      <c r="G574" s="9"/>
      <c r="H574" s="10">
        <f t="shared" si="88"/>
        <v>8</v>
      </c>
      <c r="I574" s="114">
        <f t="shared" si="88"/>
        <v>0</v>
      </c>
      <c r="J574" s="121">
        <f t="shared" si="79"/>
        <v>0</v>
      </c>
      <c r="K574" s="22"/>
    </row>
    <row r="575" spans="1:11" ht="13.5">
      <c r="A575" s="21" t="s">
        <v>89</v>
      </c>
      <c r="B575" s="215" t="s">
        <v>321</v>
      </c>
      <c r="C575" s="216"/>
      <c r="D575" s="9" t="s">
        <v>34</v>
      </c>
      <c r="E575" s="9" t="s">
        <v>99</v>
      </c>
      <c r="F575" s="9" t="s">
        <v>22</v>
      </c>
      <c r="G575" s="9" t="s">
        <v>90</v>
      </c>
      <c r="H575" s="10">
        <v>8</v>
      </c>
      <c r="I575" s="114"/>
      <c r="J575" s="121">
        <f t="shared" si="79"/>
        <v>0</v>
      </c>
      <c r="K575" s="22"/>
    </row>
    <row r="576" spans="1:11" ht="39">
      <c r="A576" s="21" t="s">
        <v>322</v>
      </c>
      <c r="B576" s="215" t="s">
        <v>323</v>
      </c>
      <c r="C576" s="216"/>
      <c r="D576" s="9"/>
      <c r="E576" s="9"/>
      <c r="F576" s="9"/>
      <c r="G576" s="9"/>
      <c r="H576" s="10">
        <f>H577</f>
        <v>58.5</v>
      </c>
      <c r="I576" s="114">
        <f>I577</f>
        <v>20</v>
      </c>
      <c r="J576" s="121">
        <f t="shared" si="79"/>
        <v>34.18803418803419</v>
      </c>
      <c r="K576" s="22"/>
    </row>
    <row r="577" spans="1:11" ht="13.5">
      <c r="A577" s="21" t="s">
        <v>97</v>
      </c>
      <c r="B577" s="215" t="s">
        <v>323</v>
      </c>
      <c r="C577" s="216"/>
      <c r="D577" s="9" t="s">
        <v>34</v>
      </c>
      <c r="E577" s="23" t="s">
        <v>593</v>
      </c>
      <c r="F577" s="9"/>
      <c r="G577" s="9"/>
      <c r="H577" s="10">
        <f>H578</f>
        <v>58.5</v>
      </c>
      <c r="I577" s="114">
        <f>I578</f>
        <v>20</v>
      </c>
      <c r="J577" s="121">
        <f t="shared" si="79"/>
        <v>34.18803418803419</v>
      </c>
      <c r="K577" s="22"/>
    </row>
    <row r="578" spans="1:11" ht="13.5">
      <c r="A578" s="21" t="s">
        <v>98</v>
      </c>
      <c r="B578" s="215" t="s">
        <v>323</v>
      </c>
      <c r="C578" s="216"/>
      <c r="D578" s="9" t="s">
        <v>34</v>
      </c>
      <c r="E578" s="9" t="s">
        <v>99</v>
      </c>
      <c r="F578" s="9"/>
      <c r="G578" s="9"/>
      <c r="H578" s="114">
        <f>H579+H582</f>
        <v>58.5</v>
      </c>
      <c r="I578" s="114">
        <f>I579+I582</f>
        <v>20</v>
      </c>
      <c r="J578" s="121">
        <f t="shared" si="79"/>
        <v>34.18803418803419</v>
      </c>
      <c r="K578" s="22"/>
    </row>
    <row r="579" spans="1:11" ht="66">
      <c r="A579" s="21" t="s">
        <v>104</v>
      </c>
      <c r="B579" s="215" t="s">
        <v>323</v>
      </c>
      <c r="C579" s="216"/>
      <c r="D579" s="9" t="s">
        <v>34</v>
      </c>
      <c r="E579" s="9" t="s">
        <v>99</v>
      </c>
      <c r="F579" s="9" t="s">
        <v>105</v>
      </c>
      <c r="G579" s="9"/>
      <c r="H579" s="10">
        <f>H580</f>
        <v>20</v>
      </c>
      <c r="I579" s="114">
        <f>I580</f>
        <v>20</v>
      </c>
      <c r="J579" s="121">
        <f t="shared" si="79"/>
        <v>100</v>
      </c>
      <c r="K579" s="22"/>
    </row>
    <row r="580" spans="1:11" ht="26.25">
      <c r="A580" s="21" t="s">
        <v>106</v>
      </c>
      <c r="B580" s="215" t="s">
        <v>323</v>
      </c>
      <c r="C580" s="216"/>
      <c r="D580" s="9" t="s">
        <v>34</v>
      </c>
      <c r="E580" s="9" t="s">
        <v>99</v>
      </c>
      <c r="F580" s="9" t="s">
        <v>107</v>
      </c>
      <c r="G580" s="9"/>
      <c r="H580" s="10">
        <f>H581</f>
        <v>20</v>
      </c>
      <c r="I580" s="114">
        <f>I581</f>
        <v>20</v>
      </c>
      <c r="J580" s="121">
        <f t="shared" si="79"/>
        <v>100</v>
      </c>
      <c r="K580" s="22"/>
    </row>
    <row r="581" spans="1:11" ht="13.5">
      <c r="A581" s="21" t="s">
        <v>89</v>
      </c>
      <c r="B581" s="215" t="s">
        <v>323</v>
      </c>
      <c r="C581" s="216"/>
      <c r="D581" s="9" t="s">
        <v>34</v>
      </c>
      <c r="E581" s="9" t="s">
        <v>99</v>
      </c>
      <c r="F581" s="9" t="s">
        <v>107</v>
      </c>
      <c r="G581" s="9" t="s">
        <v>90</v>
      </c>
      <c r="H581" s="10">
        <v>20</v>
      </c>
      <c r="I581" s="114">
        <v>20</v>
      </c>
      <c r="J581" s="121">
        <f>I581/H581*100</f>
        <v>100</v>
      </c>
      <c r="K581" s="22"/>
    </row>
    <row r="582" spans="1:11" ht="26.25">
      <c r="A582" s="21" t="s">
        <v>19</v>
      </c>
      <c r="B582" s="215" t="s">
        <v>323</v>
      </c>
      <c r="C582" s="216"/>
      <c r="D582" s="9" t="s">
        <v>34</v>
      </c>
      <c r="E582" s="9" t="s">
        <v>99</v>
      </c>
      <c r="F582" s="9" t="s">
        <v>20</v>
      </c>
      <c r="G582" s="9"/>
      <c r="H582" s="10">
        <f>H583</f>
        <v>38.5</v>
      </c>
      <c r="I582" s="114">
        <f>I583</f>
        <v>0</v>
      </c>
      <c r="J582" s="121">
        <f t="shared" si="79"/>
        <v>0</v>
      </c>
      <c r="K582" s="22"/>
    </row>
    <row r="583" spans="1:11" ht="26.25" customHeight="1">
      <c r="A583" s="21" t="s">
        <v>21</v>
      </c>
      <c r="B583" s="215" t="s">
        <v>323</v>
      </c>
      <c r="C583" s="216"/>
      <c r="D583" s="9" t="s">
        <v>34</v>
      </c>
      <c r="E583" s="9" t="s">
        <v>99</v>
      </c>
      <c r="F583" s="9" t="s">
        <v>22</v>
      </c>
      <c r="G583" s="9"/>
      <c r="H583" s="10">
        <f>H584</f>
        <v>38.5</v>
      </c>
      <c r="I583" s="114">
        <f>I584</f>
        <v>0</v>
      </c>
      <c r="J583" s="121">
        <f aca="true" t="shared" si="89" ref="J583:J646">I583/H583*100</f>
        <v>0</v>
      </c>
      <c r="K583" s="22"/>
    </row>
    <row r="584" spans="1:11" ht="13.5">
      <c r="A584" s="21" t="s">
        <v>89</v>
      </c>
      <c r="B584" s="215" t="s">
        <v>323</v>
      </c>
      <c r="C584" s="216"/>
      <c r="D584" s="9" t="s">
        <v>34</v>
      </c>
      <c r="E584" s="9" t="s">
        <v>99</v>
      </c>
      <c r="F584" s="9" t="s">
        <v>22</v>
      </c>
      <c r="G584" s="9" t="s">
        <v>90</v>
      </c>
      <c r="H584" s="10">
        <v>38.5</v>
      </c>
      <c r="I584" s="114"/>
      <c r="J584" s="121">
        <f t="shared" si="89"/>
        <v>0</v>
      </c>
      <c r="K584" s="22"/>
    </row>
    <row r="585" spans="1:11" ht="39">
      <c r="A585" s="19" t="s">
        <v>324</v>
      </c>
      <c r="B585" s="213" t="s">
        <v>325</v>
      </c>
      <c r="C585" s="214"/>
      <c r="D585" s="6"/>
      <c r="E585" s="6"/>
      <c r="F585" s="6"/>
      <c r="G585" s="6"/>
      <c r="H585" s="7">
        <f>H586+H592</f>
        <v>330</v>
      </c>
      <c r="I585" s="113">
        <f>I586+I592</f>
        <v>310</v>
      </c>
      <c r="J585" s="120">
        <f t="shared" si="89"/>
        <v>93.93939393939394</v>
      </c>
      <c r="K585" s="20"/>
    </row>
    <row r="586" spans="1:11" ht="13.5">
      <c r="A586" s="21" t="s">
        <v>326</v>
      </c>
      <c r="B586" s="215" t="s">
        <v>327</v>
      </c>
      <c r="C586" s="216"/>
      <c r="D586" s="9"/>
      <c r="E586" s="9"/>
      <c r="F586" s="9"/>
      <c r="G586" s="9"/>
      <c r="H586" s="10">
        <f aca="true" t="shared" si="90" ref="H586:I590">H587</f>
        <v>310</v>
      </c>
      <c r="I586" s="114">
        <f t="shared" si="90"/>
        <v>310</v>
      </c>
      <c r="J586" s="121">
        <f t="shared" si="89"/>
        <v>100</v>
      </c>
      <c r="K586" s="22"/>
    </row>
    <row r="587" spans="1:11" ht="13.5">
      <c r="A587" s="21" t="s">
        <v>31</v>
      </c>
      <c r="B587" s="215" t="s">
        <v>327</v>
      </c>
      <c r="C587" s="216"/>
      <c r="D587" s="9" t="s">
        <v>32</v>
      </c>
      <c r="E587" s="23" t="s">
        <v>593</v>
      </c>
      <c r="F587" s="9"/>
      <c r="G587" s="9"/>
      <c r="H587" s="10">
        <f t="shared" si="90"/>
        <v>310</v>
      </c>
      <c r="I587" s="114">
        <f t="shared" si="90"/>
        <v>310</v>
      </c>
      <c r="J587" s="121">
        <f t="shared" si="89"/>
        <v>100</v>
      </c>
      <c r="K587" s="22"/>
    </row>
    <row r="588" spans="1:11" ht="13.5">
      <c r="A588" s="21" t="s">
        <v>33</v>
      </c>
      <c r="B588" s="215" t="s">
        <v>327</v>
      </c>
      <c r="C588" s="216"/>
      <c r="D588" s="9" t="s">
        <v>32</v>
      </c>
      <c r="E588" s="9" t="s">
        <v>34</v>
      </c>
      <c r="F588" s="9"/>
      <c r="G588" s="9"/>
      <c r="H588" s="10">
        <f t="shared" si="90"/>
        <v>310</v>
      </c>
      <c r="I588" s="114">
        <f t="shared" si="90"/>
        <v>310</v>
      </c>
      <c r="J588" s="121">
        <f t="shared" si="89"/>
        <v>100</v>
      </c>
      <c r="K588" s="22"/>
    </row>
    <row r="589" spans="1:11" ht="30" customHeight="1">
      <c r="A589" s="21" t="s">
        <v>35</v>
      </c>
      <c r="B589" s="215" t="s">
        <v>327</v>
      </c>
      <c r="C589" s="216"/>
      <c r="D589" s="9" t="s">
        <v>32</v>
      </c>
      <c r="E589" s="9" t="s">
        <v>34</v>
      </c>
      <c r="F589" s="9" t="s">
        <v>36</v>
      </c>
      <c r="G589" s="9"/>
      <c r="H589" s="10">
        <f t="shared" si="90"/>
        <v>310</v>
      </c>
      <c r="I589" s="114">
        <f t="shared" si="90"/>
        <v>310</v>
      </c>
      <c r="J589" s="121">
        <f t="shared" si="89"/>
        <v>100</v>
      </c>
      <c r="K589" s="22"/>
    </row>
    <row r="590" spans="1:11" ht="13.5">
      <c r="A590" s="21" t="s">
        <v>37</v>
      </c>
      <c r="B590" s="215" t="s">
        <v>327</v>
      </c>
      <c r="C590" s="216"/>
      <c r="D590" s="9" t="s">
        <v>32</v>
      </c>
      <c r="E590" s="9" t="s">
        <v>34</v>
      </c>
      <c r="F590" s="9" t="s">
        <v>38</v>
      </c>
      <c r="G590" s="9"/>
      <c r="H590" s="10">
        <f t="shared" si="90"/>
        <v>310</v>
      </c>
      <c r="I590" s="114">
        <f t="shared" si="90"/>
        <v>310</v>
      </c>
      <c r="J590" s="121">
        <f t="shared" si="89"/>
        <v>100</v>
      </c>
      <c r="K590" s="22"/>
    </row>
    <row r="591" spans="1:11" ht="26.25">
      <c r="A591" s="21" t="s">
        <v>39</v>
      </c>
      <c r="B591" s="215" t="s">
        <v>327</v>
      </c>
      <c r="C591" s="216"/>
      <c r="D591" s="9" t="s">
        <v>32</v>
      </c>
      <c r="E591" s="9" t="s">
        <v>34</v>
      </c>
      <c r="F591" s="9" t="s">
        <v>38</v>
      </c>
      <c r="G591" s="9" t="s">
        <v>40</v>
      </c>
      <c r="H591" s="10">
        <v>310</v>
      </c>
      <c r="I591" s="114">
        <v>310</v>
      </c>
      <c r="J591" s="121">
        <f t="shared" si="89"/>
        <v>100</v>
      </c>
      <c r="K591" s="22"/>
    </row>
    <row r="592" spans="1:11" ht="39">
      <c r="A592" s="21" t="s">
        <v>328</v>
      </c>
      <c r="B592" s="215" t="s">
        <v>329</v>
      </c>
      <c r="C592" s="216"/>
      <c r="D592" s="9"/>
      <c r="E592" s="9"/>
      <c r="F592" s="9"/>
      <c r="G592" s="9"/>
      <c r="H592" s="10">
        <f aca="true" t="shared" si="91" ref="H592:I596">H593</f>
        <v>20</v>
      </c>
      <c r="I592" s="114">
        <f t="shared" si="91"/>
        <v>0</v>
      </c>
      <c r="J592" s="121">
        <f t="shared" si="89"/>
        <v>0</v>
      </c>
      <c r="K592" s="22"/>
    </row>
    <row r="593" spans="1:11" ht="13.5">
      <c r="A593" s="21" t="s">
        <v>97</v>
      </c>
      <c r="B593" s="215" t="s">
        <v>329</v>
      </c>
      <c r="C593" s="216"/>
      <c r="D593" s="9" t="s">
        <v>34</v>
      </c>
      <c r="E593" s="23" t="s">
        <v>593</v>
      </c>
      <c r="F593" s="9"/>
      <c r="G593" s="9"/>
      <c r="H593" s="10">
        <f t="shared" si="91"/>
        <v>20</v>
      </c>
      <c r="I593" s="114">
        <f t="shared" si="91"/>
        <v>0</v>
      </c>
      <c r="J593" s="121">
        <f t="shared" si="89"/>
        <v>0</v>
      </c>
      <c r="K593" s="22"/>
    </row>
    <row r="594" spans="1:11" ht="13.5">
      <c r="A594" s="21" t="s">
        <v>98</v>
      </c>
      <c r="B594" s="215" t="s">
        <v>329</v>
      </c>
      <c r="C594" s="216"/>
      <c r="D594" s="9" t="s">
        <v>34</v>
      </c>
      <c r="E594" s="9" t="s">
        <v>99</v>
      </c>
      <c r="F594" s="9"/>
      <c r="G594" s="9"/>
      <c r="H594" s="10">
        <f t="shared" si="91"/>
        <v>20</v>
      </c>
      <c r="I594" s="114">
        <f t="shared" si="91"/>
        <v>0</v>
      </c>
      <c r="J594" s="121">
        <f t="shared" si="89"/>
        <v>0</v>
      </c>
      <c r="K594" s="22"/>
    </row>
    <row r="595" spans="1:11" ht="26.25">
      <c r="A595" s="21" t="s">
        <v>19</v>
      </c>
      <c r="B595" s="215" t="s">
        <v>329</v>
      </c>
      <c r="C595" s="216"/>
      <c r="D595" s="9" t="s">
        <v>34</v>
      </c>
      <c r="E595" s="9" t="s">
        <v>99</v>
      </c>
      <c r="F595" s="9" t="s">
        <v>20</v>
      </c>
      <c r="G595" s="9"/>
      <c r="H595" s="10">
        <f t="shared" si="91"/>
        <v>20</v>
      </c>
      <c r="I595" s="114">
        <f t="shared" si="91"/>
        <v>0</v>
      </c>
      <c r="J595" s="121">
        <f t="shared" si="89"/>
        <v>0</v>
      </c>
      <c r="K595" s="22"/>
    </row>
    <row r="596" spans="1:11" ht="27" customHeight="1">
      <c r="A596" s="21" t="s">
        <v>21</v>
      </c>
      <c r="B596" s="215" t="s">
        <v>329</v>
      </c>
      <c r="C596" s="216"/>
      <c r="D596" s="9" t="s">
        <v>34</v>
      </c>
      <c r="E596" s="9" t="s">
        <v>99</v>
      </c>
      <c r="F596" s="9" t="s">
        <v>22</v>
      </c>
      <c r="G596" s="9"/>
      <c r="H596" s="10">
        <f t="shared" si="91"/>
        <v>20</v>
      </c>
      <c r="I596" s="114">
        <f t="shared" si="91"/>
        <v>0</v>
      </c>
      <c r="J596" s="121">
        <f t="shared" si="89"/>
        <v>0</v>
      </c>
      <c r="K596" s="22"/>
    </row>
    <row r="597" spans="1:11" ht="13.5">
      <c r="A597" s="21" t="s">
        <v>89</v>
      </c>
      <c r="B597" s="215" t="s">
        <v>329</v>
      </c>
      <c r="C597" s="216"/>
      <c r="D597" s="9" t="s">
        <v>34</v>
      </c>
      <c r="E597" s="9" t="s">
        <v>99</v>
      </c>
      <c r="F597" s="9" t="s">
        <v>22</v>
      </c>
      <c r="G597" s="9" t="s">
        <v>90</v>
      </c>
      <c r="H597" s="10">
        <v>20</v>
      </c>
      <c r="I597" s="114">
        <v>0</v>
      </c>
      <c r="J597" s="121">
        <f t="shared" si="89"/>
        <v>0</v>
      </c>
      <c r="K597" s="22"/>
    </row>
    <row r="598" spans="1:11" ht="39">
      <c r="A598" s="19" t="s">
        <v>330</v>
      </c>
      <c r="B598" s="213" t="s">
        <v>331</v>
      </c>
      <c r="C598" s="214"/>
      <c r="D598" s="6"/>
      <c r="E598" s="6"/>
      <c r="F598" s="6"/>
      <c r="G598" s="6"/>
      <c r="H598" s="7">
        <f aca="true" t="shared" si="92" ref="H598:I603">H599</f>
        <v>170.3</v>
      </c>
      <c r="I598" s="113">
        <f t="shared" si="92"/>
        <v>76.9</v>
      </c>
      <c r="J598" s="120">
        <f t="shared" si="89"/>
        <v>45.155607751027595</v>
      </c>
      <c r="K598" s="20"/>
    </row>
    <row r="599" spans="1:11" ht="26.25">
      <c r="A599" s="21" t="s">
        <v>332</v>
      </c>
      <c r="B599" s="215" t="s">
        <v>333</v>
      </c>
      <c r="C599" s="216"/>
      <c r="D599" s="9"/>
      <c r="E599" s="9"/>
      <c r="F599" s="9"/>
      <c r="G599" s="9"/>
      <c r="H599" s="10">
        <f t="shared" si="92"/>
        <v>170.3</v>
      </c>
      <c r="I599" s="114">
        <f t="shared" si="92"/>
        <v>76.9</v>
      </c>
      <c r="J599" s="121">
        <f t="shared" si="89"/>
        <v>45.155607751027595</v>
      </c>
      <c r="K599" s="22"/>
    </row>
    <row r="600" spans="1:11" ht="13.5">
      <c r="A600" s="21" t="s">
        <v>132</v>
      </c>
      <c r="B600" s="215" t="s">
        <v>333</v>
      </c>
      <c r="C600" s="216"/>
      <c r="D600" s="9" t="s">
        <v>133</v>
      </c>
      <c r="E600" s="23" t="s">
        <v>593</v>
      </c>
      <c r="F600" s="9"/>
      <c r="G600" s="9"/>
      <c r="H600" s="10">
        <f t="shared" si="92"/>
        <v>170.3</v>
      </c>
      <c r="I600" s="114">
        <f t="shared" si="92"/>
        <v>76.9</v>
      </c>
      <c r="J600" s="121">
        <f t="shared" si="89"/>
        <v>45.155607751027595</v>
      </c>
      <c r="K600" s="22"/>
    </row>
    <row r="601" spans="1:11" ht="13.5">
      <c r="A601" s="21" t="s">
        <v>206</v>
      </c>
      <c r="B601" s="215" t="s">
        <v>333</v>
      </c>
      <c r="C601" s="216"/>
      <c r="D601" s="9" t="s">
        <v>133</v>
      </c>
      <c r="E601" s="9" t="s">
        <v>133</v>
      </c>
      <c r="F601" s="9"/>
      <c r="G601" s="9"/>
      <c r="H601" s="10">
        <f t="shared" si="92"/>
        <v>170.3</v>
      </c>
      <c r="I601" s="114">
        <f t="shared" si="92"/>
        <v>76.9</v>
      </c>
      <c r="J601" s="121">
        <f t="shared" si="89"/>
        <v>45.155607751027595</v>
      </c>
      <c r="K601" s="22"/>
    </row>
    <row r="602" spans="1:11" ht="28.5" customHeight="1">
      <c r="A602" s="21" t="s">
        <v>35</v>
      </c>
      <c r="B602" s="215" t="s">
        <v>333</v>
      </c>
      <c r="C602" s="216"/>
      <c r="D602" s="9" t="s">
        <v>133</v>
      </c>
      <c r="E602" s="9" t="s">
        <v>133</v>
      </c>
      <c r="F602" s="9" t="s">
        <v>36</v>
      </c>
      <c r="G602" s="9"/>
      <c r="H602" s="10">
        <f t="shared" si="92"/>
        <v>170.3</v>
      </c>
      <c r="I602" s="114">
        <f t="shared" si="92"/>
        <v>76.9</v>
      </c>
      <c r="J602" s="121">
        <f t="shared" si="89"/>
        <v>45.155607751027595</v>
      </c>
      <c r="K602" s="22"/>
    </row>
    <row r="603" spans="1:11" ht="13.5">
      <c r="A603" s="21" t="s">
        <v>37</v>
      </c>
      <c r="B603" s="215" t="s">
        <v>333</v>
      </c>
      <c r="C603" s="216"/>
      <c r="D603" s="9" t="s">
        <v>133</v>
      </c>
      <c r="E603" s="9" t="s">
        <v>133</v>
      </c>
      <c r="F603" s="9" t="s">
        <v>38</v>
      </c>
      <c r="G603" s="9"/>
      <c r="H603" s="10">
        <f t="shared" si="92"/>
        <v>170.3</v>
      </c>
      <c r="I603" s="114">
        <f t="shared" si="92"/>
        <v>76.9</v>
      </c>
      <c r="J603" s="121">
        <f t="shared" si="89"/>
        <v>45.155607751027595</v>
      </c>
      <c r="K603" s="22"/>
    </row>
    <row r="604" spans="1:11" ht="26.25">
      <c r="A604" s="21" t="s">
        <v>135</v>
      </c>
      <c r="B604" s="215" t="s">
        <v>333</v>
      </c>
      <c r="C604" s="216"/>
      <c r="D604" s="9" t="s">
        <v>133</v>
      </c>
      <c r="E604" s="9" t="s">
        <v>133</v>
      </c>
      <c r="F604" s="9" t="s">
        <v>38</v>
      </c>
      <c r="G604" s="9" t="s">
        <v>136</v>
      </c>
      <c r="H604" s="10">
        <v>170.3</v>
      </c>
      <c r="I604" s="114">
        <v>76.9</v>
      </c>
      <c r="J604" s="121">
        <f t="shared" si="89"/>
        <v>45.155607751027595</v>
      </c>
      <c r="K604" s="22"/>
    </row>
    <row r="605" spans="1:11" ht="39">
      <c r="A605" s="19" t="s">
        <v>334</v>
      </c>
      <c r="B605" s="213" t="s">
        <v>335</v>
      </c>
      <c r="C605" s="214"/>
      <c r="D605" s="6"/>
      <c r="E605" s="6"/>
      <c r="F605" s="6"/>
      <c r="G605" s="6"/>
      <c r="H605" s="7">
        <f>H606+H645</f>
        <v>4247.7</v>
      </c>
      <c r="I605" s="113">
        <f>I606+I645</f>
        <v>3010.8</v>
      </c>
      <c r="J605" s="120">
        <f t="shared" si="89"/>
        <v>70.88071191468325</v>
      </c>
      <c r="K605" s="20"/>
    </row>
    <row r="606" spans="1:11" ht="39">
      <c r="A606" s="19" t="s">
        <v>336</v>
      </c>
      <c r="B606" s="213" t="s">
        <v>337</v>
      </c>
      <c r="C606" s="214"/>
      <c r="D606" s="6"/>
      <c r="E606" s="6"/>
      <c r="F606" s="6"/>
      <c r="G606" s="6"/>
      <c r="H606" s="7">
        <f>H607+H613+H619+H629+H639</f>
        <v>1679.6</v>
      </c>
      <c r="I606" s="113">
        <f>I607+I613+I619+I629+I639</f>
        <v>1645.5</v>
      </c>
      <c r="J606" s="120">
        <f t="shared" si="89"/>
        <v>97.96975470350084</v>
      </c>
      <c r="K606" s="20"/>
    </row>
    <row r="607" spans="1:11" ht="33" customHeight="1">
      <c r="A607" s="21" t="s">
        <v>338</v>
      </c>
      <c r="B607" s="215" t="s">
        <v>339</v>
      </c>
      <c r="C607" s="216"/>
      <c r="D607" s="9"/>
      <c r="E607" s="9"/>
      <c r="F607" s="9"/>
      <c r="G607" s="9"/>
      <c r="H607" s="10">
        <f aca="true" t="shared" si="93" ref="H607:I611">H608</f>
        <v>100</v>
      </c>
      <c r="I607" s="114">
        <f t="shared" si="93"/>
        <v>100</v>
      </c>
      <c r="J607" s="121">
        <f t="shared" si="89"/>
        <v>100</v>
      </c>
      <c r="K607" s="22"/>
    </row>
    <row r="608" spans="1:11" ht="13.5">
      <c r="A608" s="21" t="s">
        <v>299</v>
      </c>
      <c r="B608" s="215" t="s">
        <v>339</v>
      </c>
      <c r="C608" s="216"/>
      <c r="D608" s="9" t="s">
        <v>300</v>
      </c>
      <c r="E608" s="23" t="s">
        <v>593</v>
      </c>
      <c r="F608" s="9"/>
      <c r="G608" s="9"/>
      <c r="H608" s="10">
        <f t="shared" si="93"/>
        <v>100</v>
      </c>
      <c r="I608" s="114">
        <f t="shared" si="93"/>
        <v>100</v>
      </c>
      <c r="J608" s="121">
        <f t="shared" si="89"/>
        <v>100</v>
      </c>
      <c r="K608" s="22"/>
    </row>
    <row r="609" spans="1:11" ht="26.25">
      <c r="A609" s="21" t="s">
        <v>301</v>
      </c>
      <c r="B609" s="215" t="s">
        <v>339</v>
      </c>
      <c r="C609" s="216"/>
      <c r="D609" s="9" t="s">
        <v>300</v>
      </c>
      <c r="E609" s="9" t="s">
        <v>65</v>
      </c>
      <c r="F609" s="9"/>
      <c r="G609" s="9"/>
      <c r="H609" s="10">
        <f t="shared" si="93"/>
        <v>100</v>
      </c>
      <c r="I609" s="114">
        <f t="shared" si="93"/>
        <v>100</v>
      </c>
      <c r="J609" s="121">
        <f t="shared" si="89"/>
        <v>100</v>
      </c>
      <c r="K609" s="22"/>
    </row>
    <row r="610" spans="1:11" ht="27.75" customHeight="1">
      <c r="A610" s="21" t="s">
        <v>35</v>
      </c>
      <c r="B610" s="215" t="s">
        <v>339</v>
      </c>
      <c r="C610" s="216"/>
      <c r="D610" s="9" t="s">
        <v>300</v>
      </c>
      <c r="E610" s="9" t="s">
        <v>65</v>
      </c>
      <c r="F610" s="9" t="s">
        <v>36</v>
      </c>
      <c r="G610" s="9"/>
      <c r="H610" s="10">
        <f t="shared" si="93"/>
        <v>100</v>
      </c>
      <c r="I610" s="114">
        <f t="shared" si="93"/>
        <v>100</v>
      </c>
      <c r="J610" s="121">
        <f t="shared" si="89"/>
        <v>100</v>
      </c>
      <c r="K610" s="22"/>
    </row>
    <row r="611" spans="1:11" ht="13.5">
      <c r="A611" s="21" t="s">
        <v>37</v>
      </c>
      <c r="B611" s="215" t="s">
        <v>339</v>
      </c>
      <c r="C611" s="216"/>
      <c r="D611" s="9" t="s">
        <v>300</v>
      </c>
      <c r="E611" s="9" t="s">
        <v>65</v>
      </c>
      <c r="F611" s="9" t="s">
        <v>38</v>
      </c>
      <c r="G611" s="9"/>
      <c r="H611" s="10">
        <f t="shared" si="93"/>
        <v>100</v>
      </c>
      <c r="I611" s="114">
        <f t="shared" si="93"/>
        <v>100</v>
      </c>
      <c r="J611" s="121">
        <f t="shared" si="89"/>
        <v>100</v>
      </c>
      <c r="K611" s="22"/>
    </row>
    <row r="612" spans="1:11" ht="26.25">
      <c r="A612" s="21" t="s">
        <v>39</v>
      </c>
      <c r="B612" s="215" t="s">
        <v>339</v>
      </c>
      <c r="C612" s="216"/>
      <c r="D612" s="9" t="s">
        <v>300</v>
      </c>
      <c r="E612" s="9" t="s">
        <v>65</v>
      </c>
      <c r="F612" s="9" t="s">
        <v>38</v>
      </c>
      <c r="G612" s="9" t="s">
        <v>40</v>
      </c>
      <c r="H612" s="10">
        <v>100</v>
      </c>
      <c r="I612" s="114">
        <v>100</v>
      </c>
      <c r="J612" s="121">
        <f t="shared" si="89"/>
        <v>100</v>
      </c>
      <c r="K612" s="22"/>
    </row>
    <row r="613" spans="1:11" ht="53.25" customHeight="1">
      <c r="A613" s="21" t="s">
        <v>50</v>
      </c>
      <c r="B613" s="215" t="s">
        <v>340</v>
      </c>
      <c r="C613" s="216"/>
      <c r="D613" s="9"/>
      <c r="E613" s="9"/>
      <c r="F613" s="9"/>
      <c r="G613" s="9"/>
      <c r="H613" s="10">
        <f aca="true" t="shared" si="94" ref="H613:I617">H614</f>
        <v>87.6</v>
      </c>
      <c r="I613" s="114">
        <f t="shared" si="94"/>
        <v>57.4</v>
      </c>
      <c r="J613" s="121">
        <f t="shared" si="89"/>
        <v>65.52511415525115</v>
      </c>
      <c r="K613" s="22"/>
    </row>
    <row r="614" spans="1:11" ht="13.5">
      <c r="A614" s="21" t="s">
        <v>299</v>
      </c>
      <c r="B614" s="215" t="s">
        <v>340</v>
      </c>
      <c r="C614" s="216"/>
      <c r="D614" s="9" t="s">
        <v>300</v>
      </c>
      <c r="E614" s="23" t="s">
        <v>593</v>
      </c>
      <c r="F614" s="9"/>
      <c r="G614" s="9"/>
      <c r="H614" s="10">
        <f t="shared" si="94"/>
        <v>87.6</v>
      </c>
      <c r="I614" s="114">
        <f t="shared" si="94"/>
        <v>57.4</v>
      </c>
      <c r="J614" s="121">
        <f t="shared" si="89"/>
        <v>65.52511415525115</v>
      </c>
      <c r="K614" s="22"/>
    </row>
    <row r="615" spans="1:11" ht="13.5">
      <c r="A615" s="21" t="s">
        <v>341</v>
      </c>
      <c r="B615" s="215" t="s">
        <v>340</v>
      </c>
      <c r="C615" s="216"/>
      <c r="D615" s="9" t="s">
        <v>300</v>
      </c>
      <c r="E615" s="9" t="s">
        <v>140</v>
      </c>
      <c r="F615" s="9"/>
      <c r="G615" s="9"/>
      <c r="H615" s="10">
        <f t="shared" si="94"/>
        <v>87.6</v>
      </c>
      <c r="I615" s="114">
        <f t="shared" si="94"/>
        <v>57.4</v>
      </c>
      <c r="J615" s="121">
        <f t="shared" si="89"/>
        <v>65.52511415525115</v>
      </c>
      <c r="K615" s="22"/>
    </row>
    <row r="616" spans="1:11" ht="28.5" customHeight="1">
      <c r="A616" s="21" t="s">
        <v>35</v>
      </c>
      <c r="B616" s="215" t="s">
        <v>340</v>
      </c>
      <c r="C616" s="216"/>
      <c r="D616" s="9" t="s">
        <v>300</v>
      </c>
      <c r="E616" s="9" t="s">
        <v>140</v>
      </c>
      <c r="F616" s="9" t="s">
        <v>36</v>
      </c>
      <c r="G616" s="9"/>
      <c r="H616" s="10">
        <f t="shared" si="94"/>
        <v>87.6</v>
      </c>
      <c r="I616" s="114">
        <f t="shared" si="94"/>
        <v>57.4</v>
      </c>
      <c r="J616" s="121">
        <f t="shared" si="89"/>
        <v>65.52511415525115</v>
      </c>
      <c r="K616" s="22"/>
    </row>
    <row r="617" spans="1:11" ht="13.5">
      <c r="A617" s="21" t="s">
        <v>37</v>
      </c>
      <c r="B617" s="215" t="s">
        <v>340</v>
      </c>
      <c r="C617" s="216"/>
      <c r="D617" s="9" t="s">
        <v>300</v>
      </c>
      <c r="E617" s="9" t="s">
        <v>140</v>
      </c>
      <c r="F617" s="9" t="s">
        <v>38</v>
      </c>
      <c r="G617" s="9"/>
      <c r="H617" s="10">
        <f t="shared" si="94"/>
        <v>87.6</v>
      </c>
      <c r="I617" s="114">
        <f t="shared" si="94"/>
        <v>57.4</v>
      </c>
      <c r="J617" s="121">
        <f t="shared" si="89"/>
        <v>65.52511415525115</v>
      </c>
      <c r="K617" s="22"/>
    </row>
    <row r="618" spans="1:11" ht="26.25">
      <c r="A618" s="21" t="s">
        <v>39</v>
      </c>
      <c r="B618" s="215" t="s">
        <v>340</v>
      </c>
      <c r="C618" s="216"/>
      <c r="D618" s="9" t="s">
        <v>300</v>
      </c>
      <c r="E618" s="9" t="s">
        <v>140</v>
      </c>
      <c r="F618" s="9" t="s">
        <v>38</v>
      </c>
      <c r="G618" s="9" t="s">
        <v>40</v>
      </c>
      <c r="H618" s="10">
        <v>87.6</v>
      </c>
      <c r="I618" s="114">
        <v>57.4</v>
      </c>
      <c r="J618" s="121">
        <f t="shared" si="89"/>
        <v>65.52511415525115</v>
      </c>
      <c r="K618" s="22"/>
    </row>
    <row r="619" spans="1:11" ht="18" customHeight="1">
      <c r="A619" s="21" t="s">
        <v>342</v>
      </c>
      <c r="B619" s="215" t="s">
        <v>343</v>
      </c>
      <c r="C619" s="216"/>
      <c r="D619" s="9"/>
      <c r="E619" s="9"/>
      <c r="F619" s="9"/>
      <c r="G619" s="9"/>
      <c r="H619" s="10">
        <f>H620</f>
        <v>766.2</v>
      </c>
      <c r="I619" s="114">
        <f>I620</f>
        <v>766.0999999999999</v>
      </c>
      <c r="J619" s="121">
        <f t="shared" si="89"/>
        <v>99.98694857739491</v>
      </c>
      <c r="K619" s="22"/>
    </row>
    <row r="620" spans="1:11" ht="13.5">
      <c r="A620" s="21" t="s">
        <v>299</v>
      </c>
      <c r="B620" s="215" t="s">
        <v>343</v>
      </c>
      <c r="C620" s="216"/>
      <c r="D620" s="9" t="s">
        <v>300</v>
      </c>
      <c r="E620" s="23" t="s">
        <v>593</v>
      </c>
      <c r="F620" s="9"/>
      <c r="G620" s="9"/>
      <c r="H620" s="10">
        <f>H621+H625</f>
        <v>766.2</v>
      </c>
      <c r="I620" s="114">
        <f>I621+I625</f>
        <v>766.0999999999999</v>
      </c>
      <c r="J620" s="121">
        <f t="shared" si="89"/>
        <v>99.98694857739491</v>
      </c>
      <c r="K620" s="22"/>
    </row>
    <row r="621" spans="1:11" ht="13.5">
      <c r="A621" s="21" t="s">
        <v>341</v>
      </c>
      <c r="B621" s="215" t="s">
        <v>343</v>
      </c>
      <c r="C621" s="216"/>
      <c r="D621" s="9" t="s">
        <v>300</v>
      </c>
      <c r="E621" s="9" t="s">
        <v>140</v>
      </c>
      <c r="F621" s="9"/>
      <c r="G621" s="9"/>
      <c r="H621" s="10">
        <f aca="true" t="shared" si="95" ref="H621:I623">H622</f>
        <v>270</v>
      </c>
      <c r="I621" s="114">
        <f t="shared" si="95"/>
        <v>270</v>
      </c>
      <c r="J621" s="121">
        <f t="shared" si="89"/>
        <v>100</v>
      </c>
      <c r="K621" s="22"/>
    </row>
    <row r="622" spans="1:11" ht="27.75" customHeight="1">
      <c r="A622" s="21" t="s">
        <v>35</v>
      </c>
      <c r="B622" s="215" t="s">
        <v>343</v>
      </c>
      <c r="C622" s="216"/>
      <c r="D622" s="9" t="s">
        <v>300</v>
      </c>
      <c r="E622" s="9" t="s">
        <v>140</v>
      </c>
      <c r="F622" s="9" t="s">
        <v>36</v>
      </c>
      <c r="G622" s="9"/>
      <c r="H622" s="10">
        <f t="shared" si="95"/>
        <v>270</v>
      </c>
      <c r="I622" s="114">
        <f t="shared" si="95"/>
        <v>270</v>
      </c>
      <c r="J622" s="121">
        <f t="shared" si="89"/>
        <v>100</v>
      </c>
      <c r="K622" s="22"/>
    </row>
    <row r="623" spans="1:11" ht="13.5">
      <c r="A623" s="21" t="s">
        <v>37</v>
      </c>
      <c r="B623" s="215" t="s">
        <v>343</v>
      </c>
      <c r="C623" s="216"/>
      <c r="D623" s="9" t="s">
        <v>300</v>
      </c>
      <c r="E623" s="9" t="s">
        <v>140</v>
      </c>
      <c r="F623" s="9" t="s">
        <v>38</v>
      </c>
      <c r="G623" s="9"/>
      <c r="H623" s="10">
        <f t="shared" si="95"/>
        <v>270</v>
      </c>
      <c r="I623" s="114">
        <f t="shared" si="95"/>
        <v>270</v>
      </c>
      <c r="J623" s="121">
        <f t="shared" si="89"/>
        <v>100</v>
      </c>
      <c r="K623" s="22"/>
    </row>
    <row r="624" spans="1:11" ht="26.25">
      <c r="A624" s="21" t="s">
        <v>39</v>
      </c>
      <c r="B624" s="215" t="s">
        <v>343</v>
      </c>
      <c r="C624" s="216"/>
      <c r="D624" s="9" t="s">
        <v>300</v>
      </c>
      <c r="E624" s="9" t="s">
        <v>140</v>
      </c>
      <c r="F624" s="9" t="s">
        <v>38</v>
      </c>
      <c r="G624" s="9" t="s">
        <v>40</v>
      </c>
      <c r="H624" s="10">
        <v>270</v>
      </c>
      <c r="I624" s="114">
        <v>270</v>
      </c>
      <c r="J624" s="121">
        <f t="shared" si="89"/>
        <v>100</v>
      </c>
      <c r="K624" s="22"/>
    </row>
    <row r="625" spans="1:11" ht="26.25">
      <c r="A625" s="21" t="s">
        <v>301</v>
      </c>
      <c r="B625" s="215" t="s">
        <v>343</v>
      </c>
      <c r="C625" s="216"/>
      <c r="D625" s="9" t="s">
        <v>300</v>
      </c>
      <c r="E625" s="9" t="s">
        <v>65</v>
      </c>
      <c r="F625" s="9"/>
      <c r="G625" s="9"/>
      <c r="H625" s="10">
        <f aca="true" t="shared" si="96" ref="H625:I627">H626</f>
        <v>496.2</v>
      </c>
      <c r="I625" s="114">
        <f t="shared" si="96"/>
        <v>496.09999999999997</v>
      </c>
      <c r="J625" s="121">
        <f t="shared" si="89"/>
        <v>99.97984683595324</v>
      </c>
      <c r="K625" s="22"/>
    </row>
    <row r="626" spans="1:11" ht="27.75" customHeight="1">
      <c r="A626" s="21" t="s">
        <v>35</v>
      </c>
      <c r="B626" s="215" t="s">
        <v>343</v>
      </c>
      <c r="C626" s="216"/>
      <c r="D626" s="9" t="s">
        <v>300</v>
      </c>
      <c r="E626" s="9" t="s">
        <v>65</v>
      </c>
      <c r="F626" s="9" t="s">
        <v>36</v>
      </c>
      <c r="G626" s="9"/>
      <c r="H626" s="10">
        <f t="shared" si="96"/>
        <v>496.2</v>
      </c>
      <c r="I626" s="114">
        <f t="shared" si="96"/>
        <v>496.09999999999997</v>
      </c>
      <c r="J626" s="121">
        <f t="shared" si="89"/>
        <v>99.97984683595324</v>
      </c>
      <c r="K626" s="22"/>
    </row>
    <row r="627" spans="1:11" ht="13.5">
      <c r="A627" s="21" t="s">
        <v>37</v>
      </c>
      <c r="B627" s="215" t="s">
        <v>343</v>
      </c>
      <c r="C627" s="216"/>
      <c r="D627" s="9" t="s">
        <v>300</v>
      </c>
      <c r="E627" s="9" t="s">
        <v>65</v>
      </c>
      <c r="F627" s="9" t="s">
        <v>38</v>
      </c>
      <c r="G627" s="9"/>
      <c r="H627" s="10">
        <f t="shared" si="96"/>
        <v>496.2</v>
      </c>
      <c r="I627" s="114">
        <f t="shared" si="96"/>
        <v>496.09999999999997</v>
      </c>
      <c r="J627" s="121">
        <f t="shared" si="89"/>
        <v>99.97984683595324</v>
      </c>
      <c r="K627" s="22"/>
    </row>
    <row r="628" spans="1:11" ht="26.25">
      <c r="A628" s="21" t="s">
        <v>39</v>
      </c>
      <c r="B628" s="215" t="s">
        <v>343</v>
      </c>
      <c r="C628" s="216"/>
      <c r="D628" s="9" t="s">
        <v>300</v>
      </c>
      <c r="E628" s="9" t="s">
        <v>65</v>
      </c>
      <c r="F628" s="9" t="s">
        <v>38</v>
      </c>
      <c r="G628" s="9" t="s">
        <v>40</v>
      </c>
      <c r="H628" s="10">
        <v>496.2</v>
      </c>
      <c r="I628" s="114">
        <f>56.9+439.2</f>
        <v>496.09999999999997</v>
      </c>
      <c r="J628" s="121">
        <f t="shared" si="89"/>
        <v>99.97984683595324</v>
      </c>
      <c r="K628" s="22"/>
    </row>
    <row r="629" spans="1:11" ht="26.25">
      <c r="A629" s="21" t="s">
        <v>344</v>
      </c>
      <c r="B629" s="215" t="s">
        <v>345</v>
      </c>
      <c r="C629" s="216"/>
      <c r="D629" s="9"/>
      <c r="E629" s="9"/>
      <c r="F629" s="9"/>
      <c r="G629" s="9"/>
      <c r="H629" s="10">
        <f>H630</f>
        <v>718.3</v>
      </c>
      <c r="I629" s="114">
        <f>I630</f>
        <v>714.5</v>
      </c>
      <c r="J629" s="121">
        <f t="shared" si="89"/>
        <v>99.47097313100377</v>
      </c>
      <c r="K629" s="22"/>
    </row>
    <row r="630" spans="1:11" ht="13.5">
      <c r="A630" s="21" t="s">
        <v>299</v>
      </c>
      <c r="B630" s="215" t="s">
        <v>345</v>
      </c>
      <c r="C630" s="216"/>
      <c r="D630" s="9" t="s">
        <v>300</v>
      </c>
      <c r="E630" s="23" t="s">
        <v>593</v>
      </c>
      <c r="F630" s="9"/>
      <c r="G630" s="9"/>
      <c r="H630" s="10">
        <f>H631+H635</f>
        <v>718.3</v>
      </c>
      <c r="I630" s="114">
        <f>I631+I635</f>
        <v>714.5</v>
      </c>
      <c r="J630" s="121">
        <f t="shared" si="89"/>
        <v>99.47097313100377</v>
      </c>
      <c r="K630" s="22"/>
    </row>
    <row r="631" spans="1:11" ht="13.5">
      <c r="A631" s="21" t="s">
        <v>341</v>
      </c>
      <c r="B631" s="215" t="s">
        <v>345</v>
      </c>
      <c r="C631" s="216"/>
      <c r="D631" s="9" t="s">
        <v>300</v>
      </c>
      <c r="E631" s="9" t="s">
        <v>140</v>
      </c>
      <c r="F631" s="9"/>
      <c r="G631" s="9"/>
      <c r="H631" s="10">
        <f aca="true" t="shared" si="97" ref="H631:I633">H632</f>
        <v>382</v>
      </c>
      <c r="I631" s="114">
        <f t="shared" si="97"/>
        <v>378.2</v>
      </c>
      <c r="J631" s="121">
        <f t="shared" si="89"/>
        <v>99.00523560209423</v>
      </c>
      <c r="K631" s="22"/>
    </row>
    <row r="632" spans="1:11" ht="30" customHeight="1">
      <c r="A632" s="21" t="s">
        <v>35</v>
      </c>
      <c r="B632" s="215" t="s">
        <v>345</v>
      </c>
      <c r="C632" s="216"/>
      <c r="D632" s="9" t="s">
        <v>300</v>
      </c>
      <c r="E632" s="9" t="s">
        <v>140</v>
      </c>
      <c r="F632" s="9" t="s">
        <v>36</v>
      </c>
      <c r="G632" s="9"/>
      <c r="H632" s="10">
        <f t="shared" si="97"/>
        <v>382</v>
      </c>
      <c r="I632" s="114">
        <f t="shared" si="97"/>
        <v>378.2</v>
      </c>
      <c r="J632" s="121">
        <f t="shared" si="89"/>
        <v>99.00523560209423</v>
      </c>
      <c r="K632" s="22"/>
    </row>
    <row r="633" spans="1:11" ht="13.5">
      <c r="A633" s="21" t="s">
        <v>37</v>
      </c>
      <c r="B633" s="215" t="s">
        <v>345</v>
      </c>
      <c r="C633" s="216"/>
      <c r="D633" s="9" t="s">
        <v>300</v>
      </c>
      <c r="E633" s="9" t="s">
        <v>140</v>
      </c>
      <c r="F633" s="9" t="s">
        <v>38</v>
      </c>
      <c r="G633" s="9"/>
      <c r="H633" s="10">
        <f t="shared" si="97"/>
        <v>382</v>
      </c>
      <c r="I633" s="114">
        <f t="shared" si="97"/>
        <v>378.2</v>
      </c>
      <c r="J633" s="121">
        <f t="shared" si="89"/>
        <v>99.00523560209423</v>
      </c>
      <c r="K633" s="22"/>
    </row>
    <row r="634" spans="1:11" ht="26.25">
      <c r="A634" s="21" t="s">
        <v>39</v>
      </c>
      <c r="B634" s="215" t="s">
        <v>345</v>
      </c>
      <c r="C634" s="216"/>
      <c r="D634" s="9" t="s">
        <v>300</v>
      </c>
      <c r="E634" s="9" t="s">
        <v>140</v>
      </c>
      <c r="F634" s="9" t="s">
        <v>38</v>
      </c>
      <c r="G634" s="9" t="s">
        <v>40</v>
      </c>
      <c r="H634" s="10">
        <v>382</v>
      </c>
      <c r="I634" s="114">
        <f>53.3+324.9</f>
        <v>378.2</v>
      </c>
      <c r="J634" s="121">
        <f t="shared" si="89"/>
        <v>99.00523560209423</v>
      </c>
      <c r="K634" s="22"/>
    </row>
    <row r="635" spans="1:11" ht="26.25">
      <c r="A635" s="21" t="s">
        <v>301</v>
      </c>
      <c r="B635" s="215" t="s">
        <v>345</v>
      </c>
      <c r="C635" s="216"/>
      <c r="D635" s="9" t="s">
        <v>300</v>
      </c>
      <c r="E635" s="9" t="s">
        <v>65</v>
      </c>
      <c r="F635" s="9"/>
      <c r="G635" s="9"/>
      <c r="H635" s="10">
        <f aca="true" t="shared" si="98" ref="H635:I637">H636</f>
        <v>336.3</v>
      </c>
      <c r="I635" s="114">
        <f t="shared" si="98"/>
        <v>336.29999999999995</v>
      </c>
      <c r="J635" s="121">
        <f t="shared" si="89"/>
        <v>99.99999999999997</v>
      </c>
      <c r="K635" s="22"/>
    </row>
    <row r="636" spans="1:11" ht="27.75" customHeight="1">
      <c r="A636" s="21" t="s">
        <v>35</v>
      </c>
      <c r="B636" s="215" t="s">
        <v>345</v>
      </c>
      <c r="C636" s="216"/>
      <c r="D636" s="9" t="s">
        <v>300</v>
      </c>
      <c r="E636" s="9" t="s">
        <v>65</v>
      </c>
      <c r="F636" s="9" t="s">
        <v>36</v>
      </c>
      <c r="G636" s="9"/>
      <c r="H636" s="10">
        <f t="shared" si="98"/>
        <v>336.3</v>
      </c>
      <c r="I636" s="114">
        <f t="shared" si="98"/>
        <v>336.29999999999995</v>
      </c>
      <c r="J636" s="121">
        <f t="shared" si="89"/>
        <v>99.99999999999997</v>
      </c>
      <c r="K636" s="22"/>
    </row>
    <row r="637" spans="1:11" ht="13.5">
      <c r="A637" s="21" t="s">
        <v>37</v>
      </c>
      <c r="B637" s="215" t="s">
        <v>345</v>
      </c>
      <c r="C637" s="216"/>
      <c r="D637" s="9" t="s">
        <v>300</v>
      </c>
      <c r="E637" s="9" t="s">
        <v>65</v>
      </c>
      <c r="F637" s="9" t="s">
        <v>38</v>
      </c>
      <c r="G637" s="9"/>
      <c r="H637" s="10">
        <f t="shared" si="98"/>
        <v>336.3</v>
      </c>
      <c r="I637" s="114">
        <f t="shared" si="98"/>
        <v>336.29999999999995</v>
      </c>
      <c r="J637" s="121">
        <f t="shared" si="89"/>
        <v>99.99999999999997</v>
      </c>
      <c r="K637" s="22"/>
    </row>
    <row r="638" spans="1:11" ht="26.25">
      <c r="A638" s="21" t="s">
        <v>39</v>
      </c>
      <c r="B638" s="215" t="s">
        <v>345</v>
      </c>
      <c r="C638" s="216"/>
      <c r="D638" s="9" t="s">
        <v>300</v>
      </c>
      <c r="E638" s="9" t="s">
        <v>65</v>
      </c>
      <c r="F638" s="9" t="s">
        <v>38</v>
      </c>
      <c r="G638" s="9" t="s">
        <v>40</v>
      </c>
      <c r="H638" s="10">
        <v>336.3</v>
      </c>
      <c r="I638" s="114">
        <f>36.4+299.9</f>
        <v>336.29999999999995</v>
      </c>
      <c r="J638" s="121">
        <f t="shared" si="89"/>
        <v>99.99999999999997</v>
      </c>
      <c r="K638" s="22"/>
    </row>
    <row r="639" spans="1:11" ht="39">
      <c r="A639" s="21" t="s">
        <v>346</v>
      </c>
      <c r="B639" s="215" t="s">
        <v>347</v>
      </c>
      <c r="C639" s="216"/>
      <c r="D639" s="9"/>
      <c r="E639" s="9"/>
      <c r="F639" s="9"/>
      <c r="G639" s="9"/>
      <c r="H639" s="10">
        <f aca="true" t="shared" si="99" ref="H639:I643">H640</f>
        <v>7.5</v>
      </c>
      <c r="I639" s="114">
        <f t="shared" si="99"/>
        <v>7.5</v>
      </c>
      <c r="J639" s="121">
        <f t="shared" si="89"/>
        <v>100</v>
      </c>
      <c r="K639" s="22"/>
    </row>
    <row r="640" spans="1:11" ht="13.5">
      <c r="A640" s="21" t="s">
        <v>299</v>
      </c>
      <c r="B640" s="215" t="s">
        <v>347</v>
      </c>
      <c r="C640" s="216"/>
      <c r="D640" s="9" t="s">
        <v>300</v>
      </c>
      <c r="E640" s="23" t="s">
        <v>593</v>
      </c>
      <c r="F640" s="9"/>
      <c r="G640" s="9"/>
      <c r="H640" s="10">
        <f t="shared" si="99"/>
        <v>7.5</v>
      </c>
      <c r="I640" s="114">
        <f t="shared" si="99"/>
        <v>7.5</v>
      </c>
      <c r="J640" s="121">
        <f t="shared" si="89"/>
        <v>100</v>
      </c>
      <c r="K640" s="22"/>
    </row>
    <row r="641" spans="1:11" ht="26.25">
      <c r="A641" s="21" t="s">
        <v>301</v>
      </c>
      <c r="B641" s="215" t="s">
        <v>347</v>
      </c>
      <c r="C641" s="216"/>
      <c r="D641" s="9" t="s">
        <v>300</v>
      </c>
      <c r="E641" s="9" t="s">
        <v>65</v>
      </c>
      <c r="F641" s="9"/>
      <c r="G641" s="9"/>
      <c r="H641" s="10">
        <f t="shared" si="99"/>
        <v>7.5</v>
      </c>
      <c r="I641" s="114">
        <f t="shared" si="99"/>
        <v>7.5</v>
      </c>
      <c r="J641" s="121">
        <f t="shared" si="89"/>
        <v>100</v>
      </c>
      <c r="K641" s="22"/>
    </row>
    <row r="642" spans="1:11" ht="29.25" customHeight="1">
      <c r="A642" s="21" t="s">
        <v>35</v>
      </c>
      <c r="B642" s="215" t="s">
        <v>347</v>
      </c>
      <c r="C642" s="216"/>
      <c r="D642" s="9" t="s">
        <v>300</v>
      </c>
      <c r="E642" s="9" t="s">
        <v>65</v>
      </c>
      <c r="F642" s="9" t="s">
        <v>36</v>
      </c>
      <c r="G642" s="9"/>
      <c r="H642" s="10">
        <f t="shared" si="99"/>
        <v>7.5</v>
      </c>
      <c r="I642" s="114">
        <f t="shared" si="99"/>
        <v>7.5</v>
      </c>
      <c r="J642" s="121">
        <f t="shared" si="89"/>
        <v>100</v>
      </c>
      <c r="K642" s="22"/>
    </row>
    <row r="643" spans="1:11" ht="13.5">
      <c r="A643" s="21" t="s">
        <v>37</v>
      </c>
      <c r="B643" s="215" t="s">
        <v>347</v>
      </c>
      <c r="C643" s="216"/>
      <c r="D643" s="9" t="s">
        <v>300</v>
      </c>
      <c r="E643" s="9" t="s">
        <v>65</v>
      </c>
      <c r="F643" s="9" t="s">
        <v>38</v>
      </c>
      <c r="G643" s="9"/>
      <c r="H643" s="10">
        <f t="shared" si="99"/>
        <v>7.5</v>
      </c>
      <c r="I643" s="114">
        <f t="shared" si="99"/>
        <v>7.5</v>
      </c>
      <c r="J643" s="121">
        <f t="shared" si="89"/>
        <v>100</v>
      </c>
      <c r="K643" s="22"/>
    </row>
    <row r="644" spans="1:11" ht="26.25">
      <c r="A644" s="21" t="s">
        <v>39</v>
      </c>
      <c r="B644" s="215" t="s">
        <v>347</v>
      </c>
      <c r="C644" s="216"/>
      <c r="D644" s="9" t="s">
        <v>300</v>
      </c>
      <c r="E644" s="9" t="s">
        <v>65</v>
      </c>
      <c r="F644" s="9" t="s">
        <v>38</v>
      </c>
      <c r="G644" s="9" t="s">
        <v>40</v>
      </c>
      <c r="H644" s="10">
        <v>7.5</v>
      </c>
      <c r="I644" s="114">
        <v>7.5</v>
      </c>
      <c r="J644" s="121">
        <f t="shared" si="89"/>
        <v>100</v>
      </c>
      <c r="K644" s="22"/>
    </row>
    <row r="645" spans="1:11" ht="39">
      <c r="A645" s="19" t="s">
        <v>348</v>
      </c>
      <c r="B645" s="213" t="s">
        <v>349</v>
      </c>
      <c r="C645" s="214"/>
      <c r="D645" s="6"/>
      <c r="E645" s="6"/>
      <c r="F645" s="6"/>
      <c r="G645" s="6"/>
      <c r="H645" s="7">
        <f aca="true" t="shared" si="100" ref="H645:I650">H646</f>
        <v>2568.1</v>
      </c>
      <c r="I645" s="113">
        <f t="shared" si="100"/>
        <v>1365.3</v>
      </c>
      <c r="J645" s="120">
        <f t="shared" si="89"/>
        <v>53.16381760834859</v>
      </c>
      <c r="K645" s="20"/>
    </row>
    <row r="646" spans="1:11" ht="39">
      <c r="A646" s="21" t="s">
        <v>350</v>
      </c>
      <c r="B646" s="215" t="s">
        <v>351</v>
      </c>
      <c r="C646" s="216"/>
      <c r="D646" s="9"/>
      <c r="E646" s="9"/>
      <c r="F646" s="9"/>
      <c r="G646" s="9"/>
      <c r="H646" s="10">
        <f t="shared" si="100"/>
        <v>2568.1</v>
      </c>
      <c r="I646" s="114">
        <f t="shared" si="100"/>
        <v>1365.3</v>
      </c>
      <c r="J646" s="121">
        <f t="shared" si="89"/>
        <v>53.16381760834859</v>
      </c>
      <c r="K646" s="22"/>
    </row>
    <row r="647" spans="1:11" ht="13.5">
      <c r="A647" s="21" t="s">
        <v>299</v>
      </c>
      <c r="B647" s="215" t="s">
        <v>351</v>
      </c>
      <c r="C647" s="216"/>
      <c r="D647" s="9" t="s">
        <v>300</v>
      </c>
      <c r="E647" s="23" t="s">
        <v>593</v>
      </c>
      <c r="F647" s="9"/>
      <c r="G647" s="9"/>
      <c r="H647" s="10">
        <f t="shared" si="100"/>
        <v>2568.1</v>
      </c>
      <c r="I647" s="114">
        <f t="shared" si="100"/>
        <v>1365.3</v>
      </c>
      <c r="J647" s="121">
        <f aca="true" t="shared" si="101" ref="J647:J710">I647/H647*100</f>
        <v>53.16381760834859</v>
      </c>
      <c r="K647" s="22"/>
    </row>
    <row r="648" spans="1:11" ht="26.25">
      <c r="A648" s="21" t="s">
        <v>301</v>
      </c>
      <c r="B648" s="215" t="s">
        <v>351</v>
      </c>
      <c r="C648" s="216"/>
      <c r="D648" s="9" t="s">
        <v>300</v>
      </c>
      <c r="E648" s="9" t="s">
        <v>65</v>
      </c>
      <c r="F648" s="9"/>
      <c r="G648" s="9"/>
      <c r="H648" s="10">
        <f t="shared" si="100"/>
        <v>2568.1</v>
      </c>
      <c r="I648" s="114">
        <f t="shared" si="100"/>
        <v>1365.3</v>
      </c>
      <c r="J648" s="121">
        <f t="shared" si="101"/>
        <v>53.16381760834859</v>
      </c>
      <c r="K648" s="22"/>
    </row>
    <row r="649" spans="1:11" ht="29.25" customHeight="1">
      <c r="A649" s="21" t="s">
        <v>35</v>
      </c>
      <c r="B649" s="215" t="s">
        <v>351</v>
      </c>
      <c r="C649" s="216"/>
      <c r="D649" s="9" t="s">
        <v>300</v>
      </c>
      <c r="E649" s="9" t="s">
        <v>65</v>
      </c>
      <c r="F649" s="9" t="s">
        <v>36</v>
      </c>
      <c r="G649" s="9"/>
      <c r="H649" s="10">
        <f t="shared" si="100"/>
        <v>2568.1</v>
      </c>
      <c r="I649" s="114">
        <f t="shared" si="100"/>
        <v>1365.3</v>
      </c>
      <c r="J649" s="121">
        <f t="shared" si="101"/>
        <v>53.16381760834859</v>
      </c>
      <c r="K649" s="22"/>
    </row>
    <row r="650" spans="1:11" ht="13.5">
      <c r="A650" s="21" t="s">
        <v>37</v>
      </c>
      <c r="B650" s="215" t="s">
        <v>351</v>
      </c>
      <c r="C650" s="216"/>
      <c r="D650" s="9" t="s">
        <v>300</v>
      </c>
      <c r="E650" s="9" t="s">
        <v>65</v>
      </c>
      <c r="F650" s="9" t="s">
        <v>38</v>
      </c>
      <c r="G650" s="9"/>
      <c r="H650" s="10">
        <f t="shared" si="100"/>
        <v>2568.1</v>
      </c>
      <c r="I650" s="114">
        <f t="shared" si="100"/>
        <v>1365.3</v>
      </c>
      <c r="J650" s="121">
        <f t="shared" si="101"/>
        <v>53.16381760834859</v>
      </c>
      <c r="K650" s="22"/>
    </row>
    <row r="651" spans="1:11" ht="26.25">
      <c r="A651" s="21" t="s">
        <v>39</v>
      </c>
      <c r="B651" s="215" t="s">
        <v>351</v>
      </c>
      <c r="C651" s="216"/>
      <c r="D651" s="9" t="s">
        <v>300</v>
      </c>
      <c r="E651" s="9" t="s">
        <v>65</v>
      </c>
      <c r="F651" s="9" t="s">
        <v>38</v>
      </c>
      <c r="G651" s="9" t="s">
        <v>40</v>
      </c>
      <c r="H651" s="10">
        <v>2568.1</v>
      </c>
      <c r="I651" s="114">
        <f>423.8+941.5</f>
        <v>1365.3</v>
      </c>
      <c r="J651" s="121">
        <f t="shared" si="101"/>
        <v>53.16381760834859</v>
      </c>
      <c r="K651" s="22"/>
    </row>
    <row r="652" spans="1:11" ht="66">
      <c r="A652" s="19" t="s">
        <v>352</v>
      </c>
      <c r="B652" s="213" t="s">
        <v>353</v>
      </c>
      <c r="C652" s="214"/>
      <c r="D652" s="6"/>
      <c r="E652" s="6"/>
      <c r="F652" s="6"/>
      <c r="G652" s="6"/>
      <c r="H652" s="7">
        <f>H653+H660</f>
        <v>850</v>
      </c>
      <c r="I652" s="113">
        <f>I653+I660</f>
        <v>550.2</v>
      </c>
      <c r="J652" s="120">
        <f t="shared" si="101"/>
        <v>64.72941176470589</v>
      </c>
      <c r="K652" s="20"/>
    </row>
    <row r="653" spans="1:11" ht="66" customHeight="1">
      <c r="A653" s="19" t="s">
        <v>354</v>
      </c>
      <c r="B653" s="213" t="s">
        <v>355</v>
      </c>
      <c r="C653" s="214"/>
      <c r="D653" s="6"/>
      <c r="E653" s="6"/>
      <c r="F653" s="6"/>
      <c r="G653" s="6"/>
      <c r="H653" s="7">
        <f aca="true" t="shared" si="102" ref="H653:I658">H654</f>
        <v>550</v>
      </c>
      <c r="I653" s="7">
        <f t="shared" si="102"/>
        <v>250.2</v>
      </c>
      <c r="J653" s="120">
        <f t="shared" si="101"/>
        <v>45.490909090909085</v>
      </c>
      <c r="K653" s="20"/>
    </row>
    <row r="654" spans="1:11" ht="39">
      <c r="A654" s="21" t="s">
        <v>356</v>
      </c>
      <c r="B654" s="215" t="s">
        <v>357</v>
      </c>
      <c r="C654" s="216"/>
      <c r="D654" s="9"/>
      <c r="E654" s="9"/>
      <c r="F654" s="9"/>
      <c r="G654" s="9"/>
      <c r="H654" s="10">
        <f t="shared" si="102"/>
        <v>550</v>
      </c>
      <c r="I654" s="114">
        <f t="shared" si="102"/>
        <v>250.2</v>
      </c>
      <c r="J654" s="121">
        <f t="shared" si="101"/>
        <v>45.490909090909085</v>
      </c>
      <c r="K654" s="22"/>
    </row>
    <row r="655" spans="1:11" ht="26.25">
      <c r="A655" s="21" t="s">
        <v>358</v>
      </c>
      <c r="B655" s="215" t="s">
        <v>357</v>
      </c>
      <c r="C655" s="216"/>
      <c r="D655" s="9" t="s">
        <v>140</v>
      </c>
      <c r="E655" s="23" t="s">
        <v>593</v>
      </c>
      <c r="F655" s="9"/>
      <c r="G655" s="9"/>
      <c r="H655" s="10">
        <f t="shared" si="102"/>
        <v>550</v>
      </c>
      <c r="I655" s="114">
        <f t="shared" si="102"/>
        <v>250.2</v>
      </c>
      <c r="J655" s="121">
        <f t="shared" si="101"/>
        <v>45.490909090909085</v>
      </c>
      <c r="K655" s="22"/>
    </row>
    <row r="656" spans="1:11" ht="39">
      <c r="A656" s="21" t="s">
        <v>359</v>
      </c>
      <c r="B656" s="215" t="s">
        <v>357</v>
      </c>
      <c r="C656" s="216"/>
      <c r="D656" s="9" t="s">
        <v>140</v>
      </c>
      <c r="E656" s="9" t="s">
        <v>85</v>
      </c>
      <c r="F656" s="9"/>
      <c r="G656" s="9"/>
      <c r="H656" s="10">
        <f t="shared" si="102"/>
        <v>550</v>
      </c>
      <c r="I656" s="114">
        <f t="shared" si="102"/>
        <v>250.2</v>
      </c>
      <c r="J656" s="121">
        <f t="shared" si="101"/>
        <v>45.490909090909085</v>
      </c>
      <c r="K656" s="22"/>
    </row>
    <row r="657" spans="1:11" ht="26.25">
      <c r="A657" s="21" t="s">
        <v>19</v>
      </c>
      <c r="B657" s="215" t="s">
        <v>357</v>
      </c>
      <c r="C657" s="216"/>
      <c r="D657" s="9" t="s">
        <v>140</v>
      </c>
      <c r="E657" s="9" t="s">
        <v>85</v>
      </c>
      <c r="F657" s="9" t="s">
        <v>20</v>
      </c>
      <c r="G657" s="9"/>
      <c r="H657" s="10">
        <f t="shared" si="102"/>
        <v>550</v>
      </c>
      <c r="I657" s="114">
        <f t="shared" si="102"/>
        <v>250.2</v>
      </c>
      <c r="J657" s="121">
        <f t="shared" si="101"/>
        <v>45.490909090909085</v>
      </c>
      <c r="K657" s="22"/>
    </row>
    <row r="658" spans="1:11" ht="30" customHeight="1">
      <c r="A658" s="21" t="s">
        <v>21</v>
      </c>
      <c r="B658" s="215" t="s">
        <v>357</v>
      </c>
      <c r="C658" s="216"/>
      <c r="D658" s="9" t="s">
        <v>140</v>
      </c>
      <c r="E658" s="9" t="s">
        <v>85</v>
      </c>
      <c r="F658" s="9" t="s">
        <v>22</v>
      </c>
      <c r="G658" s="9"/>
      <c r="H658" s="10">
        <f t="shared" si="102"/>
        <v>550</v>
      </c>
      <c r="I658" s="114">
        <f t="shared" si="102"/>
        <v>250.2</v>
      </c>
      <c r="J658" s="121">
        <f t="shared" si="101"/>
        <v>45.490909090909085</v>
      </c>
      <c r="K658" s="22"/>
    </row>
    <row r="659" spans="1:11" ht="13.5">
      <c r="A659" s="21" t="s">
        <v>89</v>
      </c>
      <c r="B659" s="215" t="s">
        <v>357</v>
      </c>
      <c r="C659" s="216"/>
      <c r="D659" s="9" t="s">
        <v>140</v>
      </c>
      <c r="E659" s="9" t="s">
        <v>85</v>
      </c>
      <c r="F659" s="9" t="s">
        <v>22</v>
      </c>
      <c r="G659" s="9" t="s">
        <v>90</v>
      </c>
      <c r="H659" s="10">
        <v>550</v>
      </c>
      <c r="I659" s="114">
        <v>250.2</v>
      </c>
      <c r="J659" s="121">
        <f t="shared" si="101"/>
        <v>45.490909090909085</v>
      </c>
      <c r="K659" s="22"/>
    </row>
    <row r="660" spans="1:11" ht="78.75">
      <c r="A660" s="19" t="s">
        <v>360</v>
      </c>
      <c r="B660" s="213" t="s">
        <v>361</v>
      </c>
      <c r="C660" s="214"/>
      <c r="D660" s="6"/>
      <c r="E660" s="6"/>
      <c r="F660" s="6"/>
      <c r="G660" s="6"/>
      <c r="H660" s="7">
        <f aca="true" t="shared" si="103" ref="H660:I665">H661</f>
        <v>300</v>
      </c>
      <c r="I660" s="113">
        <f t="shared" si="103"/>
        <v>300</v>
      </c>
      <c r="J660" s="120">
        <f t="shared" si="101"/>
        <v>100</v>
      </c>
      <c r="K660" s="20"/>
    </row>
    <row r="661" spans="1:11" ht="54.75" customHeight="1">
      <c r="A661" s="21" t="s">
        <v>362</v>
      </c>
      <c r="B661" s="215" t="s">
        <v>363</v>
      </c>
      <c r="C661" s="216"/>
      <c r="D661" s="9"/>
      <c r="E661" s="9"/>
      <c r="F661" s="9"/>
      <c r="G661" s="9"/>
      <c r="H661" s="10">
        <f t="shared" si="103"/>
        <v>300</v>
      </c>
      <c r="I661" s="114">
        <f t="shared" si="103"/>
        <v>300</v>
      </c>
      <c r="J661" s="121">
        <f t="shared" si="101"/>
        <v>100</v>
      </c>
      <c r="K661" s="22"/>
    </row>
    <row r="662" spans="1:11" ht="26.25">
      <c r="A662" s="21" t="s">
        <v>358</v>
      </c>
      <c r="B662" s="215" t="s">
        <v>363</v>
      </c>
      <c r="C662" s="216"/>
      <c r="D662" s="9" t="s">
        <v>140</v>
      </c>
      <c r="E662" s="23" t="s">
        <v>593</v>
      </c>
      <c r="F662" s="9"/>
      <c r="G662" s="9"/>
      <c r="H662" s="10">
        <f t="shared" si="103"/>
        <v>300</v>
      </c>
      <c r="I662" s="114">
        <f t="shared" si="103"/>
        <v>300</v>
      </c>
      <c r="J662" s="121">
        <f t="shared" si="101"/>
        <v>100</v>
      </c>
      <c r="K662" s="22"/>
    </row>
    <row r="663" spans="1:11" ht="39">
      <c r="A663" s="21" t="s">
        <v>359</v>
      </c>
      <c r="B663" s="215" t="s">
        <v>363</v>
      </c>
      <c r="C663" s="216"/>
      <c r="D663" s="9" t="s">
        <v>140</v>
      </c>
      <c r="E663" s="9" t="s">
        <v>85</v>
      </c>
      <c r="F663" s="9"/>
      <c r="G663" s="9"/>
      <c r="H663" s="10">
        <f t="shared" si="103"/>
        <v>300</v>
      </c>
      <c r="I663" s="114">
        <f t="shared" si="103"/>
        <v>300</v>
      </c>
      <c r="J663" s="121">
        <f t="shared" si="101"/>
        <v>100</v>
      </c>
      <c r="K663" s="22"/>
    </row>
    <row r="664" spans="1:11" ht="26.25">
      <c r="A664" s="21" t="s">
        <v>19</v>
      </c>
      <c r="B664" s="215" t="s">
        <v>363</v>
      </c>
      <c r="C664" s="216"/>
      <c r="D664" s="9" t="s">
        <v>140</v>
      </c>
      <c r="E664" s="9" t="s">
        <v>85</v>
      </c>
      <c r="F664" s="9" t="s">
        <v>20</v>
      </c>
      <c r="G664" s="9"/>
      <c r="H664" s="10">
        <f t="shared" si="103"/>
        <v>300</v>
      </c>
      <c r="I664" s="114">
        <f t="shared" si="103"/>
        <v>300</v>
      </c>
      <c r="J664" s="121">
        <f t="shared" si="101"/>
        <v>100</v>
      </c>
      <c r="K664" s="22"/>
    </row>
    <row r="665" spans="1:11" ht="30" customHeight="1">
      <c r="A665" s="21" t="s">
        <v>21</v>
      </c>
      <c r="B665" s="215" t="s">
        <v>363</v>
      </c>
      <c r="C665" s="216"/>
      <c r="D665" s="9" t="s">
        <v>140</v>
      </c>
      <c r="E665" s="9" t="s">
        <v>85</v>
      </c>
      <c r="F665" s="9" t="s">
        <v>22</v>
      </c>
      <c r="G665" s="9"/>
      <c r="H665" s="10">
        <f t="shared" si="103"/>
        <v>300</v>
      </c>
      <c r="I665" s="114">
        <f t="shared" si="103"/>
        <v>300</v>
      </c>
      <c r="J665" s="121">
        <f t="shared" si="101"/>
        <v>100</v>
      </c>
      <c r="K665" s="22"/>
    </row>
    <row r="666" spans="1:11" ht="13.5">
      <c r="A666" s="21" t="s">
        <v>89</v>
      </c>
      <c r="B666" s="215" t="s">
        <v>363</v>
      </c>
      <c r="C666" s="216"/>
      <c r="D666" s="9" t="s">
        <v>140</v>
      </c>
      <c r="E666" s="9" t="s">
        <v>85</v>
      </c>
      <c r="F666" s="9" t="s">
        <v>22</v>
      </c>
      <c r="G666" s="9" t="s">
        <v>90</v>
      </c>
      <c r="H666" s="10">
        <v>300</v>
      </c>
      <c r="I666" s="114">
        <v>300</v>
      </c>
      <c r="J666" s="121">
        <f t="shared" si="101"/>
        <v>100</v>
      </c>
      <c r="K666" s="22"/>
    </row>
    <row r="667" spans="1:11" ht="39">
      <c r="A667" s="19" t="s">
        <v>364</v>
      </c>
      <c r="B667" s="213" t="s">
        <v>365</v>
      </c>
      <c r="C667" s="214"/>
      <c r="D667" s="6"/>
      <c r="E667" s="6"/>
      <c r="F667" s="6"/>
      <c r="G667" s="6"/>
      <c r="H667" s="7">
        <f aca="true" t="shared" si="104" ref="H667:I673">H668</f>
        <v>1464.5</v>
      </c>
      <c r="I667" s="113">
        <f t="shared" si="104"/>
        <v>1464.5</v>
      </c>
      <c r="J667" s="120">
        <f t="shared" si="101"/>
        <v>100</v>
      </c>
      <c r="K667" s="20"/>
    </row>
    <row r="668" spans="1:11" ht="41.25" customHeight="1">
      <c r="A668" s="19" t="s">
        <v>366</v>
      </c>
      <c r="B668" s="213" t="s">
        <v>367</v>
      </c>
      <c r="C668" s="214"/>
      <c r="D668" s="6"/>
      <c r="E668" s="6"/>
      <c r="F668" s="6"/>
      <c r="G668" s="6"/>
      <c r="H668" s="7">
        <f t="shared" si="104"/>
        <v>1464.5</v>
      </c>
      <c r="I668" s="113">
        <f t="shared" si="104"/>
        <v>1464.5</v>
      </c>
      <c r="J668" s="120">
        <f t="shared" si="101"/>
        <v>100</v>
      </c>
      <c r="K668" s="20"/>
    </row>
    <row r="669" spans="1:11" ht="13.5">
      <c r="A669" s="21" t="s">
        <v>368</v>
      </c>
      <c r="B669" s="215" t="s">
        <v>369</v>
      </c>
      <c r="C669" s="216"/>
      <c r="D669" s="9"/>
      <c r="E669" s="9"/>
      <c r="F669" s="9"/>
      <c r="G669" s="9"/>
      <c r="H669" s="10">
        <f t="shared" si="104"/>
        <v>1464.5</v>
      </c>
      <c r="I669" s="114">
        <f t="shared" si="104"/>
        <v>1464.5</v>
      </c>
      <c r="J669" s="121">
        <f t="shared" si="101"/>
        <v>100</v>
      </c>
      <c r="K669" s="22"/>
    </row>
    <row r="670" spans="1:11" ht="13.5">
      <c r="A670" s="21" t="s">
        <v>97</v>
      </c>
      <c r="B670" s="215" t="s">
        <v>369</v>
      </c>
      <c r="C670" s="216"/>
      <c r="D670" s="9" t="s">
        <v>34</v>
      </c>
      <c r="E670" s="23" t="s">
        <v>593</v>
      </c>
      <c r="F670" s="9"/>
      <c r="G670" s="9"/>
      <c r="H670" s="10">
        <f t="shared" si="104"/>
        <v>1464.5</v>
      </c>
      <c r="I670" s="114">
        <f t="shared" si="104"/>
        <v>1464.5</v>
      </c>
      <c r="J670" s="121">
        <f t="shared" si="101"/>
        <v>100</v>
      </c>
      <c r="K670" s="22"/>
    </row>
    <row r="671" spans="1:11" ht="13.5">
      <c r="A671" s="21" t="s">
        <v>98</v>
      </c>
      <c r="B671" s="215" t="s">
        <v>369</v>
      </c>
      <c r="C671" s="216"/>
      <c r="D671" s="9" t="s">
        <v>34</v>
      </c>
      <c r="E671" s="9" t="s">
        <v>99</v>
      </c>
      <c r="F671" s="9"/>
      <c r="G671" s="9"/>
      <c r="H671" s="10">
        <f t="shared" si="104"/>
        <v>1464.5</v>
      </c>
      <c r="I671" s="114">
        <f t="shared" si="104"/>
        <v>1464.5</v>
      </c>
      <c r="J671" s="121">
        <f t="shared" si="101"/>
        <v>100</v>
      </c>
      <c r="K671" s="22"/>
    </row>
    <row r="672" spans="1:11" ht="26.25">
      <c r="A672" s="21" t="s">
        <v>19</v>
      </c>
      <c r="B672" s="215" t="s">
        <v>369</v>
      </c>
      <c r="C672" s="216"/>
      <c r="D672" s="9" t="s">
        <v>34</v>
      </c>
      <c r="E672" s="9" t="s">
        <v>99</v>
      </c>
      <c r="F672" s="9" t="s">
        <v>20</v>
      </c>
      <c r="G672" s="9"/>
      <c r="H672" s="10">
        <f t="shared" si="104"/>
        <v>1464.5</v>
      </c>
      <c r="I672" s="114">
        <f t="shared" si="104"/>
        <v>1464.5</v>
      </c>
      <c r="J672" s="121">
        <f t="shared" si="101"/>
        <v>100</v>
      </c>
      <c r="K672" s="22"/>
    </row>
    <row r="673" spans="1:11" ht="26.25" customHeight="1">
      <c r="A673" s="21" t="s">
        <v>21</v>
      </c>
      <c r="B673" s="215" t="s">
        <v>369</v>
      </c>
      <c r="C673" s="216"/>
      <c r="D673" s="9" t="s">
        <v>34</v>
      </c>
      <c r="E673" s="9" t="s">
        <v>99</v>
      </c>
      <c r="F673" s="9" t="s">
        <v>22</v>
      </c>
      <c r="G673" s="9"/>
      <c r="H673" s="10">
        <f t="shared" si="104"/>
        <v>1464.5</v>
      </c>
      <c r="I673" s="114">
        <f t="shared" si="104"/>
        <v>1464.5</v>
      </c>
      <c r="J673" s="121">
        <f t="shared" si="101"/>
        <v>100</v>
      </c>
      <c r="K673" s="22"/>
    </row>
    <row r="674" spans="1:11" ht="30" customHeight="1">
      <c r="A674" s="21" t="s">
        <v>370</v>
      </c>
      <c r="B674" s="215" t="s">
        <v>369</v>
      </c>
      <c r="C674" s="216"/>
      <c r="D674" s="9" t="s">
        <v>34</v>
      </c>
      <c r="E674" s="9" t="s">
        <v>99</v>
      </c>
      <c r="F674" s="9" t="s">
        <v>22</v>
      </c>
      <c r="G674" s="9" t="s">
        <v>371</v>
      </c>
      <c r="H674" s="10">
        <v>1464.5</v>
      </c>
      <c r="I674" s="114">
        <v>1464.5</v>
      </c>
      <c r="J674" s="121">
        <f t="shared" si="101"/>
        <v>100</v>
      </c>
      <c r="K674" s="22"/>
    </row>
    <row r="675" spans="1:11" ht="39">
      <c r="A675" s="19" t="s">
        <v>372</v>
      </c>
      <c r="B675" s="213" t="s">
        <v>373</v>
      </c>
      <c r="C675" s="214"/>
      <c r="D675" s="6"/>
      <c r="E675" s="6"/>
      <c r="F675" s="6"/>
      <c r="G675" s="6"/>
      <c r="H675" s="7">
        <f>H676</f>
        <v>10161.599999999999</v>
      </c>
      <c r="I675" s="113">
        <f>I676</f>
        <v>8634.4</v>
      </c>
      <c r="J675" s="120">
        <f t="shared" si="101"/>
        <v>84.97087072901907</v>
      </c>
      <c r="K675" s="20"/>
    </row>
    <row r="676" spans="1:11" ht="39">
      <c r="A676" s="19" t="s">
        <v>374</v>
      </c>
      <c r="B676" s="213" t="s">
        <v>375</v>
      </c>
      <c r="C676" s="214"/>
      <c r="D676" s="6"/>
      <c r="E676" s="6"/>
      <c r="F676" s="6"/>
      <c r="G676" s="6"/>
      <c r="H676" s="7">
        <f>H677+H687+H693+H699</f>
        <v>10161.599999999999</v>
      </c>
      <c r="I676" s="113">
        <f>I677+I687+I693+I699</f>
        <v>8634.4</v>
      </c>
      <c r="J676" s="120">
        <f t="shared" si="101"/>
        <v>84.97087072901907</v>
      </c>
      <c r="K676" s="20"/>
    </row>
    <row r="677" spans="1:11" ht="26.25">
      <c r="A677" s="21" t="s">
        <v>376</v>
      </c>
      <c r="B677" s="215" t="s">
        <v>377</v>
      </c>
      <c r="C677" s="216"/>
      <c r="D677" s="9"/>
      <c r="E677" s="9"/>
      <c r="F677" s="9"/>
      <c r="G677" s="9"/>
      <c r="H677" s="10">
        <f>H678</f>
        <v>164</v>
      </c>
      <c r="I677" s="114">
        <f>I678</f>
        <v>163.9</v>
      </c>
      <c r="J677" s="121">
        <f t="shared" si="101"/>
        <v>99.9390243902439</v>
      </c>
      <c r="K677" s="22"/>
    </row>
    <row r="678" spans="1:11" ht="13.5">
      <c r="A678" s="21" t="s">
        <v>132</v>
      </c>
      <c r="B678" s="215" t="s">
        <v>377</v>
      </c>
      <c r="C678" s="216"/>
      <c r="D678" s="9" t="s">
        <v>133</v>
      </c>
      <c r="E678" s="23" t="s">
        <v>593</v>
      </c>
      <c r="F678" s="9"/>
      <c r="G678" s="9"/>
      <c r="H678" s="10">
        <f>H679+H683</f>
        <v>164</v>
      </c>
      <c r="I678" s="114">
        <f>I679+I683</f>
        <v>163.9</v>
      </c>
      <c r="J678" s="121">
        <f t="shared" si="101"/>
        <v>99.9390243902439</v>
      </c>
      <c r="K678" s="22"/>
    </row>
    <row r="679" spans="1:11" ht="13.5">
      <c r="A679" s="21" t="s">
        <v>138</v>
      </c>
      <c r="B679" s="215" t="s">
        <v>377</v>
      </c>
      <c r="C679" s="216"/>
      <c r="D679" s="9" t="s">
        <v>133</v>
      </c>
      <c r="E679" s="9" t="s">
        <v>34</v>
      </c>
      <c r="F679" s="9"/>
      <c r="G679" s="9"/>
      <c r="H679" s="10">
        <f aca="true" t="shared" si="105" ref="H679:I681">H680</f>
        <v>88</v>
      </c>
      <c r="I679" s="114">
        <f t="shared" si="105"/>
        <v>88</v>
      </c>
      <c r="J679" s="121">
        <f t="shared" si="101"/>
        <v>100</v>
      </c>
      <c r="K679" s="22"/>
    </row>
    <row r="680" spans="1:11" ht="28.5" customHeight="1">
      <c r="A680" s="21" t="s">
        <v>35</v>
      </c>
      <c r="B680" s="215" t="s">
        <v>377</v>
      </c>
      <c r="C680" s="216"/>
      <c r="D680" s="9" t="s">
        <v>133</v>
      </c>
      <c r="E680" s="9" t="s">
        <v>34</v>
      </c>
      <c r="F680" s="9" t="s">
        <v>36</v>
      </c>
      <c r="G680" s="9"/>
      <c r="H680" s="10">
        <f t="shared" si="105"/>
        <v>88</v>
      </c>
      <c r="I680" s="114">
        <f t="shared" si="105"/>
        <v>88</v>
      </c>
      <c r="J680" s="121">
        <f t="shared" si="101"/>
        <v>100</v>
      </c>
      <c r="K680" s="22"/>
    </row>
    <row r="681" spans="1:11" ht="13.5">
      <c r="A681" s="21" t="s">
        <v>37</v>
      </c>
      <c r="B681" s="215" t="s">
        <v>377</v>
      </c>
      <c r="C681" s="216"/>
      <c r="D681" s="9" t="s">
        <v>133</v>
      </c>
      <c r="E681" s="9" t="s">
        <v>34</v>
      </c>
      <c r="F681" s="9" t="s">
        <v>38</v>
      </c>
      <c r="G681" s="9"/>
      <c r="H681" s="10">
        <f t="shared" si="105"/>
        <v>88</v>
      </c>
      <c r="I681" s="114">
        <f t="shared" si="105"/>
        <v>88</v>
      </c>
      <c r="J681" s="121">
        <f t="shared" si="101"/>
        <v>100</v>
      </c>
      <c r="K681" s="22"/>
    </row>
    <row r="682" spans="1:11" ht="26.25">
      <c r="A682" s="21" t="s">
        <v>135</v>
      </c>
      <c r="B682" s="215" t="s">
        <v>377</v>
      </c>
      <c r="C682" s="216"/>
      <c r="D682" s="9" t="s">
        <v>133</v>
      </c>
      <c r="E682" s="9" t="s">
        <v>34</v>
      </c>
      <c r="F682" s="9" t="s">
        <v>38</v>
      </c>
      <c r="G682" s="9" t="s">
        <v>136</v>
      </c>
      <c r="H682" s="10">
        <v>88</v>
      </c>
      <c r="I682" s="114">
        <v>88</v>
      </c>
      <c r="J682" s="121">
        <f t="shared" si="101"/>
        <v>100</v>
      </c>
      <c r="K682" s="22"/>
    </row>
    <row r="683" spans="1:11" ht="13.5">
      <c r="A683" s="21" t="s">
        <v>134</v>
      </c>
      <c r="B683" s="215" t="s">
        <v>377</v>
      </c>
      <c r="C683" s="216"/>
      <c r="D683" s="9" t="s">
        <v>133</v>
      </c>
      <c r="E683" s="9" t="s">
        <v>117</v>
      </c>
      <c r="F683" s="9"/>
      <c r="G683" s="9"/>
      <c r="H683" s="10">
        <f aca="true" t="shared" si="106" ref="H683:I685">H684</f>
        <v>76</v>
      </c>
      <c r="I683" s="114">
        <f t="shared" si="106"/>
        <v>75.9</v>
      </c>
      <c r="J683" s="121">
        <f t="shared" si="101"/>
        <v>99.86842105263159</v>
      </c>
      <c r="K683" s="22"/>
    </row>
    <row r="684" spans="1:11" ht="30" customHeight="1">
      <c r="A684" s="21" t="s">
        <v>35</v>
      </c>
      <c r="B684" s="215" t="s">
        <v>377</v>
      </c>
      <c r="C684" s="216"/>
      <c r="D684" s="9" t="s">
        <v>133</v>
      </c>
      <c r="E684" s="9" t="s">
        <v>117</v>
      </c>
      <c r="F684" s="9" t="s">
        <v>36</v>
      </c>
      <c r="G684" s="9"/>
      <c r="H684" s="10">
        <f t="shared" si="106"/>
        <v>76</v>
      </c>
      <c r="I684" s="114">
        <f t="shared" si="106"/>
        <v>75.9</v>
      </c>
      <c r="J684" s="121">
        <f t="shared" si="101"/>
        <v>99.86842105263159</v>
      </c>
      <c r="K684" s="22"/>
    </row>
    <row r="685" spans="1:11" ht="13.5">
      <c r="A685" s="21" t="s">
        <v>37</v>
      </c>
      <c r="B685" s="215" t="s">
        <v>377</v>
      </c>
      <c r="C685" s="216"/>
      <c r="D685" s="9" t="s">
        <v>133</v>
      </c>
      <c r="E685" s="9" t="s">
        <v>117</v>
      </c>
      <c r="F685" s="9" t="s">
        <v>38</v>
      </c>
      <c r="G685" s="9"/>
      <c r="H685" s="10">
        <f t="shared" si="106"/>
        <v>76</v>
      </c>
      <c r="I685" s="114">
        <f t="shared" si="106"/>
        <v>75.9</v>
      </c>
      <c r="J685" s="121">
        <f t="shared" si="101"/>
        <v>99.86842105263159</v>
      </c>
      <c r="K685" s="22"/>
    </row>
    <row r="686" spans="1:11" ht="26.25">
      <c r="A686" s="21" t="s">
        <v>135</v>
      </c>
      <c r="B686" s="215" t="s">
        <v>377</v>
      </c>
      <c r="C686" s="216"/>
      <c r="D686" s="9" t="s">
        <v>133</v>
      </c>
      <c r="E686" s="9" t="s">
        <v>117</v>
      </c>
      <c r="F686" s="9" t="s">
        <v>38</v>
      </c>
      <c r="G686" s="9" t="s">
        <v>136</v>
      </c>
      <c r="H686" s="10">
        <v>76</v>
      </c>
      <c r="I686" s="114">
        <v>75.9</v>
      </c>
      <c r="J686" s="121">
        <f t="shared" si="101"/>
        <v>99.86842105263159</v>
      </c>
      <c r="K686" s="22"/>
    </row>
    <row r="687" spans="1:11" ht="29.25" customHeight="1">
      <c r="A687" s="21" t="s">
        <v>378</v>
      </c>
      <c r="B687" s="215" t="s">
        <v>379</v>
      </c>
      <c r="C687" s="216"/>
      <c r="D687" s="9"/>
      <c r="E687" s="9"/>
      <c r="F687" s="9"/>
      <c r="G687" s="9"/>
      <c r="H687" s="10">
        <f aca="true" t="shared" si="107" ref="H687:I691">H688</f>
        <v>43.4</v>
      </c>
      <c r="I687" s="114">
        <f t="shared" si="107"/>
        <v>43.4</v>
      </c>
      <c r="J687" s="121">
        <f t="shared" si="101"/>
        <v>100</v>
      </c>
      <c r="K687" s="22"/>
    </row>
    <row r="688" spans="1:11" ht="13.5">
      <c r="A688" s="21" t="s">
        <v>132</v>
      </c>
      <c r="B688" s="215" t="s">
        <v>379</v>
      </c>
      <c r="C688" s="216"/>
      <c r="D688" s="9" t="s">
        <v>133</v>
      </c>
      <c r="E688" s="23" t="s">
        <v>593</v>
      </c>
      <c r="F688" s="9"/>
      <c r="G688" s="9"/>
      <c r="H688" s="10">
        <f t="shared" si="107"/>
        <v>43.4</v>
      </c>
      <c r="I688" s="114">
        <f t="shared" si="107"/>
        <v>43.4</v>
      </c>
      <c r="J688" s="121">
        <f t="shared" si="101"/>
        <v>100</v>
      </c>
      <c r="K688" s="22"/>
    </row>
    <row r="689" spans="1:11" ht="13.5">
      <c r="A689" s="21" t="s">
        <v>134</v>
      </c>
      <c r="B689" s="215" t="s">
        <v>379</v>
      </c>
      <c r="C689" s="216"/>
      <c r="D689" s="9" t="s">
        <v>133</v>
      </c>
      <c r="E689" s="9" t="s">
        <v>117</v>
      </c>
      <c r="F689" s="9"/>
      <c r="G689" s="9"/>
      <c r="H689" s="10">
        <f t="shared" si="107"/>
        <v>43.4</v>
      </c>
      <c r="I689" s="114">
        <f t="shared" si="107"/>
        <v>43.4</v>
      </c>
      <c r="J689" s="121">
        <f t="shared" si="101"/>
        <v>100</v>
      </c>
      <c r="K689" s="22"/>
    </row>
    <row r="690" spans="1:11" ht="30" customHeight="1">
      <c r="A690" s="21" t="s">
        <v>35</v>
      </c>
      <c r="B690" s="215" t="s">
        <v>379</v>
      </c>
      <c r="C690" s="216"/>
      <c r="D690" s="9" t="s">
        <v>133</v>
      </c>
      <c r="E690" s="9" t="s">
        <v>117</v>
      </c>
      <c r="F690" s="9" t="s">
        <v>36</v>
      </c>
      <c r="G690" s="9"/>
      <c r="H690" s="10">
        <f t="shared" si="107"/>
        <v>43.4</v>
      </c>
      <c r="I690" s="114">
        <f t="shared" si="107"/>
        <v>43.4</v>
      </c>
      <c r="J690" s="121">
        <f t="shared" si="101"/>
        <v>100</v>
      </c>
      <c r="K690" s="22"/>
    </row>
    <row r="691" spans="1:11" ht="13.5">
      <c r="A691" s="21" t="s">
        <v>37</v>
      </c>
      <c r="B691" s="215" t="s">
        <v>379</v>
      </c>
      <c r="C691" s="216"/>
      <c r="D691" s="9" t="s">
        <v>133</v>
      </c>
      <c r="E691" s="9" t="s">
        <v>117</v>
      </c>
      <c r="F691" s="9" t="s">
        <v>38</v>
      </c>
      <c r="G691" s="9"/>
      <c r="H691" s="10">
        <f t="shared" si="107"/>
        <v>43.4</v>
      </c>
      <c r="I691" s="114">
        <f t="shared" si="107"/>
        <v>43.4</v>
      </c>
      <c r="J691" s="121">
        <f t="shared" si="101"/>
        <v>100</v>
      </c>
      <c r="K691" s="22"/>
    </row>
    <row r="692" spans="1:11" ht="26.25">
      <c r="A692" s="21" t="s">
        <v>135</v>
      </c>
      <c r="B692" s="215" t="s">
        <v>379</v>
      </c>
      <c r="C692" s="216"/>
      <c r="D692" s="9" t="s">
        <v>133</v>
      </c>
      <c r="E692" s="9" t="s">
        <v>117</v>
      </c>
      <c r="F692" s="9" t="s">
        <v>38</v>
      </c>
      <c r="G692" s="9" t="s">
        <v>136</v>
      </c>
      <c r="H692" s="10">
        <v>43.4</v>
      </c>
      <c r="I692" s="114">
        <v>43.4</v>
      </c>
      <c r="J692" s="121">
        <f t="shared" si="101"/>
        <v>100</v>
      </c>
      <c r="K692" s="22"/>
    </row>
    <row r="693" spans="1:11" ht="52.5">
      <c r="A693" s="21" t="s">
        <v>380</v>
      </c>
      <c r="B693" s="215" t="s">
        <v>381</v>
      </c>
      <c r="C693" s="216"/>
      <c r="D693" s="9"/>
      <c r="E693" s="9"/>
      <c r="F693" s="9"/>
      <c r="G693" s="9"/>
      <c r="H693" s="10">
        <f aca="true" t="shared" si="108" ref="H693:I697">H694</f>
        <v>5889.9</v>
      </c>
      <c r="I693" s="114">
        <f t="shared" si="108"/>
        <v>5575.8</v>
      </c>
      <c r="J693" s="121">
        <f t="shared" si="101"/>
        <v>94.6671420567412</v>
      </c>
      <c r="K693" s="22"/>
    </row>
    <row r="694" spans="1:11" ht="13.5">
      <c r="A694" s="21" t="s">
        <v>132</v>
      </c>
      <c r="B694" s="215" t="s">
        <v>381</v>
      </c>
      <c r="C694" s="216"/>
      <c r="D694" s="9" t="s">
        <v>133</v>
      </c>
      <c r="E694" s="23" t="s">
        <v>593</v>
      </c>
      <c r="F694" s="9"/>
      <c r="G694" s="9"/>
      <c r="H694" s="10">
        <f t="shared" si="108"/>
        <v>5889.9</v>
      </c>
      <c r="I694" s="114">
        <f t="shared" si="108"/>
        <v>5575.8</v>
      </c>
      <c r="J694" s="121">
        <f t="shared" si="101"/>
        <v>94.6671420567412</v>
      </c>
      <c r="K694" s="22"/>
    </row>
    <row r="695" spans="1:11" ht="13.5">
      <c r="A695" s="21" t="s">
        <v>134</v>
      </c>
      <c r="B695" s="215" t="s">
        <v>381</v>
      </c>
      <c r="C695" s="216"/>
      <c r="D695" s="9" t="s">
        <v>133</v>
      </c>
      <c r="E695" s="9" t="s">
        <v>117</v>
      </c>
      <c r="F695" s="9"/>
      <c r="G695" s="9"/>
      <c r="H695" s="10">
        <f t="shared" si="108"/>
        <v>5889.9</v>
      </c>
      <c r="I695" s="114">
        <f t="shared" si="108"/>
        <v>5575.8</v>
      </c>
      <c r="J695" s="121">
        <f t="shared" si="101"/>
        <v>94.6671420567412</v>
      </c>
      <c r="K695" s="22"/>
    </row>
    <row r="696" spans="1:11" ht="27.75" customHeight="1">
      <c r="A696" s="21" t="s">
        <v>35</v>
      </c>
      <c r="B696" s="215" t="s">
        <v>381</v>
      </c>
      <c r="C696" s="216"/>
      <c r="D696" s="9" t="s">
        <v>133</v>
      </c>
      <c r="E696" s="9" t="s">
        <v>117</v>
      </c>
      <c r="F696" s="9" t="s">
        <v>36</v>
      </c>
      <c r="G696" s="9"/>
      <c r="H696" s="10">
        <f t="shared" si="108"/>
        <v>5889.9</v>
      </c>
      <c r="I696" s="114">
        <f t="shared" si="108"/>
        <v>5575.8</v>
      </c>
      <c r="J696" s="121">
        <f t="shared" si="101"/>
        <v>94.6671420567412</v>
      </c>
      <c r="K696" s="22"/>
    </row>
    <row r="697" spans="1:11" ht="13.5">
      <c r="A697" s="21" t="s">
        <v>37</v>
      </c>
      <c r="B697" s="215" t="s">
        <v>381</v>
      </c>
      <c r="C697" s="216"/>
      <c r="D697" s="9" t="s">
        <v>133</v>
      </c>
      <c r="E697" s="9" t="s">
        <v>117</v>
      </c>
      <c r="F697" s="9" t="s">
        <v>38</v>
      </c>
      <c r="G697" s="9"/>
      <c r="H697" s="10">
        <f t="shared" si="108"/>
        <v>5889.9</v>
      </c>
      <c r="I697" s="114">
        <f t="shared" si="108"/>
        <v>5575.8</v>
      </c>
      <c r="J697" s="121">
        <f t="shared" si="101"/>
        <v>94.6671420567412</v>
      </c>
      <c r="K697" s="22"/>
    </row>
    <row r="698" spans="1:11" ht="26.25">
      <c r="A698" s="21" t="s">
        <v>135</v>
      </c>
      <c r="B698" s="215" t="s">
        <v>381</v>
      </c>
      <c r="C698" s="216"/>
      <c r="D698" s="9" t="s">
        <v>133</v>
      </c>
      <c r="E698" s="9" t="s">
        <v>117</v>
      </c>
      <c r="F698" s="9" t="s">
        <v>38</v>
      </c>
      <c r="G698" s="9" t="s">
        <v>136</v>
      </c>
      <c r="H698" s="10">
        <v>5889.9</v>
      </c>
      <c r="I698" s="114">
        <v>5575.8</v>
      </c>
      <c r="J698" s="121">
        <f t="shared" si="101"/>
        <v>94.6671420567412</v>
      </c>
      <c r="K698" s="22"/>
    </row>
    <row r="699" spans="1:11" ht="26.25">
      <c r="A699" s="21" t="s">
        <v>382</v>
      </c>
      <c r="B699" s="215" t="s">
        <v>383</v>
      </c>
      <c r="C699" s="216"/>
      <c r="D699" s="9"/>
      <c r="E699" s="9"/>
      <c r="F699" s="9"/>
      <c r="G699" s="9"/>
      <c r="H699" s="10">
        <f>H700</f>
        <v>4064.3</v>
      </c>
      <c r="I699" s="114">
        <f>I700</f>
        <v>2851.2999999999997</v>
      </c>
      <c r="J699" s="121">
        <f t="shared" si="101"/>
        <v>70.1547621976724</v>
      </c>
      <c r="K699" s="22"/>
    </row>
    <row r="700" spans="1:11" ht="13.5">
      <c r="A700" s="21" t="s">
        <v>132</v>
      </c>
      <c r="B700" s="215" t="s">
        <v>383</v>
      </c>
      <c r="C700" s="216"/>
      <c r="D700" s="9" t="s">
        <v>133</v>
      </c>
      <c r="E700" s="23" t="s">
        <v>593</v>
      </c>
      <c r="F700" s="9"/>
      <c r="G700" s="9"/>
      <c r="H700" s="10">
        <f>H701+H705</f>
        <v>4064.3</v>
      </c>
      <c r="I700" s="114">
        <f>I701+I705</f>
        <v>2851.2999999999997</v>
      </c>
      <c r="J700" s="121">
        <f t="shared" si="101"/>
        <v>70.1547621976724</v>
      </c>
      <c r="K700" s="22"/>
    </row>
    <row r="701" spans="1:11" ht="13.5">
      <c r="A701" s="21" t="s">
        <v>138</v>
      </c>
      <c r="B701" s="215" t="s">
        <v>383</v>
      </c>
      <c r="C701" s="216"/>
      <c r="D701" s="9" t="s">
        <v>133</v>
      </c>
      <c r="E701" s="9" t="s">
        <v>34</v>
      </c>
      <c r="F701" s="9"/>
      <c r="G701" s="9"/>
      <c r="H701" s="10">
        <f aca="true" t="shared" si="109" ref="H701:I703">H702</f>
        <v>169</v>
      </c>
      <c r="I701" s="114">
        <f t="shared" si="109"/>
        <v>42.2</v>
      </c>
      <c r="J701" s="121">
        <f t="shared" si="101"/>
        <v>24.970414201183434</v>
      </c>
      <c r="K701" s="22"/>
    </row>
    <row r="702" spans="1:11" ht="29.25" customHeight="1">
      <c r="A702" s="21" t="s">
        <v>35</v>
      </c>
      <c r="B702" s="215" t="s">
        <v>383</v>
      </c>
      <c r="C702" s="216"/>
      <c r="D702" s="9" t="s">
        <v>133</v>
      </c>
      <c r="E702" s="9" t="s">
        <v>34</v>
      </c>
      <c r="F702" s="9" t="s">
        <v>36</v>
      </c>
      <c r="G702" s="9"/>
      <c r="H702" s="10">
        <f t="shared" si="109"/>
        <v>169</v>
      </c>
      <c r="I702" s="114">
        <f t="shared" si="109"/>
        <v>42.2</v>
      </c>
      <c r="J702" s="121">
        <f t="shared" si="101"/>
        <v>24.970414201183434</v>
      </c>
      <c r="K702" s="22"/>
    </row>
    <row r="703" spans="1:11" ht="13.5">
      <c r="A703" s="21" t="s">
        <v>37</v>
      </c>
      <c r="B703" s="215" t="s">
        <v>383</v>
      </c>
      <c r="C703" s="216"/>
      <c r="D703" s="9" t="s">
        <v>133</v>
      </c>
      <c r="E703" s="9" t="s">
        <v>34</v>
      </c>
      <c r="F703" s="9" t="s">
        <v>38</v>
      </c>
      <c r="G703" s="9"/>
      <c r="H703" s="10">
        <f t="shared" si="109"/>
        <v>169</v>
      </c>
      <c r="I703" s="114">
        <f t="shared" si="109"/>
        <v>42.2</v>
      </c>
      <c r="J703" s="121">
        <f t="shared" si="101"/>
        <v>24.970414201183434</v>
      </c>
      <c r="K703" s="22"/>
    </row>
    <row r="704" spans="1:11" ht="26.25">
      <c r="A704" s="21" t="s">
        <v>135</v>
      </c>
      <c r="B704" s="215" t="s">
        <v>383</v>
      </c>
      <c r="C704" s="216"/>
      <c r="D704" s="9" t="s">
        <v>133</v>
      </c>
      <c r="E704" s="9" t="s">
        <v>34</v>
      </c>
      <c r="F704" s="9" t="s">
        <v>38</v>
      </c>
      <c r="G704" s="9" t="s">
        <v>136</v>
      </c>
      <c r="H704" s="10">
        <v>169</v>
      </c>
      <c r="I704" s="114">
        <v>42.2</v>
      </c>
      <c r="J704" s="121">
        <f t="shared" si="101"/>
        <v>24.970414201183434</v>
      </c>
      <c r="K704" s="22"/>
    </row>
    <row r="705" spans="1:11" ht="13.5">
      <c r="A705" s="21" t="s">
        <v>134</v>
      </c>
      <c r="B705" s="215" t="s">
        <v>383</v>
      </c>
      <c r="C705" s="216"/>
      <c r="D705" s="9" t="s">
        <v>133</v>
      </c>
      <c r="E705" s="9" t="s">
        <v>117</v>
      </c>
      <c r="F705" s="9"/>
      <c r="G705" s="9"/>
      <c r="H705" s="10">
        <f aca="true" t="shared" si="110" ref="H705:I707">H706</f>
        <v>3895.3</v>
      </c>
      <c r="I705" s="114">
        <f t="shared" si="110"/>
        <v>2809.1</v>
      </c>
      <c r="J705" s="121">
        <f t="shared" si="101"/>
        <v>72.11511308499988</v>
      </c>
      <c r="K705" s="22"/>
    </row>
    <row r="706" spans="1:11" ht="28.5" customHeight="1">
      <c r="A706" s="21" t="s">
        <v>35</v>
      </c>
      <c r="B706" s="215" t="s">
        <v>383</v>
      </c>
      <c r="C706" s="216"/>
      <c r="D706" s="9" t="s">
        <v>133</v>
      </c>
      <c r="E706" s="9" t="s">
        <v>117</v>
      </c>
      <c r="F706" s="9" t="s">
        <v>36</v>
      </c>
      <c r="G706" s="9"/>
      <c r="H706" s="10">
        <f t="shared" si="110"/>
        <v>3895.3</v>
      </c>
      <c r="I706" s="114">
        <f t="shared" si="110"/>
        <v>2809.1</v>
      </c>
      <c r="J706" s="121">
        <f t="shared" si="101"/>
        <v>72.11511308499988</v>
      </c>
      <c r="K706" s="22"/>
    </row>
    <row r="707" spans="1:11" ht="13.5">
      <c r="A707" s="21" t="s">
        <v>37</v>
      </c>
      <c r="B707" s="215" t="s">
        <v>383</v>
      </c>
      <c r="C707" s="216"/>
      <c r="D707" s="9" t="s">
        <v>133</v>
      </c>
      <c r="E707" s="9" t="s">
        <v>117</v>
      </c>
      <c r="F707" s="9" t="s">
        <v>38</v>
      </c>
      <c r="G707" s="9"/>
      <c r="H707" s="10">
        <f t="shared" si="110"/>
        <v>3895.3</v>
      </c>
      <c r="I707" s="114">
        <f t="shared" si="110"/>
        <v>2809.1</v>
      </c>
      <c r="J707" s="121">
        <f t="shared" si="101"/>
        <v>72.11511308499988</v>
      </c>
      <c r="K707" s="22"/>
    </row>
    <row r="708" spans="1:11" ht="26.25">
      <c r="A708" s="21" t="s">
        <v>135</v>
      </c>
      <c r="B708" s="215" t="s">
        <v>383</v>
      </c>
      <c r="C708" s="216"/>
      <c r="D708" s="9" t="s">
        <v>133</v>
      </c>
      <c r="E708" s="9" t="s">
        <v>117</v>
      </c>
      <c r="F708" s="9" t="s">
        <v>38</v>
      </c>
      <c r="G708" s="9" t="s">
        <v>136</v>
      </c>
      <c r="H708" s="10">
        <v>3895.3</v>
      </c>
      <c r="I708" s="114">
        <v>2809.1</v>
      </c>
      <c r="J708" s="121">
        <f t="shared" si="101"/>
        <v>72.11511308499988</v>
      </c>
      <c r="K708" s="22"/>
    </row>
    <row r="709" spans="1:11" ht="52.5">
      <c r="A709" s="19" t="s">
        <v>384</v>
      </c>
      <c r="B709" s="213" t="s">
        <v>385</v>
      </c>
      <c r="C709" s="214"/>
      <c r="D709" s="6"/>
      <c r="E709" s="6"/>
      <c r="F709" s="6"/>
      <c r="G709" s="6"/>
      <c r="H709" s="7">
        <f aca="true" t="shared" si="111" ref="H709:I715">H710</f>
        <v>10</v>
      </c>
      <c r="I709" s="113">
        <f t="shared" si="111"/>
        <v>0</v>
      </c>
      <c r="J709" s="120">
        <f t="shared" si="101"/>
        <v>0</v>
      </c>
      <c r="K709" s="20"/>
    </row>
    <row r="710" spans="1:11" ht="27" customHeight="1">
      <c r="A710" s="19" t="s">
        <v>386</v>
      </c>
      <c r="B710" s="213" t="s">
        <v>387</v>
      </c>
      <c r="C710" s="214"/>
      <c r="D710" s="6"/>
      <c r="E710" s="6"/>
      <c r="F710" s="6"/>
      <c r="G710" s="6"/>
      <c r="H710" s="7">
        <f t="shared" si="111"/>
        <v>10</v>
      </c>
      <c r="I710" s="113">
        <f t="shared" si="111"/>
        <v>0</v>
      </c>
      <c r="J710" s="120">
        <f t="shared" si="101"/>
        <v>0</v>
      </c>
      <c r="K710" s="20"/>
    </row>
    <row r="711" spans="1:11" ht="39">
      <c r="A711" s="21" t="s">
        <v>388</v>
      </c>
      <c r="B711" s="215" t="s">
        <v>389</v>
      </c>
      <c r="C711" s="216"/>
      <c r="D711" s="9"/>
      <c r="E711" s="9"/>
      <c r="F711" s="9"/>
      <c r="G711" s="9"/>
      <c r="H711" s="10">
        <f t="shared" si="111"/>
        <v>10</v>
      </c>
      <c r="I711" s="114">
        <f t="shared" si="111"/>
        <v>0</v>
      </c>
      <c r="J711" s="121">
        <f aca="true" t="shared" si="112" ref="J711:J716">I711/H711*100</f>
        <v>0</v>
      </c>
      <c r="K711" s="22"/>
    </row>
    <row r="712" spans="1:11" ht="13.5">
      <c r="A712" s="21" t="s">
        <v>72</v>
      </c>
      <c r="B712" s="215" t="s">
        <v>389</v>
      </c>
      <c r="C712" s="216"/>
      <c r="D712" s="9" t="s">
        <v>65</v>
      </c>
      <c r="E712" s="23" t="s">
        <v>593</v>
      </c>
      <c r="F712" s="9"/>
      <c r="G712" s="9"/>
      <c r="H712" s="10">
        <f t="shared" si="111"/>
        <v>10</v>
      </c>
      <c r="I712" s="114">
        <f t="shared" si="111"/>
        <v>0</v>
      </c>
      <c r="J712" s="121">
        <f t="shared" si="112"/>
        <v>0</v>
      </c>
      <c r="K712" s="22"/>
    </row>
    <row r="713" spans="1:11" ht="13.5">
      <c r="A713" s="21" t="s">
        <v>116</v>
      </c>
      <c r="B713" s="215" t="s">
        <v>389</v>
      </c>
      <c r="C713" s="216"/>
      <c r="D713" s="9" t="s">
        <v>65</v>
      </c>
      <c r="E713" s="9" t="s">
        <v>117</v>
      </c>
      <c r="F713" s="9"/>
      <c r="G713" s="9"/>
      <c r="H713" s="10">
        <f t="shared" si="111"/>
        <v>10</v>
      </c>
      <c r="I713" s="114">
        <f t="shared" si="111"/>
        <v>0</v>
      </c>
      <c r="J713" s="121">
        <f t="shared" si="112"/>
        <v>0</v>
      </c>
      <c r="K713" s="22"/>
    </row>
    <row r="714" spans="1:11" ht="13.5">
      <c r="A714" s="21" t="s">
        <v>118</v>
      </c>
      <c r="B714" s="215" t="s">
        <v>389</v>
      </c>
      <c r="C714" s="216"/>
      <c r="D714" s="9" t="s">
        <v>65</v>
      </c>
      <c r="E714" s="9" t="s">
        <v>117</v>
      </c>
      <c r="F714" s="9" t="s">
        <v>119</v>
      </c>
      <c r="G714" s="9"/>
      <c r="H714" s="10">
        <f t="shared" si="111"/>
        <v>10</v>
      </c>
      <c r="I714" s="114">
        <f t="shared" si="111"/>
        <v>0</v>
      </c>
      <c r="J714" s="121">
        <f t="shared" si="112"/>
        <v>0</v>
      </c>
      <c r="K714" s="22"/>
    </row>
    <row r="715" spans="1:11" ht="52.5">
      <c r="A715" s="21" t="s">
        <v>120</v>
      </c>
      <c r="B715" s="215" t="s">
        <v>389</v>
      </c>
      <c r="C715" s="216"/>
      <c r="D715" s="9" t="s">
        <v>65</v>
      </c>
      <c r="E715" s="9" t="s">
        <v>117</v>
      </c>
      <c r="F715" s="9" t="s">
        <v>121</v>
      </c>
      <c r="G715" s="9"/>
      <c r="H715" s="10">
        <f t="shared" si="111"/>
        <v>10</v>
      </c>
      <c r="I715" s="114">
        <f t="shared" si="111"/>
        <v>0</v>
      </c>
      <c r="J715" s="121">
        <f t="shared" si="112"/>
        <v>0</v>
      </c>
      <c r="K715" s="22"/>
    </row>
    <row r="716" spans="1:11" ht="39">
      <c r="A716" s="21" t="s">
        <v>23</v>
      </c>
      <c r="B716" s="215" t="s">
        <v>389</v>
      </c>
      <c r="C716" s="216"/>
      <c r="D716" s="9" t="s">
        <v>65</v>
      </c>
      <c r="E716" s="9" t="s">
        <v>117</v>
      </c>
      <c r="F716" s="9" t="s">
        <v>121</v>
      </c>
      <c r="G716" s="9" t="s">
        <v>24</v>
      </c>
      <c r="H716" s="10">
        <v>10</v>
      </c>
      <c r="I716" s="114">
        <v>0</v>
      </c>
      <c r="J716" s="121">
        <f t="shared" si="112"/>
        <v>0</v>
      </c>
      <c r="K716" s="22"/>
    </row>
  </sheetData>
  <sheetProtection/>
  <mergeCells count="717">
    <mergeCell ref="B715:C715"/>
    <mergeCell ref="B706:C706"/>
    <mergeCell ref="B707:C707"/>
    <mergeCell ref="B708:C708"/>
    <mergeCell ref="B709:C709"/>
    <mergeCell ref="B716:C716"/>
    <mergeCell ref="B710:C710"/>
    <mergeCell ref="B711:C711"/>
    <mergeCell ref="B712:C712"/>
    <mergeCell ref="B713:C713"/>
    <mergeCell ref="B714:C714"/>
    <mergeCell ref="B700:C700"/>
    <mergeCell ref="B701:C701"/>
    <mergeCell ref="B702:C702"/>
    <mergeCell ref="B703:C703"/>
    <mergeCell ref="B704:C704"/>
    <mergeCell ref="B705:C705"/>
    <mergeCell ref="B694:C694"/>
    <mergeCell ref="B695:C695"/>
    <mergeCell ref="B696:C696"/>
    <mergeCell ref="B697:C697"/>
    <mergeCell ref="B698:C698"/>
    <mergeCell ref="B699:C699"/>
    <mergeCell ref="B688:C688"/>
    <mergeCell ref="B689:C689"/>
    <mergeCell ref="B690:C690"/>
    <mergeCell ref="B691:C691"/>
    <mergeCell ref="B692:C692"/>
    <mergeCell ref="B693:C693"/>
    <mergeCell ref="B682:C682"/>
    <mergeCell ref="B683:C683"/>
    <mergeCell ref="B684:C684"/>
    <mergeCell ref="B685:C685"/>
    <mergeCell ref="B686:C686"/>
    <mergeCell ref="B687:C687"/>
    <mergeCell ref="B676:C676"/>
    <mergeCell ref="B677:C677"/>
    <mergeCell ref="B678:C678"/>
    <mergeCell ref="B679:C679"/>
    <mergeCell ref="B680:C680"/>
    <mergeCell ref="B681:C681"/>
    <mergeCell ref="B670:C670"/>
    <mergeCell ref="B671:C671"/>
    <mergeCell ref="B672:C672"/>
    <mergeCell ref="B673:C673"/>
    <mergeCell ref="B674:C674"/>
    <mergeCell ref="B675:C675"/>
    <mergeCell ref="B664:C664"/>
    <mergeCell ref="B665:C665"/>
    <mergeCell ref="B666:C666"/>
    <mergeCell ref="B667:C667"/>
    <mergeCell ref="B668:C668"/>
    <mergeCell ref="B669:C669"/>
    <mergeCell ref="B658:C658"/>
    <mergeCell ref="B659:C659"/>
    <mergeCell ref="B660:C660"/>
    <mergeCell ref="B661:C661"/>
    <mergeCell ref="B662:C662"/>
    <mergeCell ref="B663:C663"/>
    <mergeCell ref="B652:C652"/>
    <mergeCell ref="B653:C653"/>
    <mergeCell ref="B654:C654"/>
    <mergeCell ref="B655:C655"/>
    <mergeCell ref="B656:C656"/>
    <mergeCell ref="B657:C657"/>
    <mergeCell ref="B646:C646"/>
    <mergeCell ref="B647:C647"/>
    <mergeCell ref="B648:C648"/>
    <mergeCell ref="B649:C649"/>
    <mergeCell ref="B650:C650"/>
    <mergeCell ref="B651:C651"/>
    <mergeCell ref="B640:C640"/>
    <mergeCell ref="B641:C641"/>
    <mergeCell ref="B642:C642"/>
    <mergeCell ref="B643:C643"/>
    <mergeCell ref="B644:C644"/>
    <mergeCell ref="B645:C645"/>
    <mergeCell ref="B634:C634"/>
    <mergeCell ref="B635:C635"/>
    <mergeCell ref="B636:C636"/>
    <mergeCell ref="B637:C637"/>
    <mergeCell ref="B638:C638"/>
    <mergeCell ref="B639:C639"/>
    <mergeCell ref="B628:C628"/>
    <mergeCell ref="B629:C629"/>
    <mergeCell ref="B630:C630"/>
    <mergeCell ref="B631:C631"/>
    <mergeCell ref="B632:C632"/>
    <mergeCell ref="B633:C633"/>
    <mergeCell ref="B622:C622"/>
    <mergeCell ref="B623:C623"/>
    <mergeCell ref="B624:C624"/>
    <mergeCell ref="B625:C625"/>
    <mergeCell ref="B626:C626"/>
    <mergeCell ref="B627:C627"/>
    <mergeCell ref="B616:C616"/>
    <mergeCell ref="B617:C617"/>
    <mergeCell ref="B618:C618"/>
    <mergeCell ref="B619:C619"/>
    <mergeCell ref="B620:C620"/>
    <mergeCell ref="B621:C621"/>
    <mergeCell ref="B610:C610"/>
    <mergeCell ref="B611:C611"/>
    <mergeCell ref="B612:C612"/>
    <mergeCell ref="B613:C613"/>
    <mergeCell ref="B614:C614"/>
    <mergeCell ref="B615:C615"/>
    <mergeCell ref="B604:C604"/>
    <mergeCell ref="B605:C605"/>
    <mergeCell ref="B606:C606"/>
    <mergeCell ref="B607:C607"/>
    <mergeCell ref="B608:C608"/>
    <mergeCell ref="B609:C609"/>
    <mergeCell ref="B598:C598"/>
    <mergeCell ref="B599:C599"/>
    <mergeCell ref="B600:C600"/>
    <mergeCell ref="B601:C601"/>
    <mergeCell ref="B602:C602"/>
    <mergeCell ref="B603:C603"/>
    <mergeCell ref="B592:C592"/>
    <mergeCell ref="B593:C593"/>
    <mergeCell ref="B594:C594"/>
    <mergeCell ref="B595:C595"/>
    <mergeCell ref="B596:C596"/>
    <mergeCell ref="B597:C597"/>
    <mergeCell ref="B586:C586"/>
    <mergeCell ref="B587:C587"/>
    <mergeCell ref="B588:C588"/>
    <mergeCell ref="B589:C589"/>
    <mergeCell ref="B590:C590"/>
    <mergeCell ref="B591:C591"/>
    <mergeCell ref="B580:C580"/>
    <mergeCell ref="B581:C581"/>
    <mergeCell ref="B582:C582"/>
    <mergeCell ref="B583:C583"/>
    <mergeCell ref="B584:C584"/>
    <mergeCell ref="B585:C585"/>
    <mergeCell ref="B574:C574"/>
    <mergeCell ref="B575:C575"/>
    <mergeCell ref="B576:C576"/>
    <mergeCell ref="B577:C577"/>
    <mergeCell ref="B578:C578"/>
    <mergeCell ref="B579:C579"/>
    <mergeCell ref="B568:C568"/>
    <mergeCell ref="B569:C569"/>
    <mergeCell ref="B570:C570"/>
    <mergeCell ref="B571:C571"/>
    <mergeCell ref="B572:C572"/>
    <mergeCell ref="B573:C573"/>
    <mergeCell ref="B562:C562"/>
    <mergeCell ref="B563:C563"/>
    <mergeCell ref="B564:C564"/>
    <mergeCell ref="B565:C565"/>
    <mergeCell ref="B566:C566"/>
    <mergeCell ref="B567:C567"/>
    <mergeCell ref="B556:C556"/>
    <mergeCell ref="B557:C557"/>
    <mergeCell ref="B558:C558"/>
    <mergeCell ref="B559:C559"/>
    <mergeCell ref="B560:C560"/>
    <mergeCell ref="B561:C561"/>
    <mergeCell ref="B546:C546"/>
    <mergeCell ref="B547:C547"/>
    <mergeCell ref="B548:C548"/>
    <mergeCell ref="B549:C549"/>
    <mergeCell ref="B554:C554"/>
    <mergeCell ref="B555:C555"/>
    <mergeCell ref="B540:C540"/>
    <mergeCell ref="B541:C541"/>
    <mergeCell ref="B542:C542"/>
    <mergeCell ref="B543:C543"/>
    <mergeCell ref="B552:C552"/>
    <mergeCell ref="B553:C553"/>
    <mergeCell ref="B550:C550"/>
    <mergeCell ref="B551:C551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B3"/>
    <mergeCell ref="C1:H1"/>
    <mergeCell ref="C2:J2"/>
    <mergeCell ref="C3:J3"/>
    <mergeCell ref="A5:J5"/>
    <mergeCell ref="A4:J4"/>
  </mergeCells>
  <printOptions/>
  <pageMargins left="0.3937007874015748" right="0.3937007874015748" top="0.3937007874015748" bottom="0.3937007874015748" header="0" footer="0.5118110236220472"/>
  <pageSetup fitToHeight="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21.7109375" style="29" customWidth="1"/>
    <col min="2" max="2" width="40.28125" style="29" customWidth="1"/>
    <col min="3" max="3" width="11.8515625" style="29" customWidth="1"/>
    <col min="4" max="5" width="11.8515625" style="28" customWidth="1"/>
    <col min="6" max="6" width="9.7109375" style="28" bestFit="1" customWidth="1"/>
    <col min="7" max="16384" width="9.140625" style="29" customWidth="1"/>
  </cols>
  <sheetData>
    <row r="1" spans="1:5" ht="13.5">
      <c r="A1" s="217" t="s">
        <v>0</v>
      </c>
      <c r="B1" s="217"/>
      <c r="C1" s="217"/>
      <c r="D1" s="217"/>
      <c r="E1" s="217"/>
    </row>
    <row r="2" spans="1:5" ht="12.75" customHeight="1">
      <c r="A2" s="30"/>
      <c r="B2" s="30"/>
      <c r="C2" s="218" t="s">
        <v>679</v>
      </c>
      <c r="D2" s="219"/>
      <c r="E2" s="219"/>
    </row>
    <row r="3" spans="1:6" ht="65.25" customHeight="1">
      <c r="A3" s="31"/>
      <c r="B3" s="31"/>
      <c r="C3" s="219"/>
      <c r="D3" s="219"/>
      <c r="E3" s="219"/>
      <c r="F3" s="32"/>
    </row>
    <row r="4" spans="1:5" ht="12.75">
      <c r="A4" s="220" t="s">
        <v>634</v>
      </c>
      <c r="B4" s="220"/>
      <c r="C4" s="220"/>
      <c r="D4" s="220"/>
      <c r="E4" s="220"/>
    </row>
    <row r="5" spans="1:5" ht="27" customHeight="1">
      <c r="A5" s="221" t="s">
        <v>617</v>
      </c>
      <c r="B5" s="221"/>
      <c r="C5" s="221"/>
      <c r="D5" s="221"/>
      <c r="E5" s="221"/>
    </row>
    <row r="6" spans="4:5" ht="14.25" customHeight="1">
      <c r="D6" s="33"/>
      <c r="E6" s="45" t="s">
        <v>1</v>
      </c>
    </row>
    <row r="7" spans="1:5" ht="41.25" customHeight="1">
      <c r="A7" s="34" t="s">
        <v>597</v>
      </c>
      <c r="B7" s="34" t="s">
        <v>2</v>
      </c>
      <c r="C7" s="12" t="s">
        <v>609</v>
      </c>
      <c r="D7" s="13" t="s">
        <v>664</v>
      </c>
      <c r="E7" s="14" t="s">
        <v>608</v>
      </c>
    </row>
    <row r="8" spans="1:5" ht="12.75">
      <c r="A8" s="34">
        <v>1</v>
      </c>
      <c r="B8" s="34">
        <v>2</v>
      </c>
      <c r="C8" s="34">
        <v>3</v>
      </c>
      <c r="D8" s="34">
        <v>4</v>
      </c>
      <c r="E8" s="34">
        <v>5</v>
      </c>
    </row>
    <row r="9" spans="1:6" ht="37.5" customHeight="1">
      <c r="A9" s="35" t="s">
        <v>614</v>
      </c>
      <c r="B9" s="36" t="s">
        <v>615</v>
      </c>
      <c r="C9" s="37">
        <f>C10</f>
        <v>17531.20000000007</v>
      </c>
      <c r="D9" s="37">
        <f>D10</f>
        <v>9366.5</v>
      </c>
      <c r="E9" s="37">
        <f>D9/C9*100</f>
        <v>53.42760335858334</v>
      </c>
      <c r="F9" s="38"/>
    </row>
    <row r="10" spans="1:5" ht="26.25">
      <c r="A10" s="35" t="s">
        <v>616</v>
      </c>
      <c r="B10" s="36" t="s">
        <v>598</v>
      </c>
      <c r="C10" s="37">
        <f>C11+C12</f>
        <v>17531.20000000007</v>
      </c>
      <c r="D10" s="39">
        <f>D11+D12</f>
        <v>9366.5</v>
      </c>
      <c r="E10" s="37">
        <f>D10/C10*100</f>
        <v>53.42760335858334</v>
      </c>
    </row>
    <row r="11" spans="1:5" ht="26.25">
      <c r="A11" s="40" t="s">
        <v>599</v>
      </c>
      <c r="B11" s="41" t="s">
        <v>600</v>
      </c>
      <c r="C11" s="42">
        <v>-1002639.1</v>
      </c>
      <c r="D11" s="42">
        <v>-1008437.7</v>
      </c>
      <c r="E11" s="42">
        <f>D11/C11*100</f>
        <v>100.57833371948091</v>
      </c>
    </row>
    <row r="12" spans="1:5" ht="26.25">
      <c r="A12" s="40" t="s">
        <v>601</v>
      </c>
      <c r="B12" s="43" t="s">
        <v>602</v>
      </c>
      <c r="C12" s="42">
        <v>1020170.3</v>
      </c>
      <c r="D12" s="44">
        <v>1017804.2</v>
      </c>
      <c r="E12" s="42">
        <f>D12/C12*100</f>
        <v>99.76806813529073</v>
      </c>
    </row>
    <row r="13" s="28" customFormat="1" ht="12.75"/>
    <row r="14" s="28" customFormat="1" ht="12.75"/>
    <row r="15" s="28" customFormat="1" ht="12.75"/>
    <row r="16" s="28" customFormat="1" ht="12.75"/>
  </sheetData>
  <sheetProtection/>
  <mergeCells count="4">
    <mergeCell ref="A1:E1"/>
    <mergeCell ref="C2:E3"/>
    <mergeCell ref="A4:E4"/>
    <mergeCell ref="A5:E5"/>
  </mergeCells>
  <printOptions/>
  <pageMargins left="1.1811023622047245" right="0.3937007874015748" top="0.4330708661417323" bottom="0.5118110236220472" header="0.5118110236220472" footer="0.5118110236220472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view="pageBreakPreview" zoomScale="110" zoomScaleSheetLayoutView="110" zoomScalePageLayoutView="0" workbookViewId="0" topLeftCell="A1">
      <selection activeCell="A9" sqref="A9"/>
    </sheetView>
  </sheetViews>
  <sheetFormatPr defaultColWidth="9.140625" defaultRowHeight="15"/>
  <cols>
    <col min="1" max="1" width="48.140625" style="29" customWidth="1"/>
    <col min="2" max="2" width="10.28125" style="29" customWidth="1"/>
    <col min="3" max="16384" width="9.140625" style="29" customWidth="1"/>
  </cols>
  <sheetData>
    <row r="1" spans="1:4" ht="12.75">
      <c r="A1" s="222" t="s">
        <v>603</v>
      </c>
      <c r="B1" s="222"/>
      <c r="C1" s="222"/>
      <c r="D1" s="222"/>
    </row>
    <row r="2" spans="1:4" ht="12.75">
      <c r="A2" s="30"/>
      <c r="B2" s="218" t="s">
        <v>679</v>
      </c>
      <c r="C2" s="219"/>
      <c r="D2" s="219"/>
    </row>
    <row r="3" spans="1:4" ht="97.5" customHeight="1">
      <c r="A3" s="30"/>
      <c r="B3" s="219"/>
      <c r="C3" s="219"/>
      <c r="D3" s="219"/>
    </row>
    <row r="4" spans="1:4" ht="12.75">
      <c r="A4" s="220" t="s">
        <v>623</v>
      </c>
      <c r="B4" s="220"/>
      <c r="C4" s="220"/>
      <c r="D4" s="220"/>
    </row>
    <row r="5" spans="1:4" ht="17.25" customHeight="1">
      <c r="A5" s="223"/>
      <c r="B5" s="223"/>
      <c r="C5" s="223"/>
      <c r="D5" s="223"/>
    </row>
    <row r="6" spans="1:4" ht="30" customHeight="1">
      <c r="A6" s="224" t="s">
        <v>624</v>
      </c>
      <c r="B6" s="225"/>
      <c r="C6" s="225"/>
      <c r="D6" s="225"/>
    </row>
    <row r="8" spans="2:4" ht="12.75">
      <c r="B8" s="30"/>
      <c r="D8" s="56" t="s">
        <v>1</v>
      </c>
    </row>
    <row r="9" spans="1:4" ht="39">
      <c r="A9" s="47" t="s">
        <v>2</v>
      </c>
      <c r="B9" s="12" t="s">
        <v>609</v>
      </c>
      <c r="C9" s="13" t="s">
        <v>664</v>
      </c>
      <c r="D9" s="14" t="s">
        <v>608</v>
      </c>
    </row>
    <row r="10" spans="1:4" ht="12.75">
      <c r="A10" s="48">
        <v>1</v>
      </c>
      <c r="B10" s="48">
        <v>2</v>
      </c>
      <c r="C10" s="48">
        <v>3</v>
      </c>
      <c r="D10" s="48">
        <v>4</v>
      </c>
    </row>
    <row r="11" spans="1:4" ht="12.75">
      <c r="A11" s="49" t="s">
        <v>618</v>
      </c>
      <c r="B11" s="50">
        <f>B15</f>
        <v>0</v>
      </c>
      <c r="C11" s="50">
        <f>C15</f>
        <v>0</v>
      </c>
      <c r="D11" s="50">
        <f>D15</f>
        <v>0</v>
      </c>
    </row>
    <row r="12" spans="1:4" ht="30" customHeight="1">
      <c r="A12" s="51" t="s">
        <v>619</v>
      </c>
      <c r="B12" s="52">
        <v>0</v>
      </c>
      <c r="C12" s="52">
        <v>0</v>
      </c>
      <c r="D12" s="52">
        <v>0</v>
      </c>
    </row>
    <row r="13" spans="1:4" ht="12.75">
      <c r="A13" s="53" t="s">
        <v>620</v>
      </c>
      <c r="B13" s="54">
        <v>0</v>
      </c>
      <c r="C13" s="54">
        <v>0</v>
      </c>
      <c r="D13" s="54">
        <v>0</v>
      </c>
    </row>
    <row r="14" spans="1:4" ht="12.75">
      <c r="A14" s="53" t="s">
        <v>621</v>
      </c>
      <c r="B14" s="54">
        <v>0</v>
      </c>
      <c r="C14" s="54">
        <v>0</v>
      </c>
      <c r="D14" s="54">
        <v>0</v>
      </c>
    </row>
    <row r="15" spans="1:4" ht="29.25" customHeight="1">
      <c r="A15" s="55" t="s">
        <v>622</v>
      </c>
      <c r="B15" s="54">
        <f>B16-B17</f>
        <v>0</v>
      </c>
      <c r="C15" s="54">
        <v>0</v>
      </c>
      <c r="D15" s="54">
        <f>D16-D17</f>
        <v>0</v>
      </c>
    </row>
    <row r="16" spans="1:4" ht="12.75">
      <c r="A16" s="53" t="s">
        <v>620</v>
      </c>
      <c r="B16" s="54">
        <v>0</v>
      </c>
      <c r="C16" s="54">
        <v>0</v>
      </c>
      <c r="D16" s="54">
        <v>0</v>
      </c>
    </row>
    <row r="17" spans="1:4" ht="12.75">
      <c r="A17" s="53" t="s">
        <v>621</v>
      </c>
      <c r="B17" s="54">
        <v>0</v>
      </c>
      <c r="C17" s="54">
        <v>0</v>
      </c>
      <c r="D17" s="54">
        <v>0</v>
      </c>
    </row>
  </sheetData>
  <sheetProtection/>
  <mergeCells count="5">
    <mergeCell ref="A1:D1"/>
    <mergeCell ref="B2:D3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3.57421875" style="57" customWidth="1"/>
    <col min="2" max="2" width="12.140625" style="57" customWidth="1"/>
    <col min="3" max="3" width="12.7109375" style="57" customWidth="1"/>
    <col min="4" max="4" width="15.140625" style="57" customWidth="1"/>
    <col min="5" max="16384" width="9.140625" style="57" customWidth="1"/>
  </cols>
  <sheetData>
    <row r="1" spans="1:4" ht="12.75">
      <c r="A1" s="220" t="s">
        <v>605</v>
      </c>
      <c r="B1" s="220"/>
      <c r="C1" s="220"/>
      <c r="D1" s="220"/>
    </row>
    <row r="2" spans="1:4" ht="111.75" customHeight="1">
      <c r="A2" s="30"/>
      <c r="B2" s="30"/>
      <c r="C2" s="218" t="s">
        <v>679</v>
      </c>
      <c r="D2" s="218"/>
    </row>
    <row r="3" spans="1:4" ht="12.75">
      <c r="A3" s="30"/>
      <c r="B3" s="30"/>
      <c r="C3" s="30"/>
      <c r="D3" s="30"/>
    </row>
    <row r="4" spans="1:4" ht="12.75">
      <c r="A4" s="220" t="s">
        <v>680</v>
      </c>
      <c r="B4" s="220"/>
      <c r="C4" s="220"/>
      <c r="D4" s="220"/>
    </row>
    <row r="5" spans="1:4" ht="12.75">
      <c r="A5" s="30"/>
      <c r="B5" s="30"/>
      <c r="C5" s="30"/>
      <c r="D5" s="30"/>
    </row>
    <row r="6" spans="1:4" ht="31.5" customHeight="1">
      <c r="A6" s="226" t="s">
        <v>635</v>
      </c>
      <c r="B6" s="226"/>
      <c r="C6" s="226"/>
      <c r="D6" s="227"/>
    </row>
    <row r="7" spans="1:4" ht="27" customHeight="1">
      <c r="A7" s="29"/>
      <c r="B7" s="29"/>
      <c r="C7" s="228" t="s">
        <v>1</v>
      </c>
      <c r="D7" s="229"/>
    </row>
    <row r="8" spans="1:4" ht="60" customHeight="1">
      <c r="A8" s="58" t="s">
        <v>2</v>
      </c>
      <c r="B8" s="59" t="s">
        <v>630</v>
      </c>
      <c r="C8" s="59" t="s">
        <v>631</v>
      </c>
      <c r="D8" s="59" t="s">
        <v>632</v>
      </c>
    </row>
    <row r="9" spans="1:4" ht="12.75">
      <c r="A9" s="60">
        <v>1</v>
      </c>
      <c r="B9" s="61">
        <v>2</v>
      </c>
      <c r="C9" s="61">
        <v>3</v>
      </c>
      <c r="D9" s="61">
        <v>4</v>
      </c>
    </row>
    <row r="10" spans="1:4" ht="14.25" customHeight="1">
      <c r="A10" s="62" t="s">
        <v>625</v>
      </c>
      <c r="B10" s="63">
        <f>B12+B13</f>
        <v>0</v>
      </c>
      <c r="C10" s="63">
        <f>C12+C13</f>
        <v>0</v>
      </c>
      <c r="D10" s="63">
        <f>D12+D13</f>
        <v>0</v>
      </c>
    </row>
    <row r="11" spans="1:4" ht="14.25" customHeight="1">
      <c r="A11" s="64" t="s">
        <v>626</v>
      </c>
      <c r="B11" s="65"/>
      <c r="C11" s="65"/>
      <c r="D11" s="65"/>
    </row>
    <row r="12" spans="1:5" ht="59.25" customHeight="1">
      <c r="A12" s="64" t="s">
        <v>627</v>
      </c>
      <c r="B12" s="66">
        <v>0</v>
      </c>
      <c r="C12" s="66">
        <v>0</v>
      </c>
      <c r="D12" s="66">
        <v>0</v>
      </c>
      <c r="E12" s="67"/>
    </row>
    <row r="13" spans="1:4" ht="30.75" customHeight="1">
      <c r="A13" s="64" t="s">
        <v>628</v>
      </c>
      <c r="B13" s="67">
        <v>0</v>
      </c>
      <c r="C13" s="66">
        <v>0</v>
      </c>
      <c r="D13" s="66">
        <v>0</v>
      </c>
    </row>
    <row r="14" spans="1:4" ht="13.5">
      <c r="A14" s="68" t="s">
        <v>629</v>
      </c>
      <c r="B14" s="69">
        <f>B10</f>
        <v>0</v>
      </c>
      <c r="C14" s="69">
        <f>C10</f>
        <v>0</v>
      </c>
      <c r="D14" s="69">
        <f>D10</f>
        <v>0</v>
      </c>
    </row>
    <row r="16" ht="13.5">
      <c r="A16" s="70"/>
    </row>
  </sheetData>
  <sheetProtection/>
  <mergeCells count="5">
    <mergeCell ref="A1:D1"/>
    <mergeCell ref="C2:D2"/>
    <mergeCell ref="A4:D4"/>
    <mergeCell ref="A6:D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"/>
  <sheetViews>
    <sheetView view="pageBreakPreview" zoomScale="60" zoomScalePageLayoutView="0" workbookViewId="0" topLeftCell="A1">
      <selection activeCell="A5" sqref="A5:H5"/>
    </sheetView>
  </sheetViews>
  <sheetFormatPr defaultColWidth="32.421875" defaultRowHeight="15"/>
  <cols>
    <col min="1" max="1" width="32.421875" style="4" customWidth="1"/>
    <col min="2" max="2" width="13.28125" style="4" customWidth="1"/>
    <col min="3" max="3" width="0.42578125" style="4" customWidth="1"/>
    <col min="4" max="5" width="4.421875" style="4" customWidth="1"/>
    <col min="6" max="6" width="5.57421875" style="4" customWidth="1"/>
    <col min="7" max="7" width="4.8515625" style="4" customWidth="1"/>
    <col min="8" max="8" width="10.00390625" style="4" customWidth="1"/>
    <col min="9" max="9" width="10.7109375" style="4" customWidth="1"/>
    <col min="10" max="10" width="10.28125" style="4" customWidth="1"/>
    <col min="11" max="16384" width="32.421875" style="4" customWidth="1"/>
  </cols>
  <sheetData>
    <row r="1" spans="1:8" ht="13.5">
      <c r="A1" s="167"/>
      <c r="B1" s="167"/>
      <c r="C1" s="167" t="s">
        <v>633</v>
      </c>
      <c r="D1" s="167"/>
      <c r="E1" s="167"/>
      <c r="F1" s="167"/>
      <c r="G1" s="167"/>
      <c r="H1" s="167"/>
    </row>
    <row r="2" spans="1:10" ht="68.25" customHeight="1">
      <c r="A2" s="167"/>
      <c r="B2" s="167"/>
      <c r="C2" s="167" t="s">
        <v>679</v>
      </c>
      <c r="D2" s="167"/>
      <c r="E2" s="167"/>
      <c r="F2" s="167"/>
      <c r="G2" s="167"/>
      <c r="H2" s="167"/>
      <c r="I2" s="168"/>
      <c r="J2" s="168"/>
    </row>
    <row r="3" spans="1:8" ht="33" customHeight="1">
      <c r="A3" s="167"/>
      <c r="B3" s="167"/>
      <c r="C3" s="167" t="s">
        <v>634</v>
      </c>
      <c r="D3" s="167"/>
      <c r="E3" s="167"/>
      <c r="F3" s="167"/>
      <c r="G3" s="167"/>
      <c r="H3" s="167"/>
    </row>
    <row r="4" spans="1:10" ht="39" customHeight="1">
      <c r="A4" s="169" t="s">
        <v>681</v>
      </c>
      <c r="B4" s="169"/>
      <c r="C4" s="169"/>
      <c r="D4" s="169"/>
      <c r="E4" s="169"/>
      <c r="F4" s="169"/>
      <c r="G4" s="169"/>
      <c r="H4" s="169"/>
      <c r="I4" s="168"/>
      <c r="J4" s="168"/>
    </row>
    <row r="5" spans="1:8" ht="13.5">
      <c r="A5" s="176" t="s">
        <v>1</v>
      </c>
      <c r="B5" s="176"/>
      <c r="C5" s="176"/>
      <c r="D5" s="176"/>
      <c r="E5" s="176"/>
      <c r="F5" s="176"/>
      <c r="G5" s="176"/>
      <c r="H5" s="176"/>
    </row>
    <row r="6" spans="1:10" ht="54.75" customHeight="1">
      <c r="A6" s="5" t="s">
        <v>2</v>
      </c>
      <c r="B6" s="170" t="s">
        <v>3</v>
      </c>
      <c r="C6" s="172"/>
      <c r="D6" s="5" t="s">
        <v>4</v>
      </c>
      <c r="E6" s="5" t="s">
        <v>5</v>
      </c>
      <c r="F6" s="5" t="s">
        <v>6</v>
      </c>
      <c r="G6" s="5" t="s">
        <v>7</v>
      </c>
      <c r="H6" s="12" t="s">
        <v>609</v>
      </c>
      <c r="I6" s="13" t="s">
        <v>664</v>
      </c>
      <c r="J6" s="14" t="s">
        <v>608</v>
      </c>
    </row>
    <row r="7" spans="1:10" ht="13.5">
      <c r="A7" s="19" t="s">
        <v>8</v>
      </c>
      <c r="B7" s="213"/>
      <c r="C7" s="214"/>
      <c r="D7" s="6"/>
      <c r="E7" s="6"/>
      <c r="F7" s="6"/>
      <c r="G7" s="6"/>
      <c r="H7" s="26">
        <f aca="true" t="shared" si="0" ref="H7:I12">H8</f>
        <v>10482.3</v>
      </c>
      <c r="I7" s="26">
        <f t="shared" si="0"/>
        <v>10482.1</v>
      </c>
      <c r="J7" s="26">
        <f aca="true" t="shared" si="1" ref="J7:J12">I7/H7*100</f>
        <v>99.99809202178912</v>
      </c>
    </row>
    <row r="8" spans="1:10" ht="13.5">
      <c r="A8" s="19" t="s">
        <v>457</v>
      </c>
      <c r="B8" s="213" t="s">
        <v>458</v>
      </c>
      <c r="C8" s="214"/>
      <c r="D8" s="6"/>
      <c r="E8" s="6"/>
      <c r="F8" s="6"/>
      <c r="G8" s="6"/>
      <c r="H8" s="26">
        <f t="shared" si="0"/>
        <v>10482.3</v>
      </c>
      <c r="I8" s="26">
        <f t="shared" si="0"/>
        <v>10482.1</v>
      </c>
      <c r="J8" s="26">
        <f t="shared" si="1"/>
        <v>99.99809202178912</v>
      </c>
    </row>
    <row r="9" spans="1:10" ht="13.5">
      <c r="A9" s="21" t="s">
        <v>604</v>
      </c>
      <c r="B9" s="215" t="s">
        <v>458</v>
      </c>
      <c r="C9" s="216"/>
      <c r="D9" s="9" t="s">
        <v>85</v>
      </c>
      <c r="E9" s="9"/>
      <c r="F9" s="9"/>
      <c r="G9" s="9"/>
      <c r="H9" s="27">
        <f t="shared" si="0"/>
        <v>10482.3</v>
      </c>
      <c r="I9" s="27">
        <f t="shared" si="0"/>
        <v>10482.1</v>
      </c>
      <c r="J9" s="27">
        <f t="shared" si="1"/>
        <v>99.99809202178912</v>
      </c>
    </row>
    <row r="10" spans="1:10" ht="13.5">
      <c r="A10" s="21" t="s">
        <v>454</v>
      </c>
      <c r="B10" s="215" t="s">
        <v>458</v>
      </c>
      <c r="C10" s="216"/>
      <c r="D10" s="9" t="s">
        <v>85</v>
      </c>
      <c r="E10" s="9" t="s">
        <v>34</v>
      </c>
      <c r="F10" s="9"/>
      <c r="G10" s="9"/>
      <c r="H10" s="27">
        <f t="shared" si="0"/>
        <v>10482.3</v>
      </c>
      <c r="I10" s="27">
        <f t="shared" si="0"/>
        <v>10482.1</v>
      </c>
      <c r="J10" s="27">
        <f t="shared" si="1"/>
        <v>99.99809202178912</v>
      </c>
    </row>
    <row r="11" spans="1:10" ht="26.25">
      <c r="A11" s="21" t="s">
        <v>149</v>
      </c>
      <c r="B11" s="215" t="s">
        <v>458</v>
      </c>
      <c r="C11" s="216"/>
      <c r="D11" s="9" t="s">
        <v>85</v>
      </c>
      <c r="E11" s="9" t="s">
        <v>34</v>
      </c>
      <c r="F11" s="9" t="s">
        <v>150</v>
      </c>
      <c r="G11" s="9"/>
      <c r="H11" s="27">
        <f t="shared" si="0"/>
        <v>10482.3</v>
      </c>
      <c r="I11" s="27">
        <f t="shared" si="0"/>
        <v>10482.1</v>
      </c>
      <c r="J11" s="27">
        <f t="shared" si="1"/>
        <v>99.99809202178912</v>
      </c>
    </row>
    <row r="12" spans="1:10" ht="32.25" customHeight="1">
      <c r="A12" s="21" t="s">
        <v>459</v>
      </c>
      <c r="B12" s="215" t="s">
        <v>458</v>
      </c>
      <c r="C12" s="216"/>
      <c r="D12" s="9" t="s">
        <v>85</v>
      </c>
      <c r="E12" s="9" t="s">
        <v>34</v>
      </c>
      <c r="F12" s="9" t="s">
        <v>460</v>
      </c>
      <c r="G12" s="9"/>
      <c r="H12" s="27">
        <f t="shared" si="0"/>
        <v>10482.3</v>
      </c>
      <c r="I12" s="27">
        <f t="shared" si="0"/>
        <v>10482.1</v>
      </c>
      <c r="J12" s="27">
        <f t="shared" si="1"/>
        <v>99.99809202178912</v>
      </c>
    </row>
    <row r="13" spans="1:10" ht="26.25">
      <c r="A13" s="21" t="s">
        <v>89</v>
      </c>
      <c r="B13" s="215" t="s">
        <v>458</v>
      </c>
      <c r="C13" s="216"/>
      <c r="D13" s="9" t="s">
        <v>85</v>
      </c>
      <c r="E13" s="9" t="s">
        <v>34</v>
      </c>
      <c r="F13" s="9" t="s">
        <v>460</v>
      </c>
      <c r="G13" s="9" t="s">
        <v>90</v>
      </c>
      <c r="H13" s="27">
        <f>'Пр.2'!F40</f>
        <v>10482.3</v>
      </c>
      <c r="I13" s="27">
        <f>'Пр.2'!G40</f>
        <v>10482.1</v>
      </c>
      <c r="J13" s="27">
        <f>I13/H13*100</f>
        <v>99.99809202178912</v>
      </c>
    </row>
    <row r="15" spans="1:5" ht="14.25">
      <c r="A15" s="154"/>
      <c r="B15" s="155"/>
      <c r="C15" s="154"/>
      <c r="D15" s="156"/>
      <c r="E15" s="154"/>
    </row>
    <row r="27" ht="6" customHeight="1"/>
    <row r="28" ht="13.5" hidden="1"/>
  </sheetData>
  <sheetProtection/>
  <mergeCells count="14">
    <mergeCell ref="B12:C12"/>
    <mergeCell ref="B13:C13"/>
    <mergeCell ref="B6:C6"/>
    <mergeCell ref="B7:C7"/>
    <mergeCell ref="B8:C8"/>
    <mergeCell ref="B9:C9"/>
    <mergeCell ref="B10:C10"/>
    <mergeCell ref="B11:C11"/>
    <mergeCell ref="A1:B3"/>
    <mergeCell ref="C1:H1"/>
    <mergeCell ref="C3:H3"/>
    <mergeCell ref="A5:H5"/>
    <mergeCell ref="C2:J2"/>
    <mergeCell ref="A4:J4"/>
  </mergeCells>
  <printOptions/>
  <pageMargins left="0.31496062992125984" right="0.11811023622047245" top="0.7480314960629921" bottom="0.5511811023622047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0.7109375" style="72" customWidth="1"/>
    <col min="2" max="2" width="10.421875" style="72" customWidth="1"/>
    <col min="3" max="3" width="27.421875" style="72" customWidth="1"/>
    <col min="4" max="4" width="9.28125" style="72" customWidth="1"/>
    <col min="5" max="5" width="10.140625" style="72" customWidth="1"/>
    <col min="6" max="16384" width="8.8515625" style="72" customWidth="1"/>
  </cols>
  <sheetData>
    <row r="1" spans="1:5" ht="12.75">
      <c r="A1" s="236" t="s">
        <v>636</v>
      </c>
      <c r="B1" s="236"/>
      <c r="C1" s="236"/>
      <c r="D1" s="236"/>
      <c r="E1" s="236"/>
    </row>
    <row r="2" spans="1:5" ht="54" customHeight="1">
      <c r="A2" s="71"/>
      <c r="B2" s="71"/>
      <c r="C2" s="237" t="s">
        <v>679</v>
      </c>
      <c r="D2" s="238"/>
      <c r="E2" s="237"/>
    </row>
    <row r="3" spans="1:5" ht="15.75" customHeight="1">
      <c r="A3" s="71"/>
      <c r="B3" s="71"/>
      <c r="C3" s="73" t="s">
        <v>634</v>
      </c>
      <c r="D3" s="71"/>
      <c r="E3" s="71"/>
    </row>
    <row r="4" spans="1:8" ht="14.25">
      <c r="A4" s="239" t="s">
        <v>637</v>
      </c>
      <c r="B4" s="240"/>
      <c r="C4" s="240"/>
      <c r="D4" s="240"/>
      <c r="E4" s="240"/>
      <c r="F4" s="74"/>
      <c r="G4" s="74"/>
      <c r="H4" s="75"/>
    </row>
    <row r="5" spans="1:8" ht="14.25">
      <c r="A5" s="240"/>
      <c r="B5" s="240"/>
      <c r="C5" s="240"/>
      <c r="D5" s="240"/>
      <c r="E5" s="240"/>
      <c r="F5" s="74"/>
      <c r="G5" s="74"/>
      <c r="H5" s="75"/>
    </row>
    <row r="6" spans="1:8" ht="14.25">
      <c r="A6" s="239" t="s">
        <v>651</v>
      </c>
      <c r="B6" s="240"/>
      <c r="C6" s="240"/>
      <c r="D6" s="240"/>
      <c r="E6" s="240"/>
      <c r="F6" s="74"/>
      <c r="G6" s="74"/>
      <c r="H6" s="75"/>
    </row>
    <row r="7" spans="1:8" ht="14.25">
      <c r="A7" s="240"/>
      <c r="B7" s="240"/>
      <c r="C7" s="240"/>
      <c r="D7" s="240"/>
      <c r="E7" s="240"/>
      <c r="F7" s="74"/>
      <c r="G7" s="74"/>
      <c r="H7" s="75"/>
    </row>
    <row r="8" spans="1:8" ht="14.25">
      <c r="A8" s="76"/>
      <c r="B8" s="77"/>
      <c r="C8" s="76"/>
      <c r="D8" s="76"/>
      <c r="E8" s="78" t="s">
        <v>638</v>
      </c>
      <c r="F8" s="74"/>
      <c r="G8" s="74"/>
      <c r="H8" s="75"/>
    </row>
    <row r="9" spans="1:8" ht="14.25" customHeight="1">
      <c r="A9" s="230" t="s">
        <v>639</v>
      </c>
      <c r="B9" s="241" t="s">
        <v>640</v>
      </c>
      <c r="C9" s="230" t="s">
        <v>641</v>
      </c>
      <c r="D9" s="230" t="s">
        <v>642</v>
      </c>
      <c r="E9" s="230" t="s">
        <v>643</v>
      </c>
      <c r="F9" s="79"/>
      <c r="G9" s="79"/>
      <c r="H9" s="75"/>
    </row>
    <row r="10" spans="1:8" ht="27" customHeight="1">
      <c r="A10" s="231"/>
      <c r="B10" s="242"/>
      <c r="C10" s="231"/>
      <c r="D10" s="231"/>
      <c r="E10" s="231"/>
      <c r="F10" s="79"/>
      <c r="G10" s="79"/>
      <c r="H10" s="75"/>
    </row>
    <row r="11" spans="1:8" s="84" customFormat="1" ht="57">
      <c r="A11" s="132" t="s">
        <v>644</v>
      </c>
      <c r="B11" s="80">
        <v>4757.6</v>
      </c>
      <c r="C11" s="137" t="s">
        <v>645</v>
      </c>
      <c r="D11" s="81">
        <v>4757.6</v>
      </c>
      <c r="E11" s="138">
        <v>4757.6</v>
      </c>
      <c r="F11" s="82"/>
      <c r="G11" s="82"/>
      <c r="H11" s="83"/>
    </row>
    <row r="12" spans="1:8" s="84" customFormat="1" ht="26.25" customHeight="1">
      <c r="A12" s="232" t="s">
        <v>667</v>
      </c>
      <c r="B12" s="80">
        <v>250</v>
      </c>
      <c r="C12" s="137" t="s">
        <v>668</v>
      </c>
      <c r="D12" s="81">
        <v>250</v>
      </c>
      <c r="E12" s="138">
        <v>250</v>
      </c>
      <c r="F12" s="82"/>
      <c r="G12" s="82"/>
      <c r="H12" s="83"/>
    </row>
    <row r="13" spans="1:8" s="84" customFormat="1" ht="33.75">
      <c r="A13" s="233"/>
      <c r="B13" s="80">
        <v>250</v>
      </c>
      <c r="C13" s="137" t="s">
        <v>669</v>
      </c>
      <c r="D13" s="81">
        <v>250</v>
      </c>
      <c r="E13" s="138">
        <v>250</v>
      </c>
      <c r="F13" s="82"/>
      <c r="G13" s="82"/>
      <c r="H13" s="83"/>
    </row>
    <row r="14" spans="1:8" ht="54.75">
      <c r="A14" s="132" t="s">
        <v>678</v>
      </c>
      <c r="B14" s="80">
        <f>B15+B16+B17+B18+B19+B20</f>
        <v>1929.4</v>
      </c>
      <c r="C14" s="134" t="s">
        <v>646</v>
      </c>
      <c r="D14" s="80">
        <f>D15+D16+D17+D18+D19+D20</f>
        <v>1900</v>
      </c>
      <c r="E14" s="128">
        <f>E15+E16+E17+E18+E19+E20</f>
        <v>1900</v>
      </c>
      <c r="F14" s="74"/>
      <c r="G14" s="74"/>
      <c r="H14" s="75"/>
    </row>
    <row r="15" spans="1:8" ht="84">
      <c r="A15" s="133" t="s">
        <v>647</v>
      </c>
      <c r="B15" s="85">
        <v>200</v>
      </c>
      <c r="C15" s="127" t="s">
        <v>648</v>
      </c>
      <c r="D15" s="86">
        <v>200</v>
      </c>
      <c r="E15" s="125">
        <v>200</v>
      </c>
      <c r="F15" s="82"/>
      <c r="G15" s="82"/>
      <c r="H15" s="87"/>
    </row>
    <row r="16" spans="1:8" ht="14.25">
      <c r="A16" s="234" t="s">
        <v>649</v>
      </c>
      <c r="B16" s="85">
        <v>220</v>
      </c>
      <c r="C16" s="135" t="s">
        <v>670</v>
      </c>
      <c r="D16" s="86">
        <v>220</v>
      </c>
      <c r="E16" s="125">
        <v>220</v>
      </c>
      <c r="F16" s="74"/>
      <c r="G16" s="74"/>
      <c r="H16" s="75"/>
    </row>
    <row r="17" spans="1:5" ht="48">
      <c r="A17" s="235"/>
      <c r="B17" s="85">
        <v>200</v>
      </c>
      <c r="C17" s="126" t="s">
        <v>671</v>
      </c>
      <c r="D17" s="86">
        <v>200</v>
      </c>
      <c r="E17" s="125">
        <v>200</v>
      </c>
    </row>
    <row r="18" spans="1:5" ht="36">
      <c r="A18" s="133" t="s">
        <v>672</v>
      </c>
      <c r="B18" s="85">
        <v>500</v>
      </c>
      <c r="C18" s="136" t="s">
        <v>673</v>
      </c>
      <c r="D18" s="86">
        <v>500</v>
      </c>
      <c r="E18" s="125">
        <v>500</v>
      </c>
    </row>
    <row r="19" spans="1:5" ht="72">
      <c r="A19" s="133" t="s">
        <v>674</v>
      </c>
      <c r="B19" s="85">
        <v>629.4</v>
      </c>
      <c r="C19" s="126" t="s">
        <v>675</v>
      </c>
      <c r="D19" s="86">
        <v>600</v>
      </c>
      <c r="E19" s="125">
        <v>600</v>
      </c>
    </row>
    <row r="20" spans="1:5" ht="24">
      <c r="A20" s="133" t="s">
        <v>650</v>
      </c>
      <c r="B20" s="85">
        <v>180</v>
      </c>
      <c r="C20" s="127" t="s">
        <v>676</v>
      </c>
      <c r="D20" s="86">
        <v>180</v>
      </c>
      <c r="E20" s="125">
        <v>180</v>
      </c>
    </row>
    <row r="21" spans="1:5" ht="14.25" thickBot="1">
      <c r="A21" s="129" t="s">
        <v>677</v>
      </c>
      <c r="B21" s="130">
        <f>B11+B12+B13+B14</f>
        <v>7187</v>
      </c>
      <c r="C21" s="130"/>
      <c r="D21" s="130">
        <f>D11+D12+D13+D14</f>
        <v>7157.6</v>
      </c>
      <c r="E21" s="131">
        <f>E11+E12+E13+E14</f>
        <v>7157.6</v>
      </c>
    </row>
  </sheetData>
  <sheetProtection/>
  <mergeCells count="11">
    <mergeCell ref="B9:B10"/>
    <mergeCell ref="C9:C10"/>
    <mergeCell ref="D9:D10"/>
    <mergeCell ref="E9:E10"/>
    <mergeCell ref="A12:A13"/>
    <mergeCell ref="A16:A17"/>
    <mergeCell ref="A1:E1"/>
    <mergeCell ref="C2:E2"/>
    <mergeCell ref="A4:E5"/>
    <mergeCell ref="A6:E7"/>
    <mergeCell ref="A9:A1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2023-03-27T02:34:14Z</cp:lastPrinted>
  <dcterms:created xsi:type="dcterms:W3CDTF">2022-12-24T08:01:27Z</dcterms:created>
  <dcterms:modified xsi:type="dcterms:W3CDTF">2023-03-27T02:35:19Z</dcterms:modified>
  <cp:category/>
  <cp:version/>
  <cp:contentType/>
  <cp:contentStatus/>
</cp:coreProperties>
</file>