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0260" activeTab="0"/>
  </bookViews>
  <sheets>
    <sheet name="Приложение №1" sheetId="1" r:id="rId1"/>
  </sheets>
  <definedNames>
    <definedName name="_xlnm.Print_Area" localSheetId="0">'Приложение №1'!$A$1:$F$204</definedName>
  </definedNames>
  <calcPr fullCalcOnLoad="1"/>
</workbook>
</file>

<file path=xl/sharedStrings.xml><?xml version="1.0" encoding="utf-8"?>
<sst xmlns="http://schemas.openxmlformats.org/spreadsheetml/2006/main" count="326" uniqueCount="304">
  <si>
    <t>НАЛОГИ НА ТОВАРЫ (РАБОТЫ, УСЛУГИ), РЕАЛИЗУЕМЫЕ НА ТЕРРИТОРИИ РОССИЙСКОЙ ФЕДЕРАЦИИ</t>
  </si>
  <si>
    <t>1 01 02040 01 0000 110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</si>
  <si>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</si>
  <si>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</si>
  <si>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</si>
  <si>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</si>
  <si>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</si>
  <si>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</si>
  <si>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</si>
  <si>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</si>
  <si>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</si>
  <si>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</si>
  <si>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</si>
  <si>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</si>
  <si>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</si>
  <si>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</si>
  <si>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</si>
  <si>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</si>
  <si>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</si>
  <si>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</si>
  <si>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</si>
  <si>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</si>
  <si>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</si>
  <si>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</si>
  <si>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</si>
  <si>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</si>
  <si>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</si>
  <si>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</si>
  <si>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</si>
  <si>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</si>
  <si>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</si>
  <si>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</si>
  <si>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</si>
  <si>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</si>
  <si>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</si>
  <si>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</si>
  <si>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</si>
  <si>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</si>
  <si>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</si>
  <si>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</si>
  <si>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</si>
  <si>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</si>
  <si>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</si>
  <si>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</si>
  <si>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</si>
  <si>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</si>
  <si>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</si>
  <si>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</si>
  <si>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</si>
  <si>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</si>
  <si>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</si>
  <si>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</si>
  <si>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</si>
  <si>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</si>
  <si>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</si>
  <si>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</si>
  <si>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</si>
  <si>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</si>
  <si>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</si>
  <si>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</si>
  <si>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</si>
  <si>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</si>
  <si>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</si>
  <si>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Прочие межбюджетные трансферты, передаваемые бюджетам</t>
  </si>
  <si>
    <t>1 05 02010 02 0000 110</t>
  </si>
  <si>
    <t>1 05 02000 02 0000 110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</si>
  <si>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</si>
  <si>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</si>
  <si>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</si>
  <si>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</si>
  <si>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</si>
  <si>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</si>
  <si>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</si>
  <si>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</si>
  <si>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</si>
  <si>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</si>
  <si>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</si>
  <si>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</si>
  <si>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</si>
  <si>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</si>
  <si>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</si>
  <si>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</si>
  <si>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</si>
  <si>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</si>
  <si>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</si>
  <si>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</si>
  <si>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</si>
  <si>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</si>
  <si>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</si>
  <si>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</si>
  <si>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</si>
  <si>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</si>
  <si>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</si>
  <si>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</si>
  <si>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</si>
  <si>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</si>
  <si>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</si>
  <si>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</si>
  <si>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</si>
  <si>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</si>
  <si>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</si>
  <si>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</si>
  <si>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</si>
  <si>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</si>
  <si>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</si>
  <si>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</si>
  <si>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</si>
  <si>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</si>
  <si>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</si>
  <si>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</si>
  <si>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</si>
  <si>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</si>
  <si>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</si>
  <si>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</si>
  <si>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</si>
  <si>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</si>
  <si>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</si>
  <si>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</si>
  <si>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</si>
  <si>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</si>
  <si>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</si>
  <si>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</si>
  <si>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</si>
  <si>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</si>
  <si>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</si>
  <si>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</si>
  <si>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</si>
  <si>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</si>
  <si>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</si>
  <si>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</si>
  <si>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</si>
  <si>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 " на  2020 год
</t>
  </si>
  <si>
    <t>Субсидии бюджетам городских округов на реализацию мероприятий подпрограммы "Развитие   библиотечного дела Магаданской области"  государственной программы Магаданской области "Развитие  культуры  и туризма Магаданской области"  на 2020 год</t>
  </si>
  <si>
    <t>Субвенции бюджетам городских округов на осуществление государственных полномочий  Магаданской области по организации мероприятий при осуществлении деятельности по обращению с животными без владельцев в 2020 году</t>
  </si>
  <si>
    <t>1 01 02000 01 0000 110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</si>
  <si>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</si>
  <si>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</si>
  <si>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1 03 02240 01 0000 110</t>
  </si>
  <si>
    <t>1 03 02250 01 0000 110</t>
  </si>
  <si>
    <t>1 05 00000 00 0000 000</t>
  </si>
  <si>
    <t>1 05 01020 01 0000 110</t>
  </si>
  <si>
    <t>1 05 01021 01 0000 110</t>
  </si>
  <si>
    <t>1 11 05000 00 0000 120</t>
  </si>
  <si>
    <t>1 11 05010 00 0000 120</t>
  </si>
  <si>
    <t>Дотации на выравнивание бюджетной обеспеченности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</si>
  <si>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</si>
  <si>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ВСЕГО:</t>
  </si>
  <si>
    <t>1 1 109000 00 0000 120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</si>
  <si>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</si>
  <si>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</si>
  <si>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</si>
  <si>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</si>
  <si>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</si>
  <si>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Отклонение</t>
  </si>
  <si>
    <t xml:space="preserve"> 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2020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</si>
  <si>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области"на 2020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</si>
  <si>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                             на 2020 год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</si>
  <si>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</si>
  <si>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</si>
  <si>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2 02 35469 00 0000 150</t>
  </si>
  <si>
    <t>Субвенции бюджетам на проведение Всероссийской переписи населения 2020 года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</si>
  <si>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</si>
  <si>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</si>
  <si>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</si>
  <si>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</si>
  <si>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в рамках реализации подпрограммы  "Развитие общего образования в Магаданской области" государственной программы Магаданской области "Развитие образования в Магаданской области" на 2020 год</t>
  </si>
  <si>
    <t xml:space="preserve"> в рамках реализации подпрограммы 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на 2020 год </t>
  </si>
  <si>
    <t>2 02 25169 00 0000 150</t>
  </si>
  <si>
    <t>2 02 25169 04 0000 150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</si>
  <si>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</si>
  <si>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</si>
  <si>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</si>
  <si>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</si>
  <si>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области» на 2020 год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</si>
  <si>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</si>
  <si>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</si>
  <si>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</si>
  <si>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  на 2020 год</t>
  </si>
  <si>
    <t>Дотации бюджетам городских округов на выравнивание бюджетной обеспеченности из бюджета субъекта Российской Федерации</t>
  </si>
  <si>
    <t>% исполнения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</si>
  <si>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</si>
  <si>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</si>
  <si>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</si>
  <si>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</si>
  <si>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</si>
  <si>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</si>
  <si>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 xml:space="preserve"> 1 13 00000 00 0000 000</t>
  </si>
  <si>
    <t>ДОХОДЫ ОТ ОКАЗАНИЯ ПЛАТНЫХ УСЛУГ И КОМПЕНСАЦИИ ЗАТРАТ ГОСУДАРСТВА</t>
  </si>
  <si>
    <t xml:space="preserve"> 1 13 02000 00 0000 130</t>
  </si>
  <si>
    <t xml:space="preserve">  Доходы от компенсации затрат государства</t>
  </si>
  <si>
    <t xml:space="preserve"> 1 13 02990 00 0000 130</t>
  </si>
  <si>
    <t xml:space="preserve">  Прочие доходы от компенсации затрат государства</t>
  </si>
  <si>
    <t>1 13 02994 04 0000 130</t>
  </si>
  <si>
    <t xml:space="preserve">  Прочие доходы от компенсации затрат бюджетов городских округов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</si>
  <si>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</si>
  <si>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</si>
  <si>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</si>
  <si>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</si>
  <si>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</si>
  <si>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</si>
  <si>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</si>
  <si>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</si>
  <si>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</si>
  <si>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</si>
  <si>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</si>
  <si>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2 19 00000 00 0000 000</t>
  </si>
  <si>
    <t>2 19 00000 04 0000 150</t>
  </si>
  <si>
    <t>2 19 60010 04 0000 150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</si>
  <si>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</si>
  <si>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</si>
  <si>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</si>
  <si>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</si>
  <si>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</si>
  <si>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</si>
  <si>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</si>
  <si>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</si>
  <si>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2 03 00000 00 0000 000</t>
  </si>
  <si>
    <t>БЕЗВОЗМЕЗДНЫЕ ПОСТУПЛЕНИЯ ОТ ГОСУДАРСТВЕННЫХ (МУНИЦИПАЛЬНЫХ) ОРГАНИЗАЦИЙ</t>
  </si>
  <si>
    <t>2 03 04000 04 0000 150</t>
  </si>
  <si>
    <t>Безвозмездные поступления от государственных (муниципальных) организаций в бюджеты городских округов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</si>
  <si>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</si>
  <si>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</si>
  <si>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на реализацию мероприятия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области"</t>
  </si>
  <si>
    <t>2 02 25081 00 0000 150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</si>
  <si>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</si>
  <si>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</si>
  <si>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</si>
  <si>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1 14 02000 00 0000 000</t>
  </si>
  <si>
    <t xml:space="preserve"> 1 14 02040 04 0000 410</t>
  </si>
  <si>
    <t xml:space="preserve"> 1 14 02043 04 0000 410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</si>
  <si>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</si>
  <si>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</si>
  <si>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</si>
  <si>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</si>
  <si>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</si>
  <si>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</si>
  <si>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</si>
  <si>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</si>
  <si>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1 05 01050 01 0000 110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</si>
  <si>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</si>
  <si>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</si>
  <si>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</si>
  <si>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</si>
  <si>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городских округов на реализацию мероприятий поддержки развития малого и среднего предпринимательства, в рамках подпрограммы «Развитие малого и среднего предпринимательства в Магаданской области» государственной программы Магаданской области «Экономическое развитие и инновационная экономика Магаданской области» на 2020 год
</t>
  </si>
  <si>
    <t xml:space="preserve"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2020 год
</t>
  </si>
  <si>
    <t>Приложение № 1</t>
  </si>
  <si>
    <t xml:space="preserve">к решению Собрания представителей Сусуманского городского округа </t>
  </si>
  <si>
    <t>"Об исполнении бюджета муниципального образования "Сусуманский городской округ" за 2020 год"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</si>
  <si>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2020 год</t>
  </si>
  <si>
    <t>в рамках подпрограммы «Развитие спорта высших достижений и подготовка спортивного резерва в Магаданской области» государственной программы Магаданской области «Развитие физической культуры и спорта в Магаданской области», на 2020 год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</si>
  <si>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</si>
  <si>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</si>
  <si>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подпрограмма «Общее образование в Магаданской области» государственной программы Магаданской области «Развитие образования в Магаданской области» на 2020 год</t>
  </si>
  <si>
    <t xml:space="preserve"> в рамках государственной программы Магаданской области «Формирование современной городской среды Магаданской области» на 2020 год</t>
  </si>
  <si>
    <t xml:space="preserve">Субсидии 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2020 год
</t>
  </si>
  <si>
    <t>Субсидии 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2020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</si>
  <si>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2020 год</t>
  </si>
  <si>
    <t>Субсидии бюджетам городских округов на питание детей-инвалидов, детей с ограниченными возможностями здоровья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2020 год</t>
  </si>
  <si>
    <t xml:space="preserve">Субсидии бюджетам городских округов на проектирование объектов, включенных в Национальные проекты и региональные программы, планируемых к строительству на территории Магаданской области в рамках реализации подпрограммы «Стимулирование программ развития жилищного строительства, в том числе малоэтажного» государственной программы Магаданской области «Обеспечение доступным и комфортным жильем жителей Магаданской области» на 2020 год
</t>
  </si>
  <si>
    <t>Субсидии бюджетам городских округов на осуществление мероприятий по подготовке к осенне-зимнему отопительному периоду в рамках подпрограммы «Развитие и модернизация коммунальной инфраструктуры на территории Магаданской области»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2020 год</t>
  </si>
  <si>
    <t xml:space="preserve">Субсидии бюджетам городских округов на восстановление и модернизацию муниципального имущества в городских округах Магаданской области в рамках реализации подпрограммы «Содействие муниципальным образованиям в оптимизации системы расселения в Магаданской области»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2020 год
</t>
  </si>
  <si>
    <t xml:space="preserve">Субсидии бюджетам городских округов на работы по предупреждению и ликвидации последствий негативного воздействия вод на водотоках, расположенных в границах городских округов, в рамках подпрограммы «Развитие водохозяйственного комплекса Магаданской области» государственной программы Магаданской области «Природные ресурсы и экология Магаданской области» на 2020 год
</t>
  </si>
  <si>
    <t xml:space="preserve"> Субсидии бюджетам городских округов на модернизацию пищеблоков общеобразовательных учреждений Магаданской области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</si>
  <si>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 xml:space="preserve"> Субсидии бюджетам городских округов на осуществление мероприятий по предупреждению и борьбе с коронавирусом на территории Магаданской области в общеобразовательных учреждениях, организациях 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</si>
  <si>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 xml:space="preserve">Субсидии бюджетам городских округов на оказание содействия в обеспечении организации электро-, тепло- и водоснабжения населения, водоотведения, снабжения населения топливом, а также создание безопасных и благоприятных условий проживания граждан в рамках реализации подпрограммы «Государственная поддержка коммунального хозяйства Магаданской области» государственной программы Магаданской области «Обеспечение доступным и комфортным жильем жителей Магаданской области» на 2020 год
</t>
  </si>
  <si>
    <t xml:space="preserve">Субвенции 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
в Магаданской области» на 2020 год
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</si>
  <si>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  на 2020 год</t>
  </si>
  <si>
    <t xml:space="preserve">Субвенции 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2020 год
</t>
  </si>
  <si>
    <t xml:space="preserve">Субвенции бюджетам городских округов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2020 год
</t>
  </si>
  <si>
    <t xml:space="preserve"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
на 2020 год
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</si>
  <si>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</t>
  </si>
  <si>
    <t>на осуществление государственных полномочий по организации и осуществлению деятельности  органов опеки и попечительства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</si>
  <si>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</si>
  <si>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 xml:space="preserve">Субвенции 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2020 год
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</si>
  <si>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2020 год
</t>
  </si>
  <si>
    <t>Субвенции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2020 год</t>
  </si>
  <si>
    <t>подпрограмма «Управление развитием отрасли образования в Магаданской области" государственной программы Магаданской области «Развитие образования в Магаданской области»</t>
  </si>
  <si>
    <t>подпрограмма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</si>
  <si>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подпрограмма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</si>
  <si>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>субвенции  бюджетам городских округов на осуществление полномочий по первичному воинскому учету на территориях, где отсутствуют военные комиссариаты,  на   2020  год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</si>
  <si>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</si>
  <si>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 на   2020  год</t>
  </si>
  <si>
    <t xml:space="preserve">субвенции бюджетам городских округов на осуществление полномочий Российской Федерации по подготовке и проведению Всероссийской переписи населения на 2020 год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</si>
  <si>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</si>
  <si>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 на осуществление полномочий по государственной регистрации актов гражданского состояния на 2020  год</t>
  </si>
  <si>
    <t>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</si>
  <si>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</si>
  <si>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</si>
  <si>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</si>
  <si>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для пооощрения победителей ежегодного областного конкурса на лучшее новогоднее оформление территорий муниципальных образований Магаданской области</t>
  </si>
  <si>
    <t>на расселение двадцатиквартирного жилого дома по адресу: Магаданская область, Сусуманский район, п. Холодный, ул.Горняцкая, дом.2.</t>
  </si>
  <si>
    <t xml:space="preserve">в рамках подпрограммы 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2020 год
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</si>
  <si>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</si>
  <si>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</si>
  <si>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</si>
  <si>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</si>
  <si>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Магаданской области, осуществлявшим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</t>
  </si>
  <si>
    <t xml:space="preserve">иные межбюджетные трансферты  бюджетам городских округов на возмещение расходов на предоставление мер социальной поддержки по оплате жилых помещений
и коммунальных услуг отдельным категориям граждан, проживающих на территории Магаданской области, на 2020 год
</t>
  </si>
  <si>
    <t>подпрограмма "Оказание государственных услуг в сфере культуры и отраслевого образования Магаданской области" государственной программы Магаданской области "Развитие культуры и туризма Магаданской области</t>
  </si>
  <si>
    <t>ные межбюджетные трансферты бюджетам городских округов Магаданской области на поощрение достижения наилучших значений показателей деятельности органов местного самоуправления по итогам 2019 года</t>
  </si>
  <si>
    <t>тыс. рублей</t>
  </si>
  <si>
    <t xml:space="preserve">от  .2021 г. №      </t>
  </si>
  <si>
    <t>Бюджет на 2020 год</t>
  </si>
  <si>
    <t>Исполнение Бюджета за 2020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</si>
</sst>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b/>
      <sz val="11"/>
      <color indexed="8"/>
      <name val="Times New Roman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 CYR"/>
      <family val="1"/>
    </font>
    <font>
      <b/>
      <sz val="11"/>
      <color theme="1"/>
      <name val="Times New Roman Cyr"/>
      <family val="0"/>
    </font>
    <font>
      <b/>
      <sz val="11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49" fontId="37" fillId="0" borderId="2">
      <alignment horizontal="center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53" fillId="32" borderId="0" xfId="0" applyFont="1" applyFill="1" applyAlignment="1">
      <alignment/>
    </xf>
    <xf numFmtId="49" fontId="54" fillId="32" borderId="0" xfId="0" applyNumberFormat="1" applyFont="1" applyFill="1" applyBorder="1" applyAlignment="1">
      <alignment vertical="center" wrapText="1"/>
    </xf>
    <xf numFmtId="0" fontId="54" fillId="32" borderId="0" xfId="0" applyFont="1" applyFill="1" applyBorder="1" applyAlignment="1">
      <alignment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left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left" vertical="center" wrapText="1"/>
    </xf>
    <xf numFmtId="0" fontId="56" fillId="32" borderId="12" xfId="0" applyFont="1" applyFill="1" applyBorder="1" applyAlignment="1">
      <alignment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/>
    </xf>
    <xf numFmtId="0" fontId="56" fillId="32" borderId="12" xfId="0" applyFont="1" applyFill="1" applyBorder="1" applyAlignment="1">
      <alignment horizontal="center" vertical="top" wrapText="1"/>
    </xf>
    <xf numFmtId="0" fontId="56" fillId="32" borderId="12" xfId="0" applyFont="1" applyFill="1" applyBorder="1" applyAlignment="1">
      <alignment vertical="top" wrapText="1"/>
    </xf>
    <xf numFmtId="0" fontId="56" fillId="32" borderId="12" xfId="0" applyFont="1" applyFill="1" applyBorder="1" applyAlignment="1">
      <alignment horizontal="left" vertical="justify" wrapText="1"/>
    </xf>
    <xf numFmtId="0" fontId="56" fillId="32" borderId="12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vertical="center"/>
    </xf>
    <xf numFmtId="0" fontId="55" fillId="32" borderId="12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justify" vertical="top" wrapText="1"/>
    </xf>
    <xf numFmtId="0" fontId="55" fillId="32" borderId="12" xfId="0" applyFont="1" applyFill="1" applyBorder="1" applyAlignment="1">
      <alignment horizontal="center"/>
    </xf>
    <xf numFmtId="0" fontId="56" fillId="32" borderId="12" xfId="0" applyNumberFormat="1" applyFont="1" applyFill="1" applyBorder="1" applyAlignment="1">
      <alignment wrapText="1"/>
    </xf>
    <xf numFmtId="0" fontId="56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justify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5" fillId="32" borderId="13" xfId="0" applyFont="1" applyFill="1" applyBorder="1" applyAlignment="1">
      <alignment vertical="top"/>
    </xf>
    <xf numFmtId="0" fontId="56" fillId="32" borderId="13" xfId="0" applyFont="1" applyFill="1" applyBorder="1" applyAlignment="1">
      <alignment vertical="top"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8" fillId="0" borderId="14" xfId="35" applyNumberFormat="1" applyFont="1" applyBorder="1" applyProtection="1">
      <alignment horizontal="center"/>
      <protection/>
    </xf>
    <xf numFmtId="49" fontId="59" fillId="0" borderId="15" xfId="35" applyNumberFormat="1" applyFont="1" applyBorder="1" applyProtection="1">
      <alignment horizontal="center"/>
      <protection/>
    </xf>
    <xf numFmtId="0" fontId="58" fillId="0" borderId="12" xfId="33" applyNumberFormat="1" applyFont="1" applyBorder="1" applyAlignment="1" applyProtection="1">
      <alignment horizontal="left" vertical="top" wrapText="1"/>
      <protection/>
    </xf>
    <xf numFmtId="0" fontId="59" fillId="0" borderId="12" xfId="33" applyNumberFormat="1" applyFont="1" applyBorder="1" applyAlignment="1" applyProtection="1">
      <alignment vertical="top" wrapText="1"/>
      <protection/>
    </xf>
    <xf numFmtId="1" fontId="55" fillId="32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9" fontId="60" fillId="32" borderId="12" xfId="0" applyNumberFormat="1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9" fillId="0" borderId="12" xfId="33" applyNumberFormat="1" applyFont="1" applyBorder="1" applyAlignment="1" applyProtection="1">
      <alignment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3" fillId="32" borderId="12" xfId="0" applyFont="1" applyFill="1" applyBorder="1" applyAlignment="1">
      <alignment/>
    </xf>
    <xf numFmtId="0" fontId="4" fillId="32" borderId="12" xfId="0" applyFont="1" applyFill="1" applyBorder="1" applyAlignment="1">
      <alignment wrapText="1"/>
    </xf>
    <xf numFmtId="0" fontId="56" fillId="32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49" fontId="54" fillId="32" borderId="12" xfId="0" applyNumberFormat="1" applyFont="1" applyFill="1" applyBorder="1" applyAlignment="1">
      <alignment vertical="center" wrapText="1"/>
    </xf>
    <xf numFmtId="0" fontId="61" fillId="32" borderId="12" xfId="0" applyFont="1" applyFill="1" applyBorder="1" applyAlignment="1">
      <alignment horizontal="left" vertical="center" wrapText="1"/>
    </xf>
    <xf numFmtId="177" fontId="53" fillId="32" borderId="0" xfId="0" applyNumberFormat="1" applyFont="1" applyFill="1" applyAlignment="1">
      <alignment/>
    </xf>
    <xf numFmtId="0" fontId="62" fillId="32" borderId="0" xfId="0" applyFont="1" applyFill="1" applyAlignment="1">
      <alignment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179" fontId="53" fillId="32" borderId="0" xfId="0" applyNumberFormat="1" applyFont="1" applyFill="1" applyAlignment="1">
      <alignment/>
    </xf>
    <xf numFmtId="177" fontId="55" fillId="0" borderId="12" xfId="0" applyNumberFormat="1" applyFont="1" applyFill="1" applyBorder="1" applyAlignment="1">
      <alignment vertical="center" wrapText="1"/>
    </xf>
    <xf numFmtId="177" fontId="55" fillId="32" borderId="12" xfId="0" applyNumberFormat="1" applyFont="1" applyFill="1" applyBorder="1" applyAlignment="1">
      <alignment vertical="center"/>
    </xf>
    <xf numFmtId="177" fontId="56" fillId="0" borderId="12" xfId="0" applyNumberFormat="1" applyFont="1" applyFill="1" applyBorder="1" applyAlignment="1">
      <alignment vertical="center" wrapText="1"/>
    </xf>
    <xf numFmtId="177" fontId="56" fillId="32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 wrapText="1"/>
    </xf>
    <xf numFmtId="177" fontId="56" fillId="32" borderId="12" xfId="0" applyNumberFormat="1" applyFont="1" applyFill="1" applyBorder="1" applyAlignment="1">
      <alignment vertical="center" wrapText="1"/>
    </xf>
    <xf numFmtId="177" fontId="55" fillId="0" borderId="12" xfId="66" applyNumberFormat="1" applyFont="1" applyFill="1" applyBorder="1" applyAlignment="1">
      <alignment vertical="center" wrapText="1"/>
    </xf>
    <xf numFmtId="177" fontId="56" fillId="0" borderId="12" xfId="66" applyNumberFormat="1" applyFont="1" applyFill="1" applyBorder="1" applyAlignment="1">
      <alignment vertical="center" wrapText="1"/>
    </xf>
    <xf numFmtId="177" fontId="55" fillId="32" borderId="12" xfId="66" applyNumberFormat="1" applyFont="1" applyFill="1" applyBorder="1" applyAlignment="1">
      <alignment vertical="center"/>
    </xf>
    <xf numFmtId="0" fontId="56" fillId="32" borderId="12" xfId="0" applyNumberFormat="1" applyFont="1" applyFill="1" applyBorder="1" applyAlignment="1">
      <alignment horizontal="left" vertical="top" wrapText="1"/>
    </xf>
    <xf numFmtId="0" fontId="56" fillId="32" borderId="12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49" fontId="57" fillId="32" borderId="12" xfId="0" applyNumberFormat="1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3" fillId="32" borderId="0" xfId="0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3" xfId="35"/>
    <cellStyle name="xl44" xfId="36"/>
    <cellStyle name="xl5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view="pageBreakPreview" zoomScale="85" zoomScaleNormal="85" zoomScaleSheetLayoutView="85" zoomScalePageLayoutView="0" workbookViewId="0" topLeftCell="A193">
      <selection activeCell="A9" sqref="A9:IV9"/>
    </sheetView>
  </sheetViews>
  <sheetFormatPr defaultColWidth="9.125" defaultRowHeight="12.75"/>
  <cols>
    <col min="1" max="1" width="22.50390625" style="1" customWidth="1"/>
    <col min="2" max="2" width="76.50390625" style="1" customWidth="1"/>
    <col min="3" max="3" width="11.50390625" style="65" customWidth="1"/>
    <col min="4" max="4" width="10.375" style="1" customWidth="1"/>
    <col min="5" max="5" width="10.25390625" style="1" customWidth="1"/>
    <col min="6" max="6" width="10.125" style="1" customWidth="1"/>
    <col min="7" max="16384" width="9.125" style="1" customWidth="1"/>
  </cols>
  <sheetData>
    <row r="1" spans="1:6" ht="13.5" customHeight="1">
      <c r="A1" s="83" t="s">
        <v>245</v>
      </c>
      <c r="B1" s="83"/>
      <c r="C1" s="83"/>
      <c r="D1" s="83"/>
      <c r="E1" s="83"/>
      <c r="F1" s="83"/>
    </row>
    <row r="2" spans="1:6" ht="13.5" customHeight="1">
      <c r="A2" s="83" t="s">
        <v>246</v>
      </c>
      <c r="B2" s="83"/>
      <c r="C2" s="83"/>
      <c r="D2" s="83"/>
      <c r="E2" s="83"/>
      <c r="F2" s="83"/>
    </row>
    <row r="3" spans="1:6" ht="15" customHeight="1">
      <c r="A3" s="79" t="s">
        <v>247</v>
      </c>
      <c r="B3" s="79"/>
      <c r="C3" s="79"/>
      <c r="D3" s="79"/>
      <c r="E3" s="79"/>
      <c r="F3" s="79"/>
    </row>
    <row r="4" spans="1:6" ht="13.5" customHeight="1">
      <c r="A4" s="48"/>
      <c r="B4" s="79" t="s">
        <v>301</v>
      </c>
      <c r="C4" s="79"/>
      <c r="D4" s="79"/>
      <c r="E4" s="79"/>
      <c r="F4" s="79"/>
    </row>
    <row r="5" spans="1:3" ht="6.75" customHeight="1">
      <c r="A5" s="36"/>
      <c r="B5" s="36"/>
      <c r="C5" s="36"/>
    </row>
    <row r="6" spans="1:6" ht="13.5" hidden="1">
      <c r="A6" s="80"/>
      <c r="B6" s="81"/>
      <c r="C6" s="80"/>
      <c r="D6" s="80"/>
      <c r="E6" s="80"/>
      <c r="F6" s="80"/>
    </row>
    <row r="7" spans="1:6" ht="28.5" customHeight="1">
      <c r="A7" s="82" t="s">
        <v>248</v>
      </c>
      <c r="B7" s="82"/>
      <c r="C7" s="82"/>
      <c r="D7" s="82"/>
      <c r="E7" s="82"/>
      <c r="F7" s="82"/>
    </row>
    <row r="8" spans="1:6" ht="28.5" customHeight="1">
      <c r="A8" s="78" t="s">
        <v>300</v>
      </c>
      <c r="B8" s="78"/>
      <c r="C8" s="78"/>
      <c r="D8" s="78"/>
      <c r="E8" s="78"/>
      <c r="F8" s="78"/>
    </row>
    <row r="9" spans="1:6" s="89" customFormat="1" ht="55.5" customHeight="1">
      <c r="A9" s="84" t="s">
        <v>29</v>
      </c>
      <c r="B9" s="85" t="s">
        <v>30</v>
      </c>
      <c r="C9" s="86" t="s">
        <v>302</v>
      </c>
      <c r="D9" s="87" t="s">
        <v>303</v>
      </c>
      <c r="E9" s="88" t="s">
        <v>153</v>
      </c>
      <c r="F9" s="88" t="s">
        <v>179</v>
      </c>
    </row>
    <row r="10" spans="1:8" ht="17.25" customHeight="1">
      <c r="A10" s="49">
        <v>1</v>
      </c>
      <c r="B10" s="50">
        <v>2</v>
      </c>
      <c r="C10" s="51">
        <v>3</v>
      </c>
      <c r="D10" s="16">
        <v>4</v>
      </c>
      <c r="E10" s="47">
        <v>5</v>
      </c>
      <c r="F10" s="47">
        <v>6</v>
      </c>
      <c r="G10" s="47"/>
      <c r="H10" s="62"/>
    </row>
    <row r="11" spans="1:8" ht="17.25" customHeight="1">
      <c r="A11" s="4" t="s">
        <v>31</v>
      </c>
      <c r="B11" s="5" t="s">
        <v>26</v>
      </c>
      <c r="C11" s="67">
        <f>C12+C18+C28+C41+C49+C52+C61+C68+C72+C79</f>
        <v>291901.10000000003</v>
      </c>
      <c r="D11" s="67">
        <f>D12+D18+D28+D41+D49+D52+D61+D68+D72+D79+D80</f>
        <v>296904.19999999995</v>
      </c>
      <c r="E11" s="68">
        <f>D11-C11</f>
        <v>5003.0999999999185</v>
      </c>
      <c r="F11" s="68">
        <f>D11/C11*100</f>
        <v>101.71397093056515</v>
      </c>
      <c r="G11" s="62"/>
      <c r="H11" s="62"/>
    </row>
    <row r="12" spans="1:6" ht="17.25" customHeight="1">
      <c r="A12" s="4" t="s">
        <v>32</v>
      </c>
      <c r="B12" s="5" t="s">
        <v>33</v>
      </c>
      <c r="C12" s="67">
        <f>C13</f>
        <v>229083</v>
      </c>
      <c r="D12" s="67">
        <f>D13</f>
        <v>239057.69999999998</v>
      </c>
      <c r="E12" s="68">
        <f aca="true" t="shared" si="0" ref="E12:E83">D12-C12</f>
        <v>9974.699999999983</v>
      </c>
      <c r="F12" s="68">
        <f aca="true" t="shared" si="1" ref="F12:F83">D12/C12*100</f>
        <v>104.3541860373751</v>
      </c>
    </row>
    <row r="13" spans="1:6" ht="17.25" customHeight="1">
      <c r="A13" s="29" t="s">
        <v>134</v>
      </c>
      <c r="B13" s="25" t="s">
        <v>48</v>
      </c>
      <c r="C13" s="69">
        <f>C14+C15+C16+C17</f>
        <v>229083</v>
      </c>
      <c r="D13" s="69">
        <f>D14+D15+D16+D17</f>
        <v>239057.69999999998</v>
      </c>
      <c r="E13" s="70">
        <f t="shared" si="0"/>
        <v>9974.699999999983</v>
      </c>
      <c r="F13" s="70">
        <f t="shared" si="1"/>
        <v>104.3541860373751</v>
      </c>
    </row>
    <row r="14" spans="1:9" ht="64.5" customHeight="1">
      <c r="A14" s="29" t="s">
        <v>62</v>
      </c>
      <c r="B14" s="24" t="s">
        <v>128</v>
      </c>
      <c r="C14" s="69">
        <v>226394</v>
      </c>
      <c r="D14" s="69">
        <v>238427.8</v>
      </c>
      <c r="E14" s="70">
        <f t="shared" si="0"/>
        <v>12033.799999999988</v>
      </c>
      <c r="F14" s="70">
        <f t="shared" si="1"/>
        <v>105.31542355362775</v>
      </c>
      <c r="I14" s="62"/>
    </row>
    <row r="15" spans="1:6" ht="90.75" customHeight="1">
      <c r="A15" s="29" t="s">
        <v>51</v>
      </c>
      <c r="B15" s="24" t="s">
        <v>101</v>
      </c>
      <c r="C15" s="69">
        <v>293</v>
      </c>
      <c r="D15" s="69">
        <v>168.4</v>
      </c>
      <c r="E15" s="70">
        <f t="shared" si="0"/>
        <v>-124.6</v>
      </c>
      <c r="F15" s="70">
        <f t="shared" si="1"/>
        <v>57.47440273037543</v>
      </c>
    </row>
    <row r="16" spans="1:6" ht="31.5" customHeight="1">
      <c r="A16" s="29" t="s">
        <v>66</v>
      </c>
      <c r="B16" s="24" t="s">
        <v>70</v>
      </c>
      <c r="C16" s="69">
        <v>131</v>
      </c>
      <c r="D16" s="69">
        <v>281.9</v>
      </c>
      <c r="E16" s="70">
        <f t="shared" si="0"/>
        <v>150.89999999999998</v>
      </c>
      <c r="F16" s="70">
        <f t="shared" si="1"/>
        <v>215.19083969465646</v>
      </c>
    </row>
    <row r="17" spans="1:8" ht="72.75" customHeight="1">
      <c r="A17" s="29" t="s">
        <v>1</v>
      </c>
      <c r="B17" s="24" t="s">
        <v>129</v>
      </c>
      <c r="C17" s="69">
        <v>2265</v>
      </c>
      <c r="D17" s="69">
        <v>179.6</v>
      </c>
      <c r="E17" s="70">
        <f t="shared" si="0"/>
        <v>-2085.4</v>
      </c>
      <c r="F17" s="70">
        <f t="shared" si="1"/>
        <v>7.929359823399558</v>
      </c>
      <c r="H17" s="62"/>
    </row>
    <row r="18" spans="1:6" ht="28.5" customHeight="1">
      <c r="A18" s="32" t="s">
        <v>135</v>
      </c>
      <c r="B18" s="31" t="s">
        <v>0</v>
      </c>
      <c r="C18" s="67">
        <f>C19</f>
        <v>9763.7</v>
      </c>
      <c r="D18" s="67">
        <f>D19</f>
        <v>8718.9</v>
      </c>
      <c r="E18" s="68">
        <f t="shared" si="0"/>
        <v>-1044.800000000001</v>
      </c>
      <c r="F18" s="68">
        <f t="shared" si="1"/>
        <v>89.29913864620993</v>
      </c>
    </row>
    <row r="19" spans="1:6" ht="28.5" customHeight="1">
      <c r="A19" s="29" t="s">
        <v>71</v>
      </c>
      <c r="B19" s="24" t="s">
        <v>136</v>
      </c>
      <c r="C19" s="69">
        <f>C20+C22+C24</f>
        <v>9763.7</v>
      </c>
      <c r="D19" s="69">
        <f>D20+D22+D24+D26</f>
        <v>8718.9</v>
      </c>
      <c r="E19" s="70">
        <f t="shared" si="0"/>
        <v>-1044.800000000001</v>
      </c>
      <c r="F19" s="70">
        <f t="shared" si="1"/>
        <v>89.29913864620993</v>
      </c>
    </row>
    <row r="20" spans="1:6" ht="62.25" customHeight="1">
      <c r="A20" s="23" t="s">
        <v>76</v>
      </c>
      <c r="B20" s="27" t="s">
        <v>77</v>
      </c>
      <c r="C20" s="69">
        <f>C21</f>
        <v>4474.1</v>
      </c>
      <c r="D20" s="69">
        <f>D21</f>
        <v>4021.5</v>
      </c>
      <c r="E20" s="70">
        <f t="shared" si="0"/>
        <v>-452.60000000000036</v>
      </c>
      <c r="F20" s="70">
        <f t="shared" si="1"/>
        <v>89.88399901656197</v>
      </c>
    </row>
    <row r="21" spans="1:9" ht="81" customHeight="1">
      <c r="A21" s="23" t="s">
        <v>123</v>
      </c>
      <c r="B21" s="27" t="s">
        <v>122</v>
      </c>
      <c r="C21" s="69">
        <v>4474.1</v>
      </c>
      <c r="D21" s="69">
        <v>4021.5</v>
      </c>
      <c r="E21" s="70">
        <f t="shared" si="0"/>
        <v>-452.60000000000036</v>
      </c>
      <c r="F21" s="70">
        <f t="shared" si="1"/>
        <v>89.88399901656197</v>
      </c>
      <c r="I21" s="62"/>
    </row>
    <row r="22" spans="1:6" ht="74.25" customHeight="1">
      <c r="A22" s="28" t="s">
        <v>137</v>
      </c>
      <c r="B22" s="24" t="s">
        <v>2</v>
      </c>
      <c r="C22" s="69">
        <f>C23</f>
        <v>23</v>
      </c>
      <c r="D22" s="69">
        <f>D23</f>
        <v>28.7</v>
      </c>
      <c r="E22" s="70">
        <f t="shared" si="0"/>
        <v>5.699999999999999</v>
      </c>
      <c r="F22" s="70">
        <f t="shared" si="1"/>
        <v>124.78260869565216</v>
      </c>
    </row>
    <row r="23" spans="1:6" ht="90" customHeight="1">
      <c r="A23" s="28" t="s">
        <v>124</v>
      </c>
      <c r="B23" s="24" t="s">
        <v>125</v>
      </c>
      <c r="C23" s="69">
        <v>23</v>
      </c>
      <c r="D23" s="69">
        <v>28.7</v>
      </c>
      <c r="E23" s="70">
        <f t="shared" si="0"/>
        <v>5.699999999999999</v>
      </c>
      <c r="F23" s="70">
        <f t="shared" si="1"/>
        <v>124.78260869565216</v>
      </c>
    </row>
    <row r="24" spans="1:6" ht="66" customHeight="1">
      <c r="A24" s="28" t="s">
        <v>138</v>
      </c>
      <c r="B24" s="24" t="s">
        <v>3</v>
      </c>
      <c r="C24" s="69">
        <f>C25</f>
        <v>5266.6</v>
      </c>
      <c r="D24" s="69">
        <f>D25</f>
        <v>5410.1</v>
      </c>
      <c r="E24" s="70">
        <f t="shared" si="0"/>
        <v>143.5</v>
      </c>
      <c r="F24" s="70">
        <f t="shared" si="1"/>
        <v>102.7247180344055</v>
      </c>
    </row>
    <row r="25" spans="1:6" ht="93.75" customHeight="1">
      <c r="A25" s="28" t="s">
        <v>127</v>
      </c>
      <c r="B25" s="24" t="s">
        <v>126</v>
      </c>
      <c r="C25" s="69">
        <v>5266.6</v>
      </c>
      <c r="D25" s="69">
        <v>5410.1</v>
      </c>
      <c r="E25" s="70">
        <f t="shared" si="0"/>
        <v>143.5</v>
      </c>
      <c r="F25" s="70">
        <f t="shared" si="1"/>
        <v>102.7247180344055</v>
      </c>
    </row>
    <row r="26" spans="1:6" ht="54.75" customHeight="1">
      <c r="A26" s="9" t="s">
        <v>194</v>
      </c>
      <c r="B26" s="41" t="s">
        <v>195</v>
      </c>
      <c r="C26" s="69">
        <v>0</v>
      </c>
      <c r="D26" s="69">
        <f>D27</f>
        <v>-741.4</v>
      </c>
      <c r="E26" s="70">
        <f t="shared" si="0"/>
        <v>-741.4</v>
      </c>
      <c r="F26" s="70">
        <v>0</v>
      </c>
    </row>
    <row r="27" spans="1:6" ht="84" customHeight="1">
      <c r="A27" s="28" t="s">
        <v>200</v>
      </c>
      <c r="B27" s="24" t="s">
        <v>201</v>
      </c>
      <c r="C27" s="69">
        <v>0</v>
      </c>
      <c r="D27" s="69">
        <v>-741.4</v>
      </c>
      <c r="E27" s="70">
        <f t="shared" si="0"/>
        <v>-741.4</v>
      </c>
      <c r="F27" s="70">
        <v>0</v>
      </c>
    </row>
    <row r="28" spans="1:6" ht="15" customHeight="1">
      <c r="A28" s="30" t="s">
        <v>139</v>
      </c>
      <c r="B28" s="31" t="s">
        <v>34</v>
      </c>
      <c r="C28" s="67">
        <f>C29+C35+C37</f>
        <v>20581</v>
      </c>
      <c r="D28" s="67">
        <f>D29+D35+D37+D39</f>
        <v>19981.200000000004</v>
      </c>
      <c r="E28" s="68">
        <f t="shared" si="0"/>
        <v>-599.7999999999956</v>
      </c>
      <c r="F28" s="68">
        <f t="shared" si="1"/>
        <v>97.08566153248144</v>
      </c>
    </row>
    <row r="29" spans="1:6" ht="15" customHeight="1">
      <c r="A29" s="28" t="s">
        <v>89</v>
      </c>
      <c r="B29" s="24" t="s">
        <v>90</v>
      </c>
      <c r="C29" s="69">
        <f>C30+C32</f>
        <v>8758</v>
      </c>
      <c r="D29" s="69">
        <f>D30+D32+D34</f>
        <v>9420.9</v>
      </c>
      <c r="E29" s="70">
        <f t="shared" si="0"/>
        <v>662.8999999999996</v>
      </c>
      <c r="F29" s="70">
        <f t="shared" si="1"/>
        <v>107.56907969856131</v>
      </c>
    </row>
    <row r="30" spans="1:6" ht="32.25" customHeight="1">
      <c r="A30" s="28" t="s">
        <v>91</v>
      </c>
      <c r="B30" s="24" t="s">
        <v>92</v>
      </c>
      <c r="C30" s="69">
        <f>C31</f>
        <v>7208</v>
      </c>
      <c r="D30" s="69">
        <f>D31</f>
        <v>7590.4</v>
      </c>
      <c r="E30" s="70">
        <f t="shared" si="0"/>
        <v>382.39999999999964</v>
      </c>
      <c r="F30" s="70">
        <f t="shared" si="1"/>
        <v>105.3052164261931</v>
      </c>
    </row>
    <row r="31" spans="1:6" ht="28.5" customHeight="1">
      <c r="A31" s="28" t="s">
        <v>93</v>
      </c>
      <c r="B31" s="24" t="s">
        <v>92</v>
      </c>
      <c r="C31" s="69">
        <f>4886+2322</f>
        <v>7208</v>
      </c>
      <c r="D31" s="69">
        <v>7590.4</v>
      </c>
      <c r="E31" s="70">
        <f t="shared" si="0"/>
        <v>382.39999999999964</v>
      </c>
      <c r="F31" s="70">
        <f t="shared" si="1"/>
        <v>105.3052164261931</v>
      </c>
    </row>
    <row r="32" spans="1:6" ht="28.5" customHeight="1">
      <c r="A32" s="28" t="s">
        <v>140</v>
      </c>
      <c r="B32" s="24" t="s">
        <v>102</v>
      </c>
      <c r="C32" s="69">
        <f>C33</f>
        <v>1550</v>
      </c>
      <c r="D32" s="69">
        <f>D33</f>
        <v>1844.7</v>
      </c>
      <c r="E32" s="70">
        <f t="shared" si="0"/>
        <v>294.70000000000005</v>
      </c>
      <c r="F32" s="70">
        <f t="shared" si="1"/>
        <v>119.01290322580647</v>
      </c>
    </row>
    <row r="33" spans="1:6" ht="45.75" customHeight="1">
      <c r="A33" s="28" t="s">
        <v>141</v>
      </c>
      <c r="B33" s="24" t="s">
        <v>103</v>
      </c>
      <c r="C33" s="69">
        <f>1172+378</f>
        <v>1550</v>
      </c>
      <c r="D33" s="69">
        <v>1844.7</v>
      </c>
      <c r="E33" s="70">
        <f t="shared" si="0"/>
        <v>294.70000000000005</v>
      </c>
      <c r="F33" s="70">
        <f t="shared" si="1"/>
        <v>119.01290322580647</v>
      </c>
    </row>
    <row r="34" spans="1:6" ht="27">
      <c r="A34" s="29" t="s">
        <v>238</v>
      </c>
      <c r="B34" s="25" t="s">
        <v>237</v>
      </c>
      <c r="C34" s="69">
        <v>0</v>
      </c>
      <c r="D34" s="69">
        <v>-14.2</v>
      </c>
      <c r="E34" s="70">
        <f t="shared" si="0"/>
        <v>-14.2</v>
      </c>
      <c r="F34" s="70">
        <v>0</v>
      </c>
    </row>
    <row r="35" spans="1:6" ht="15" customHeight="1">
      <c r="A35" s="29" t="s">
        <v>65</v>
      </c>
      <c r="B35" s="24" t="s">
        <v>49</v>
      </c>
      <c r="C35" s="69">
        <f>C36</f>
        <v>11567</v>
      </c>
      <c r="D35" s="69">
        <f>D36</f>
        <v>10562</v>
      </c>
      <c r="E35" s="70">
        <f t="shared" si="0"/>
        <v>-1005</v>
      </c>
      <c r="F35" s="70">
        <f t="shared" si="1"/>
        <v>91.31148958243278</v>
      </c>
    </row>
    <row r="36" spans="1:6" ht="15" customHeight="1">
      <c r="A36" s="29" t="s">
        <v>64</v>
      </c>
      <c r="B36" s="24" t="s">
        <v>49</v>
      </c>
      <c r="C36" s="69">
        <v>11567</v>
      </c>
      <c r="D36" s="69">
        <v>10562</v>
      </c>
      <c r="E36" s="70">
        <f t="shared" si="0"/>
        <v>-1005</v>
      </c>
      <c r="F36" s="70">
        <f t="shared" si="1"/>
        <v>91.31148958243278</v>
      </c>
    </row>
    <row r="37" spans="1:6" ht="15" customHeight="1">
      <c r="A37" s="29" t="s">
        <v>86</v>
      </c>
      <c r="B37" s="24" t="s">
        <v>87</v>
      </c>
      <c r="C37" s="69">
        <f>C38</f>
        <v>256</v>
      </c>
      <c r="D37" s="69">
        <f>D38</f>
        <v>6.4</v>
      </c>
      <c r="E37" s="70">
        <f t="shared" si="0"/>
        <v>-249.6</v>
      </c>
      <c r="F37" s="70">
        <f t="shared" si="1"/>
        <v>2.5</v>
      </c>
    </row>
    <row r="38" spans="1:6" ht="15" customHeight="1">
      <c r="A38" s="29" t="s">
        <v>88</v>
      </c>
      <c r="B38" s="24" t="s">
        <v>87</v>
      </c>
      <c r="C38" s="69">
        <v>256</v>
      </c>
      <c r="D38" s="69">
        <v>6.4</v>
      </c>
      <c r="E38" s="70">
        <f t="shared" si="0"/>
        <v>-249.6</v>
      </c>
      <c r="F38" s="70">
        <f t="shared" si="1"/>
        <v>2.5</v>
      </c>
    </row>
    <row r="39" spans="1:6" ht="21.75" customHeight="1">
      <c r="A39" s="11" t="s">
        <v>196</v>
      </c>
      <c r="B39" s="12" t="s">
        <v>197</v>
      </c>
      <c r="C39" s="69"/>
      <c r="D39" s="69">
        <f>D40</f>
        <v>-8.1</v>
      </c>
      <c r="E39" s="70">
        <f t="shared" si="0"/>
        <v>-8.1</v>
      </c>
      <c r="F39" s="70"/>
    </row>
    <row r="40" spans="1:6" ht="32.25" customHeight="1">
      <c r="A40" s="11" t="s">
        <v>198</v>
      </c>
      <c r="B40" s="12" t="s">
        <v>199</v>
      </c>
      <c r="C40" s="69"/>
      <c r="D40" s="69">
        <v>-8.1</v>
      </c>
      <c r="E40" s="70">
        <f t="shared" si="0"/>
        <v>-8.1</v>
      </c>
      <c r="F40" s="70"/>
    </row>
    <row r="41" spans="1:6" ht="17.25" customHeight="1">
      <c r="A41" s="4" t="s">
        <v>35</v>
      </c>
      <c r="B41" s="5" t="s">
        <v>36</v>
      </c>
      <c r="C41" s="67">
        <f>C42+C44</f>
        <v>3773</v>
      </c>
      <c r="D41" s="67">
        <f>D42+D44</f>
        <v>1288.5</v>
      </c>
      <c r="E41" s="68">
        <f t="shared" si="0"/>
        <v>-2484.5</v>
      </c>
      <c r="F41" s="68">
        <f t="shared" si="1"/>
        <v>34.150543334216806</v>
      </c>
    </row>
    <row r="42" spans="1:6" ht="17.25" customHeight="1">
      <c r="A42" s="6" t="s">
        <v>73</v>
      </c>
      <c r="B42" s="13" t="s">
        <v>72</v>
      </c>
      <c r="C42" s="69">
        <f>C43</f>
        <v>903</v>
      </c>
      <c r="D42" s="69">
        <f>D43</f>
        <v>830.3</v>
      </c>
      <c r="E42" s="70">
        <f t="shared" si="0"/>
        <v>-72.70000000000005</v>
      </c>
      <c r="F42" s="70">
        <f t="shared" si="1"/>
        <v>91.94905869324474</v>
      </c>
    </row>
    <row r="43" spans="1:6" ht="30.75" customHeight="1">
      <c r="A43" s="29" t="s">
        <v>5</v>
      </c>
      <c r="B43" s="24" t="s">
        <v>4</v>
      </c>
      <c r="C43" s="69">
        <v>903</v>
      </c>
      <c r="D43" s="69">
        <v>830.3</v>
      </c>
      <c r="E43" s="70">
        <f t="shared" si="0"/>
        <v>-72.70000000000005</v>
      </c>
      <c r="F43" s="70">
        <f t="shared" si="1"/>
        <v>91.94905869324474</v>
      </c>
    </row>
    <row r="44" spans="1:6" ht="14.25" customHeight="1">
      <c r="A44" s="6" t="s">
        <v>28</v>
      </c>
      <c r="B44" s="7" t="s">
        <v>50</v>
      </c>
      <c r="C44" s="69">
        <f>C45+C47</f>
        <v>2870</v>
      </c>
      <c r="D44" s="69">
        <f>D45+D47</f>
        <v>458.2</v>
      </c>
      <c r="E44" s="70">
        <f t="shared" si="0"/>
        <v>-2411.8</v>
      </c>
      <c r="F44" s="70">
        <f t="shared" si="1"/>
        <v>15.965156794425086</v>
      </c>
    </row>
    <row r="45" spans="1:6" ht="14.25" customHeight="1">
      <c r="A45" s="10" t="s">
        <v>7</v>
      </c>
      <c r="B45" s="14" t="s">
        <v>6</v>
      </c>
      <c r="C45" s="69">
        <f>C46</f>
        <v>2636</v>
      </c>
      <c r="D45" s="69">
        <f>D46</f>
        <v>416.3</v>
      </c>
      <c r="E45" s="70">
        <f t="shared" si="0"/>
        <v>-2219.7</v>
      </c>
      <c r="F45" s="70">
        <f t="shared" si="1"/>
        <v>15.792867981790593</v>
      </c>
    </row>
    <row r="46" spans="1:6" ht="30" customHeight="1">
      <c r="A46" s="29" t="s">
        <v>9</v>
      </c>
      <c r="B46" s="24" t="s">
        <v>8</v>
      </c>
      <c r="C46" s="69">
        <v>2636</v>
      </c>
      <c r="D46" s="69">
        <v>416.3</v>
      </c>
      <c r="E46" s="70">
        <f t="shared" si="0"/>
        <v>-2219.7</v>
      </c>
      <c r="F46" s="70">
        <f t="shared" si="1"/>
        <v>15.792867981790593</v>
      </c>
    </row>
    <row r="47" spans="1:6" ht="16.5" customHeight="1">
      <c r="A47" s="10" t="s">
        <v>11</v>
      </c>
      <c r="B47" s="15" t="s">
        <v>10</v>
      </c>
      <c r="C47" s="69">
        <f>C48</f>
        <v>234</v>
      </c>
      <c r="D47" s="69">
        <f>D48</f>
        <v>41.9</v>
      </c>
      <c r="E47" s="70">
        <f t="shared" si="0"/>
        <v>-192.1</v>
      </c>
      <c r="F47" s="70">
        <f t="shared" si="1"/>
        <v>17.905982905982906</v>
      </c>
    </row>
    <row r="48" spans="1:6" ht="28.5" customHeight="1">
      <c r="A48" s="29" t="s">
        <v>13</v>
      </c>
      <c r="B48" s="24" t="s">
        <v>12</v>
      </c>
      <c r="C48" s="69">
        <v>234</v>
      </c>
      <c r="D48" s="69">
        <v>41.9</v>
      </c>
      <c r="E48" s="70">
        <f t="shared" si="0"/>
        <v>-192.1</v>
      </c>
      <c r="F48" s="70">
        <f t="shared" si="1"/>
        <v>17.905982905982906</v>
      </c>
    </row>
    <row r="49" spans="1:6" ht="16.5" customHeight="1">
      <c r="A49" s="4" t="s">
        <v>37</v>
      </c>
      <c r="B49" s="5" t="s">
        <v>27</v>
      </c>
      <c r="C49" s="67">
        <f>C50</f>
        <v>1699</v>
      </c>
      <c r="D49" s="67">
        <v>1443.8</v>
      </c>
      <c r="E49" s="68">
        <f t="shared" si="0"/>
        <v>-255.20000000000005</v>
      </c>
      <c r="F49" s="68">
        <f t="shared" si="1"/>
        <v>84.97939964685108</v>
      </c>
    </row>
    <row r="50" spans="1:6" ht="31.5" customHeight="1">
      <c r="A50" s="6" t="s">
        <v>55</v>
      </c>
      <c r="B50" s="7" t="s">
        <v>56</v>
      </c>
      <c r="C50" s="69">
        <f>C51</f>
        <v>1699</v>
      </c>
      <c r="D50" s="69">
        <f>D51</f>
        <v>1433.8</v>
      </c>
      <c r="E50" s="70">
        <f t="shared" si="0"/>
        <v>-265.20000000000005</v>
      </c>
      <c r="F50" s="70">
        <f t="shared" si="1"/>
        <v>84.39081812831077</v>
      </c>
    </row>
    <row r="51" spans="1:6" ht="38.25" customHeight="1">
      <c r="A51" s="29" t="s">
        <v>52</v>
      </c>
      <c r="B51" s="24" t="s">
        <v>24</v>
      </c>
      <c r="C51" s="69">
        <v>1699</v>
      </c>
      <c r="D51" s="69">
        <v>1433.8</v>
      </c>
      <c r="E51" s="70">
        <f t="shared" si="0"/>
        <v>-265.20000000000005</v>
      </c>
      <c r="F51" s="70">
        <f t="shared" si="1"/>
        <v>84.39081812831077</v>
      </c>
    </row>
    <row r="52" spans="1:6" ht="31.5" customHeight="1">
      <c r="A52" s="4" t="s">
        <v>38</v>
      </c>
      <c r="B52" s="5" t="s">
        <v>39</v>
      </c>
      <c r="C52" s="67">
        <f>C53+C58</f>
        <v>23425</v>
      </c>
      <c r="D52" s="67">
        <f>D53+D58</f>
        <v>22918.800000000003</v>
      </c>
      <c r="E52" s="68">
        <f t="shared" si="0"/>
        <v>-506.1999999999971</v>
      </c>
      <c r="F52" s="68">
        <f t="shared" si="1"/>
        <v>97.83906083244398</v>
      </c>
    </row>
    <row r="53" spans="1:6" ht="60" customHeight="1">
      <c r="A53" s="29" t="s">
        <v>142</v>
      </c>
      <c r="B53" s="25" t="s">
        <v>104</v>
      </c>
      <c r="C53" s="69">
        <f>C54+C56</f>
        <v>23000</v>
      </c>
      <c r="D53" s="69">
        <f>D54+D56</f>
        <v>22399.4</v>
      </c>
      <c r="E53" s="70">
        <f t="shared" si="0"/>
        <v>-600.5999999999985</v>
      </c>
      <c r="F53" s="70">
        <f t="shared" si="1"/>
        <v>97.38869565217392</v>
      </c>
    </row>
    <row r="54" spans="1:6" ht="44.25" customHeight="1">
      <c r="A54" s="29" t="s">
        <v>143</v>
      </c>
      <c r="B54" s="25" t="s">
        <v>61</v>
      </c>
      <c r="C54" s="69">
        <f>C55</f>
        <v>12000</v>
      </c>
      <c r="D54" s="69">
        <f>D55</f>
        <v>11795.2</v>
      </c>
      <c r="E54" s="70">
        <f t="shared" si="0"/>
        <v>-204.79999999999927</v>
      </c>
      <c r="F54" s="70">
        <f t="shared" si="1"/>
        <v>98.29333333333335</v>
      </c>
    </row>
    <row r="55" spans="1:6" ht="60" customHeight="1">
      <c r="A55" s="29" t="s">
        <v>15</v>
      </c>
      <c r="B55" s="25" t="s">
        <v>14</v>
      </c>
      <c r="C55" s="69">
        <v>12000</v>
      </c>
      <c r="D55" s="69">
        <v>11795.2</v>
      </c>
      <c r="E55" s="70">
        <f t="shared" si="0"/>
        <v>-204.79999999999927</v>
      </c>
      <c r="F55" s="70">
        <f t="shared" si="1"/>
        <v>98.29333333333335</v>
      </c>
    </row>
    <row r="56" spans="1:6" ht="29.25" customHeight="1">
      <c r="A56" s="29" t="s">
        <v>80</v>
      </c>
      <c r="B56" s="25" t="s">
        <v>81</v>
      </c>
      <c r="C56" s="69">
        <f>C57</f>
        <v>11000</v>
      </c>
      <c r="D56" s="69">
        <f>D57</f>
        <v>10604.2</v>
      </c>
      <c r="E56" s="70">
        <f t="shared" si="0"/>
        <v>-395.7999999999993</v>
      </c>
      <c r="F56" s="70">
        <f t="shared" si="1"/>
        <v>96.40181818181819</v>
      </c>
    </row>
    <row r="57" spans="1:6" ht="29.25" customHeight="1">
      <c r="A57" s="29" t="s">
        <v>17</v>
      </c>
      <c r="B57" s="25" t="s">
        <v>16</v>
      </c>
      <c r="C57" s="69">
        <v>11000</v>
      </c>
      <c r="D57" s="69">
        <v>10604.2</v>
      </c>
      <c r="E57" s="70">
        <f t="shared" si="0"/>
        <v>-395.7999999999993</v>
      </c>
      <c r="F57" s="70">
        <f t="shared" si="1"/>
        <v>96.40181818181819</v>
      </c>
    </row>
    <row r="58" spans="1:6" ht="54.75">
      <c r="A58" s="29" t="s">
        <v>147</v>
      </c>
      <c r="B58" s="25" t="s">
        <v>148</v>
      </c>
      <c r="C58" s="69">
        <f>C59</f>
        <v>425</v>
      </c>
      <c r="D58" s="69">
        <f>D59</f>
        <v>519.4</v>
      </c>
      <c r="E58" s="70">
        <f t="shared" si="0"/>
        <v>94.39999999999998</v>
      </c>
      <c r="F58" s="70">
        <f t="shared" si="1"/>
        <v>122.21176470588236</v>
      </c>
    </row>
    <row r="59" spans="1:6" ht="54.75">
      <c r="A59" s="29" t="s">
        <v>149</v>
      </c>
      <c r="B59" s="25" t="s">
        <v>150</v>
      </c>
      <c r="C59" s="69">
        <f>C60</f>
        <v>425</v>
      </c>
      <c r="D59" s="69">
        <f>D60</f>
        <v>519.4</v>
      </c>
      <c r="E59" s="70">
        <f t="shared" si="0"/>
        <v>94.39999999999998</v>
      </c>
      <c r="F59" s="70">
        <f t="shared" si="1"/>
        <v>122.21176470588236</v>
      </c>
    </row>
    <row r="60" spans="1:6" ht="54.75">
      <c r="A60" s="29" t="s">
        <v>151</v>
      </c>
      <c r="B60" s="25" t="s">
        <v>152</v>
      </c>
      <c r="C60" s="69">
        <v>425</v>
      </c>
      <c r="D60" s="69">
        <v>519.4</v>
      </c>
      <c r="E60" s="70">
        <f t="shared" si="0"/>
        <v>94.39999999999998</v>
      </c>
      <c r="F60" s="70">
        <f t="shared" si="1"/>
        <v>122.21176470588236</v>
      </c>
    </row>
    <row r="61" spans="1:6" ht="18.75" customHeight="1">
      <c r="A61" s="4" t="s">
        <v>40</v>
      </c>
      <c r="B61" s="5" t="s">
        <v>41</v>
      </c>
      <c r="C61" s="67">
        <f>C62</f>
        <v>1944</v>
      </c>
      <c r="D61" s="67">
        <f>D62</f>
        <v>1670.3000000000002</v>
      </c>
      <c r="E61" s="68">
        <f t="shared" si="0"/>
        <v>-273.6999999999998</v>
      </c>
      <c r="F61" s="68">
        <f t="shared" si="1"/>
        <v>85.92078189300413</v>
      </c>
    </row>
    <row r="62" spans="1:6" ht="18.75" customHeight="1">
      <c r="A62" s="6" t="s">
        <v>46</v>
      </c>
      <c r="B62" s="7" t="s">
        <v>47</v>
      </c>
      <c r="C62" s="69">
        <f>C63+C64+C65</f>
        <v>1944</v>
      </c>
      <c r="D62" s="69">
        <f>D63+D64+D65</f>
        <v>1670.3000000000002</v>
      </c>
      <c r="E62" s="70">
        <f t="shared" si="0"/>
        <v>-273.6999999999998</v>
      </c>
      <c r="F62" s="70">
        <f t="shared" si="1"/>
        <v>85.92078189300413</v>
      </c>
    </row>
    <row r="63" spans="1:6" ht="27">
      <c r="A63" s="29" t="s">
        <v>68</v>
      </c>
      <c r="B63" s="24" t="s">
        <v>130</v>
      </c>
      <c r="C63" s="69">
        <f>224.6+199.4</f>
        <v>424</v>
      </c>
      <c r="D63" s="69">
        <v>424.6</v>
      </c>
      <c r="E63" s="70">
        <f t="shared" si="0"/>
        <v>0.6000000000000227</v>
      </c>
      <c r="F63" s="70">
        <f t="shared" si="1"/>
        <v>100.14150943396227</v>
      </c>
    </row>
    <row r="64" spans="1:6" ht="13.5">
      <c r="A64" s="29" t="s">
        <v>69</v>
      </c>
      <c r="B64" s="24" t="s">
        <v>18</v>
      </c>
      <c r="C64" s="69">
        <f>6.9+578.1</f>
        <v>585</v>
      </c>
      <c r="D64" s="69">
        <v>585.2</v>
      </c>
      <c r="E64" s="70">
        <f t="shared" si="0"/>
        <v>0.20000000000004547</v>
      </c>
      <c r="F64" s="70">
        <f t="shared" si="1"/>
        <v>100.03418803418805</v>
      </c>
    </row>
    <row r="65" spans="1:6" ht="13.5">
      <c r="A65" s="6" t="s">
        <v>100</v>
      </c>
      <c r="B65" s="20" t="s">
        <v>67</v>
      </c>
      <c r="C65" s="69">
        <f>C66+C67</f>
        <v>935.0000000000001</v>
      </c>
      <c r="D65" s="69">
        <f>D66+D67</f>
        <v>660.5</v>
      </c>
      <c r="E65" s="70">
        <f t="shared" si="0"/>
        <v>-274.5000000000001</v>
      </c>
      <c r="F65" s="70">
        <f t="shared" si="1"/>
        <v>70.64171122994651</v>
      </c>
    </row>
    <row r="66" spans="1:6" ht="13.5">
      <c r="A66" s="29" t="s">
        <v>96</v>
      </c>
      <c r="B66" s="24" t="s">
        <v>98</v>
      </c>
      <c r="C66" s="69">
        <f>405.6+254.8</f>
        <v>660.4000000000001</v>
      </c>
      <c r="D66" s="69">
        <v>660.7</v>
      </c>
      <c r="E66" s="70">
        <f t="shared" si="0"/>
        <v>0.2999999999999545</v>
      </c>
      <c r="F66" s="70">
        <f t="shared" si="1"/>
        <v>100.04542701393095</v>
      </c>
    </row>
    <row r="67" spans="1:6" ht="13.5">
      <c r="A67" s="29" t="s">
        <v>97</v>
      </c>
      <c r="B67" s="24" t="s">
        <v>99</v>
      </c>
      <c r="C67" s="69">
        <v>274.6</v>
      </c>
      <c r="D67" s="69">
        <v>-0.2</v>
      </c>
      <c r="E67" s="70">
        <f t="shared" si="0"/>
        <v>-274.8</v>
      </c>
      <c r="F67" s="70">
        <f t="shared" si="1"/>
        <v>-0.07283321194464676</v>
      </c>
    </row>
    <row r="68" spans="1:6" s="63" customFormat="1" ht="27">
      <c r="A68" s="32" t="s">
        <v>186</v>
      </c>
      <c r="B68" s="31" t="s">
        <v>187</v>
      </c>
      <c r="C68" s="67">
        <f aca="true" t="shared" si="2" ref="C68:D70">C69</f>
        <v>268</v>
      </c>
      <c r="D68" s="67">
        <f t="shared" si="2"/>
        <v>305.8</v>
      </c>
      <c r="E68" s="68">
        <f t="shared" si="0"/>
        <v>37.80000000000001</v>
      </c>
      <c r="F68" s="68">
        <f t="shared" si="1"/>
        <v>114.10447761194031</v>
      </c>
    </row>
    <row r="69" spans="1:6" ht="13.5">
      <c r="A69" s="29" t="s">
        <v>188</v>
      </c>
      <c r="B69" s="24" t="s">
        <v>189</v>
      </c>
      <c r="C69" s="69">
        <f t="shared" si="2"/>
        <v>268</v>
      </c>
      <c r="D69" s="69">
        <f t="shared" si="2"/>
        <v>305.8</v>
      </c>
      <c r="E69" s="70">
        <f t="shared" si="0"/>
        <v>37.80000000000001</v>
      </c>
      <c r="F69" s="70">
        <f t="shared" si="1"/>
        <v>114.10447761194031</v>
      </c>
    </row>
    <row r="70" spans="1:6" ht="13.5">
      <c r="A70" s="29" t="s">
        <v>190</v>
      </c>
      <c r="B70" s="24" t="s">
        <v>191</v>
      </c>
      <c r="C70" s="69">
        <f t="shared" si="2"/>
        <v>268</v>
      </c>
      <c r="D70" s="69">
        <f t="shared" si="2"/>
        <v>305.8</v>
      </c>
      <c r="E70" s="70">
        <f t="shared" si="0"/>
        <v>37.80000000000001</v>
      </c>
      <c r="F70" s="70">
        <f t="shared" si="1"/>
        <v>114.10447761194031</v>
      </c>
    </row>
    <row r="71" spans="1:6" ht="13.5">
      <c r="A71" s="29" t="s">
        <v>192</v>
      </c>
      <c r="B71" s="24" t="s">
        <v>193</v>
      </c>
      <c r="C71" s="69">
        <v>268</v>
      </c>
      <c r="D71" s="69">
        <v>305.8</v>
      </c>
      <c r="E71" s="70">
        <f t="shared" si="0"/>
        <v>37.80000000000001</v>
      </c>
      <c r="F71" s="70">
        <f t="shared" si="1"/>
        <v>114.10447761194031</v>
      </c>
    </row>
    <row r="72" spans="1:6" ht="27">
      <c r="A72" s="16" t="s">
        <v>75</v>
      </c>
      <c r="B72" s="17" t="s">
        <v>74</v>
      </c>
      <c r="C72" s="67">
        <f>C73+C76</f>
        <v>174.4</v>
      </c>
      <c r="D72" s="67">
        <f>D73+D76</f>
        <v>174.4</v>
      </c>
      <c r="E72" s="68">
        <f t="shared" si="0"/>
        <v>0</v>
      </c>
      <c r="F72" s="68">
        <f t="shared" si="1"/>
        <v>100</v>
      </c>
    </row>
    <row r="73" spans="1:6" ht="54.75">
      <c r="A73" s="44" t="s">
        <v>227</v>
      </c>
      <c r="B73" s="52" t="s">
        <v>230</v>
      </c>
      <c r="C73" s="69">
        <f>C74</f>
        <v>169.4</v>
      </c>
      <c r="D73" s="69">
        <f>D74</f>
        <v>169.4</v>
      </c>
      <c r="E73" s="70">
        <f t="shared" si="0"/>
        <v>0</v>
      </c>
      <c r="F73" s="70">
        <f t="shared" si="1"/>
        <v>100</v>
      </c>
    </row>
    <row r="74" spans="1:6" ht="69">
      <c r="A74" s="44" t="s">
        <v>228</v>
      </c>
      <c r="B74" s="52" t="s">
        <v>231</v>
      </c>
      <c r="C74" s="69">
        <f>C75</f>
        <v>169.4</v>
      </c>
      <c r="D74" s="69">
        <f>D75</f>
        <v>169.4</v>
      </c>
      <c r="E74" s="70">
        <f t="shared" si="0"/>
        <v>0</v>
      </c>
      <c r="F74" s="70">
        <f t="shared" si="1"/>
        <v>100</v>
      </c>
    </row>
    <row r="75" spans="1:6" ht="54.75">
      <c r="A75" s="44" t="s">
        <v>229</v>
      </c>
      <c r="B75" s="52" t="s">
        <v>232</v>
      </c>
      <c r="C75" s="69">
        <v>169.4</v>
      </c>
      <c r="D75" s="69">
        <v>169.4</v>
      </c>
      <c r="E75" s="70">
        <f t="shared" si="0"/>
        <v>0</v>
      </c>
      <c r="F75" s="70">
        <f t="shared" si="1"/>
        <v>100</v>
      </c>
    </row>
    <row r="76" spans="1:6" ht="27">
      <c r="A76" s="29" t="s">
        <v>82</v>
      </c>
      <c r="B76" s="25" t="s">
        <v>83</v>
      </c>
      <c r="C76" s="69">
        <f>C77</f>
        <v>5</v>
      </c>
      <c r="D76" s="69">
        <f>D77</f>
        <v>5</v>
      </c>
      <c r="E76" s="70">
        <f t="shared" si="0"/>
        <v>0</v>
      </c>
      <c r="F76" s="70">
        <f t="shared" si="1"/>
        <v>100</v>
      </c>
    </row>
    <row r="77" spans="1:6" ht="27">
      <c r="A77" s="29" t="s">
        <v>84</v>
      </c>
      <c r="B77" s="25" t="s">
        <v>85</v>
      </c>
      <c r="C77" s="69">
        <f>C78</f>
        <v>5</v>
      </c>
      <c r="D77" s="69">
        <f>D78</f>
        <v>5</v>
      </c>
      <c r="E77" s="70">
        <f t="shared" si="0"/>
        <v>0</v>
      </c>
      <c r="F77" s="70">
        <f t="shared" si="1"/>
        <v>100</v>
      </c>
    </row>
    <row r="78" spans="1:6" ht="33" customHeight="1">
      <c r="A78" s="29" t="s">
        <v>19</v>
      </c>
      <c r="B78" s="25" t="s">
        <v>20</v>
      </c>
      <c r="C78" s="69">
        <v>5</v>
      </c>
      <c r="D78" s="69">
        <v>5</v>
      </c>
      <c r="E78" s="70">
        <f t="shared" si="0"/>
        <v>0</v>
      </c>
      <c r="F78" s="70">
        <f t="shared" si="1"/>
        <v>100</v>
      </c>
    </row>
    <row r="79" spans="1:6" ht="33" customHeight="1">
      <c r="A79" s="4" t="s">
        <v>57</v>
      </c>
      <c r="B79" s="5" t="s">
        <v>58</v>
      </c>
      <c r="C79" s="67">
        <f>200+900+90</f>
        <v>1190</v>
      </c>
      <c r="D79" s="67">
        <v>1311.8</v>
      </c>
      <c r="E79" s="68">
        <f t="shared" si="0"/>
        <v>121.79999999999995</v>
      </c>
      <c r="F79" s="68">
        <f t="shared" si="1"/>
        <v>110.23529411764706</v>
      </c>
    </row>
    <row r="80" spans="1:6" ht="23.25" customHeight="1">
      <c r="A80" s="37" t="s">
        <v>180</v>
      </c>
      <c r="B80" s="38" t="s">
        <v>181</v>
      </c>
      <c r="C80" s="67">
        <v>0</v>
      </c>
      <c r="D80" s="67">
        <f>D81</f>
        <v>33</v>
      </c>
      <c r="E80" s="68">
        <f t="shared" si="0"/>
        <v>33</v>
      </c>
      <c r="F80" s="68">
        <v>0</v>
      </c>
    </row>
    <row r="81" spans="1:6" ht="22.5" customHeight="1">
      <c r="A81" s="37" t="s">
        <v>182</v>
      </c>
      <c r="B81" s="39" t="s">
        <v>183</v>
      </c>
      <c r="C81" s="69">
        <v>0</v>
      </c>
      <c r="D81" s="69">
        <f>D82</f>
        <v>33</v>
      </c>
      <c r="E81" s="70">
        <f t="shared" si="0"/>
        <v>33</v>
      </c>
      <c r="F81" s="70">
        <v>0</v>
      </c>
    </row>
    <row r="82" spans="1:6" ht="21" customHeight="1">
      <c r="A82" s="37" t="s">
        <v>184</v>
      </c>
      <c r="B82" s="40" t="s">
        <v>185</v>
      </c>
      <c r="C82" s="69">
        <v>0</v>
      </c>
      <c r="D82" s="69">
        <v>33</v>
      </c>
      <c r="E82" s="70">
        <f t="shared" si="0"/>
        <v>33</v>
      </c>
      <c r="F82" s="70">
        <v>0</v>
      </c>
    </row>
    <row r="83" spans="1:6" ht="13.5">
      <c r="A83" s="4" t="s">
        <v>42</v>
      </c>
      <c r="B83" s="5" t="s">
        <v>53</v>
      </c>
      <c r="C83" s="67">
        <f>C84+C196</f>
        <v>725139.7000000001</v>
      </c>
      <c r="D83" s="67">
        <f>D84+D196+D201</f>
        <v>697646.5</v>
      </c>
      <c r="E83" s="68">
        <f t="shared" si="0"/>
        <v>-27493.20000000007</v>
      </c>
      <c r="F83" s="68">
        <f t="shared" si="1"/>
        <v>96.20856505305115</v>
      </c>
    </row>
    <row r="84" spans="1:6" ht="27">
      <c r="A84" s="4" t="s">
        <v>54</v>
      </c>
      <c r="B84" s="5" t="s">
        <v>43</v>
      </c>
      <c r="C84" s="67">
        <f>C85+C92+C137+C175</f>
        <v>701139.7000000001</v>
      </c>
      <c r="D84" s="67">
        <f>D85+D92+D137+D175</f>
        <v>675076.5</v>
      </c>
      <c r="E84" s="68">
        <f aca="true" t="shared" si="3" ref="E84:E146">D84-C84</f>
        <v>-26063.20000000007</v>
      </c>
      <c r="F84" s="68">
        <f aca="true" t="shared" si="4" ref="F84:F146">D84/C84*100</f>
        <v>96.28273794794389</v>
      </c>
    </row>
    <row r="85" spans="1:6" ht="13.5">
      <c r="A85" s="29" t="s">
        <v>105</v>
      </c>
      <c r="B85" s="24" t="s">
        <v>94</v>
      </c>
      <c r="C85" s="67">
        <f>C86+C90</f>
        <v>236210</v>
      </c>
      <c r="D85" s="67">
        <f>D86+D90</f>
        <v>236210</v>
      </c>
      <c r="E85" s="68">
        <f t="shared" si="3"/>
        <v>0</v>
      </c>
      <c r="F85" s="68">
        <f t="shared" si="4"/>
        <v>100</v>
      </c>
    </row>
    <row r="86" spans="1:6" ht="13.5">
      <c r="A86" s="29" t="s">
        <v>106</v>
      </c>
      <c r="B86" s="24" t="s">
        <v>144</v>
      </c>
      <c r="C86" s="69">
        <f>C87</f>
        <v>210610</v>
      </c>
      <c r="D86" s="69">
        <f>D87</f>
        <v>210610</v>
      </c>
      <c r="E86" s="70">
        <f t="shared" si="3"/>
        <v>0</v>
      </c>
      <c r="F86" s="70">
        <f t="shared" si="4"/>
        <v>100</v>
      </c>
    </row>
    <row r="87" spans="1:6" ht="27">
      <c r="A87" s="29" t="s">
        <v>107</v>
      </c>
      <c r="B87" s="35" t="s">
        <v>178</v>
      </c>
      <c r="C87" s="69">
        <f>C89</f>
        <v>210610</v>
      </c>
      <c r="D87" s="69">
        <f>D89</f>
        <v>210610</v>
      </c>
      <c r="E87" s="70">
        <f t="shared" si="3"/>
        <v>0</v>
      </c>
      <c r="F87" s="70">
        <f t="shared" si="4"/>
        <v>100</v>
      </c>
    </row>
    <row r="88" spans="1:6" ht="13.5">
      <c r="A88" s="9"/>
      <c r="B88" s="26" t="s">
        <v>59</v>
      </c>
      <c r="C88" s="69"/>
      <c r="D88" s="69"/>
      <c r="E88" s="70"/>
      <c r="F88" s="70"/>
    </row>
    <row r="89" spans="1:6" ht="69">
      <c r="A89" s="9"/>
      <c r="B89" s="26" t="s">
        <v>131</v>
      </c>
      <c r="C89" s="69">
        <v>210610</v>
      </c>
      <c r="D89" s="69">
        <v>210610</v>
      </c>
      <c r="E89" s="70">
        <f t="shared" si="3"/>
        <v>0</v>
      </c>
      <c r="F89" s="70">
        <f t="shared" si="4"/>
        <v>100</v>
      </c>
    </row>
    <row r="90" spans="1:6" ht="27">
      <c r="A90" s="9" t="s">
        <v>233</v>
      </c>
      <c r="B90" s="26" t="s">
        <v>234</v>
      </c>
      <c r="C90" s="69">
        <f>C91</f>
        <v>25600</v>
      </c>
      <c r="D90" s="69">
        <f>D91</f>
        <v>25600</v>
      </c>
      <c r="E90" s="70">
        <f t="shared" si="3"/>
        <v>0</v>
      </c>
      <c r="F90" s="70">
        <f t="shared" si="4"/>
        <v>100</v>
      </c>
    </row>
    <row r="91" spans="1:6" ht="27">
      <c r="A91" s="9" t="s">
        <v>235</v>
      </c>
      <c r="B91" s="26" t="s">
        <v>236</v>
      </c>
      <c r="C91" s="69">
        <f>600+25000</f>
        <v>25600</v>
      </c>
      <c r="D91" s="69">
        <f>600+25000</f>
        <v>25600</v>
      </c>
      <c r="E91" s="70">
        <f t="shared" si="3"/>
        <v>0</v>
      </c>
      <c r="F91" s="70">
        <f t="shared" si="4"/>
        <v>100</v>
      </c>
    </row>
    <row r="92" spans="1:6" ht="27">
      <c r="A92" s="53" t="s">
        <v>108</v>
      </c>
      <c r="B92" s="54" t="s">
        <v>109</v>
      </c>
      <c r="C92" s="67">
        <f>C93+C97+C101+C105+C109+C113+C117</f>
        <v>181913.3</v>
      </c>
      <c r="D92" s="67">
        <f>D93+D97+D101+D105+D109+D113+D117</f>
        <v>171915.4</v>
      </c>
      <c r="E92" s="68">
        <f t="shared" si="3"/>
        <v>-9997.899999999994</v>
      </c>
      <c r="F92" s="68">
        <f t="shared" si="4"/>
        <v>94.5040302165922</v>
      </c>
    </row>
    <row r="93" spans="1:6" ht="41.25">
      <c r="A93" s="28" t="s">
        <v>223</v>
      </c>
      <c r="B93" s="24" t="s">
        <v>224</v>
      </c>
      <c r="C93" s="69">
        <f>C94</f>
        <v>300</v>
      </c>
      <c r="D93" s="69">
        <f>D94</f>
        <v>300</v>
      </c>
      <c r="E93" s="70">
        <f t="shared" si="3"/>
        <v>0</v>
      </c>
      <c r="F93" s="70">
        <f t="shared" si="4"/>
        <v>100</v>
      </c>
    </row>
    <row r="94" spans="1:6" ht="41.25">
      <c r="A94" s="29" t="s">
        <v>225</v>
      </c>
      <c r="B94" s="24" t="s">
        <v>226</v>
      </c>
      <c r="C94" s="69">
        <f>C96</f>
        <v>300</v>
      </c>
      <c r="D94" s="69">
        <f>D96</f>
        <v>300</v>
      </c>
      <c r="E94" s="70">
        <f t="shared" si="3"/>
        <v>0</v>
      </c>
      <c r="F94" s="70">
        <f t="shared" si="4"/>
        <v>100</v>
      </c>
    </row>
    <row r="95" spans="1:6" ht="13.5">
      <c r="A95" s="29"/>
      <c r="B95" s="24" t="s">
        <v>59</v>
      </c>
      <c r="C95" s="69"/>
      <c r="D95" s="69"/>
      <c r="E95" s="70"/>
      <c r="F95" s="70"/>
    </row>
    <row r="96" spans="1:6" ht="54.75">
      <c r="A96" s="29"/>
      <c r="B96" s="24" t="s">
        <v>249</v>
      </c>
      <c r="C96" s="69">
        <v>300</v>
      </c>
      <c r="D96" s="69">
        <v>300</v>
      </c>
      <c r="E96" s="70">
        <f t="shared" si="3"/>
        <v>0</v>
      </c>
      <c r="F96" s="70">
        <f t="shared" si="4"/>
        <v>100</v>
      </c>
    </row>
    <row r="97" spans="1:6" ht="41.25">
      <c r="A97" s="29" t="s">
        <v>161</v>
      </c>
      <c r="B97" s="24" t="s">
        <v>162</v>
      </c>
      <c r="C97" s="69">
        <f>C98</f>
        <v>3000</v>
      </c>
      <c r="D97" s="69">
        <f>D98</f>
        <v>3000</v>
      </c>
      <c r="E97" s="70">
        <f t="shared" si="3"/>
        <v>0</v>
      </c>
      <c r="F97" s="70">
        <f t="shared" si="4"/>
        <v>100</v>
      </c>
    </row>
    <row r="98" spans="1:6" ht="41.25">
      <c r="A98" s="29" t="s">
        <v>163</v>
      </c>
      <c r="B98" s="24" t="s">
        <v>164</v>
      </c>
      <c r="C98" s="69">
        <f>C100</f>
        <v>3000</v>
      </c>
      <c r="D98" s="69">
        <f>D100</f>
        <v>3000</v>
      </c>
      <c r="E98" s="70">
        <f t="shared" si="3"/>
        <v>0</v>
      </c>
      <c r="F98" s="70">
        <f t="shared" si="4"/>
        <v>100</v>
      </c>
    </row>
    <row r="99" spans="1:6" ht="13.5">
      <c r="A99" s="29"/>
      <c r="B99" s="7" t="s">
        <v>45</v>
      </c>
      <c r="C99" s="67"/>
      <c r="D99" s="67"/>
      <c r="E99" s="70"/>
      <c r="F99" s="70"/>
    </row>
    <row r="100" spans="1:6" ht="41.25">
      <c r="A100" s="10"/>
      <c r="B100" s="33" t="s">
        <v>165</v>
      </c>
      <c r="C100" s="69">
        <v>3000</v>
      </c>
      <c r="D100" s="69">
        <v>3000</v>
      </c>
      <c r="E100" s="70">
        <f t="shared" si="3"/>
        <v>0</v>
      </c>
      <c r="F100" s="70">
        <f t="shared" si="4"/>
        <v>100</v>
      </c>
    </row>
    <row r="101" spans="1:6" ht="78" customHeight="1">
      <c r="A101" s="10" t="s">
        <v>167</v>
      </c>
      <c r="B101" s="33" t="s">
        <v>250</v>
      </c>
      <c r="C101" s="69">
        <f>C102</f>
        <v>1117.1</v>
      </c>
      <c r="D101" s="69">
        <f>D102</f>
        <v>1117.1</v>
      </c>
      <c r="E101" s="70">
        <f t="shared" si="3"/>
        <v>0</v>
      </c>
      <c r="F101" s="70">
        <f t="shared" si="4"/>
        <v>100</v>
      </c>
    </row>
    <row r="102" spans="1:6" ht="69">
      <c r="A102" s="10" t="s">
        <v>168</v>
      </c>
      <c r="B102" s="34" t="s">
        <v>251</v>
      </c>
      <c r="C102" s="69">
        <f>C104</f>
        <v>1117.1</v>
      </c>
      <c r="D102" s="69">
        <f>D104</f>
        <v>1117.1</v>
      </c>
      <c r="E102" s="70">
        <f t="shared" si="3"/>
        <v>0</v>
      </c>
      <c r="F102" s="70">
        <f t="shared" si="4"/>
        <v>100</v>
      </c>
    </row>
    <row r="103" spans="1:6" ht="13.5">
      <c r="A103" s="10"/>
      <c r="B103" s="7" t="s">
        <v>45</v>
      </c>
      <c r="C103" s="69"/>
      <c r="D103" s="69"/>
      <c r="E103" s="70"/>
      <c r="F103" s="70"/>
    </row>
    <row r="104" spans="1:6" ht="41.25">
      <c r="A104" s="55"/>
      <c r="B104" s="56" t="s">
        <v>166</v>
      </c>
      <c r="C104" s="69">
        <v>1117.1</v>
      </c>
      <c r="D104" s="69">
        <v>1117.1</v>
      </c>
      <c r="E104" s="70">
        <f t="shared" si="3"/>
        <v>0</v>
      </c>
      <c r="F104" s="70">
        <f t="shared" si="4"/>
        <v>100</v>
      </c>
    </row>
    <row r="105" spans="1:6" ht="50.25" customHeight="1">
      <c r="A105" s="21" t="s">
        <v>239</v>
      </c>
      <c r="B105" s="8" t="s">
        <v>240</v>
      </c>
      <c r="C105" s="69">
        <f>C106</f>
        <v>2280.5</v>
      </c>
      <c r="D105" s="69">
        <f>D106</f>
        <v>2280.5</v>
      </c>
      <c r="E105" s="70">
        <f t="shared" si="3"/>
        <v>0</v>
      </c>
      <c r="F105" s="70">
        <f t="shared" si="4"/>
        <v>100</v>
      </c>
    </row>
    <row r="106" spans="1:6" ht="50.25" customHeight="1">
      <c r="A106" s="21" t="s">
        <v>241</v>
      </c>
      <c r="B106" s="8" t="s">
        <v>242</v>
      </c>
      <c r="C106" s="69">
        <f>C108</f>
        <v>2280.5</v>
      </c>
      <c r="D106" s="69">
        <f>D108</f>
        <v>2280.5</v>
      </c>
      <c r="E106" s="70">
        <f t="shared" si="3"/>
        <v>0</v>
      </c>
      <c r="F106" s="70">
        <f t="shared" si="4"/>
        <v>100</v>
      </c>
    </row>
    <row r="107" spans="1:6" ht="20.25" customHeight="1">
      <c r="A107" s="21"/>
      <c r="B107" s="7" t="s">
        <v>45</v>
      </c>
      <c r="C107" s="69"/>
      <c r="D107" s="69"/>
      <c r="E107" s="70"/>
      <c r="F107" s="70"/>
    </row>
    <row r="108" spans="1:6" ht="50.25" customHeight="1">
      <c r="A108" s="21"/>
      <c r="B108" s="8" t="s">
        <v>252</v>
      </c>
      <c r="C108" s="69">
        <v>2280.5</v>
      </c>
      <c r="D108" s="69">
        <v>2280.5</v>
      </c>
      <c r="E108" s="70">
        <f t="shared" si="3"/>
        <v>0</v>
      </c>
      <c r="F108" s="70">
        <f t="shared" si="4"/>
        <v>100</v>
      </c>
    </row>
    <row r="109" spans="1:6" ht="33.75" customHeight="1">
      <c r="A109" s="21" t="s">
        <v>169</v>
      </c>
      <c r="B109" s="22" t="s">
        <v>170</v>
      </c>
      <c r="C109" s="69">
        <f>C110</f>
        <v>877.9</v>
      </c>
      <c r="D109" s="69">
        <f>D110</f>
        <v>798.9</v>
      </c>
      <c r="E109" s="70">
        <f t="shared" si="3"/>
        <v>-79</v>
      </c>
      <c r="F109" s="70">
        <f t="shared" si="4"/>
        <v>91.00125299008998</v>
      </c>
    </row>
    <row r="110" spans="1:6" ht="31.5" customHeight="1">
      <c r="A110" s="21" t="s">
        <v>171</v>
      </c>
      <c r="B110" s="22" t="s">
        <v>172</v>
      </c>
      <c r="C110" s="69">
        <f>C112</f>
        <v>877.9</v>
      </c>
      <c r="D110" s="69">
        <f>D112</f>
        <v>798.9</v>
      </c>
      <c r="E110" s="70">
        <f t="shared" si="3"/>
        <v>-79</v>
      </c>
      <c r="F110" s="70">
        <f t="shared" si="4"/>
        <v>91.00125299008998</v>
      </c>
    </row>
    <row r="111" spans="1:6" ht="21.75" customHeight="1">
      <c r="A111" s="21"/>
      <c r="B111" s="7" t="s">
        <v>45</v>
      </c>
      <c r="C111" s="69"/>
      <c r="D111" s="69"/>
      <c r="E111" s="70"/>
      <c r="F111" s="70"/>
    </row>
    <row r="112" spans="1:6" ht="50.25" customHeight="1">
      <c r="A112" s="55"/>
      <c r="B112" s="8" t="s">
        <v>173</v>
      </c>
      <c r="C112" s="69">
        <v>877.9</v>
      </c>
      <c r="D112" s="69">
        <v>798.9</v>
      </c>
      <c r="E112" s="70">
        <f t="shared" si="3"/>
        <v>-79</v>
      </c>
      <c r="F112" s="70">
        <f t="shared" si="4"/>
        <v>91.00125299008998</v>
      </c>
    </row>
    <row r="113" spans="1:6" ht="27">
      <c r="A113" s="10" t="s">
        <v>208</v>
      </c>
      <c r="B113" s="8" t="s">
        <v>209</v>
      </c>
      <c r="C113" s="69">
        <f>C114</f>
        <v>2535</v>
      </c>
      <c r="D113" s="69">
        <f>D114</f>
        <v>2535</v>
      </c>
      <c r="E113" s="70">
        <f t="shared" si="3"/>
        <v>0</v>
      </c>
      <c r="F113" s="70">
        <f t="shared" si="4"/>
        <v>100</v>
      </c>
    </row>
    <row r="114" spans="1:6" ht="27.75" customHeight="1">
      <c r="A114" s="10" t="s">
        <v>210</v>
      </c>
      <c r="B114" s="8" t="s">
        <v>211</v>
      </c>
      <c r="C114" s="69">
        <f>C116</f>
        <v>2535</v>
      </c>
      <c r="D114" s="69">
        <f>D116</f>
        <v>2535</v>
      </c>
      <c r="E114" s="70">
        <f t="shared" si="3"/>
        <v>0</v>
      </c>
      <c r="F114" s="70">
        <f t="shared" si="4"/>
        <v>100</v>
      </c>
    </row>
    <row r="115" spans="1:6" ht="20.25" customHeight="1">
      <c r="A115" s="10"/>
      <c r="B115" s="8" t="s">
        <v>59</v>
      </c>
      <c r="C115" s="69"/>
      <c r="D115" s="69"/>
      <c r="E115" s="70"/>
      <c r="F115" s="70"/>
    </row>
    <row r="116" spans="1:6" ht="27">
      <c r="A116" s="10"/>
      <c r="B116" s="14" t="s">
        <v>253</v>
      </c>
      <c r="C116" s="71">
        <v>2535</v>
      </c>
      <c r="D116" s="71">
        <v>2535</v>
      </c>
      <c r="E116" s="70">
        <f t="shared" si="3"/>
        <v>0</v>
      </c>
      <c r="F116" s="70">
        <f t="shared" si="4"/>
        <v>100</v>
      </c>
    </row>
    <row r="117" spans="1:6" ht="13.5">
      <c r="A117" s="10" t="s">
        <v>110</v>
      </c>
      <c r="B117" s="7" t="s">
        <v>44</v>
      </c>
      <c r="C117" s="69">
        <f>C118</f>
        <v>171802.8</v>
      </c>
      <c r="D117" s="69">
        <f>D118</f>
        <v>161883.9</v>
      </c>
      <c r="E117" s="70">
        <f t="shared" si="3"/>
        <v>-9918.899999999994</v>
      </c>
      <c r="F117" s="70">
        <f t="shared" si="4"/>
        <v>94.22657837939778</v>
      </c>
    </row>
    <row r="118" spans="1:6" ht="13.5">
      <c r="A118" s="10" t="s">
        <v>111</v>
      </c>
      <c r="B118" s="12" t="s">
        <v>21</v>
      </c>
      <c r="C118" s="69">
        <f>SUM(C120:C136)</f>
        <v>171802.8</v>
      </c>
      <c r="D118" s="69">
        <f>SUM(D120:D136)</f>
        <v>161883.9</v>
      </c>
      <c r="E118" s="70">
        <f t="shared" si="3"/>
        <v>-9918.899999999994</v>
      </c>
      <c r="F118" s="70">
        <f t="shared" si="4"/>
        <v>94.22657837939778</v>
      </c>
    </row>
    <row r="119" spans="1:6" ht="13.5">
      <c r="A119" s="9"/>
      <c r="B119" s="7" t="s">
        <v>45</v>
      </c>
      <c r="C119" s="69"/>
      <c r="D119" s="69"/>
      <c r="E119" s="70"/>
      <c r="F119" s="70"/>
    </row>
    <row r="120" spans="1:6" ht="82.5">
      <c r="A120" s="9"/>
      <c r="B120" s="7" t="s">
        <v>254</v>
      </c>
      <c r="C120" s="69">
        <f>3906.4+1115.1-845.6</f>
        <v>4175.9</v>
      </c>
      <c r="D120" s="69">
        <v>3227.9</v>
      </c>
      <c r="E120" s="70">
        <f t="shared" si="3"/>
        <v>-947.9999999999995</v>
      </c>
      <c r="F120" s="70">
        <f t="shared" si="4"/>
        <v>77.29830695179483</v>
      </c>
    </row>
    <row r="121" spans="1:6" ht="54.75">
      <c r="A121" s="9"/>
      <c r="B121" s="7" t="s">
        <v>132</v>
      </c>
      <c r="C121" s="69">
        <v>39.4</v>
      </c>
      <c r="D121" s="69">
        <v>39.4</v>
      </c>
      <c r="E121" s="70">
        <f t="shared" si="3"/>
        <v>0</v>
      </c>
      <c r="F121" s="70">
        <f t="shared" si="4"/>
        <v>100</v>
      </c>
    </row>
    <row r="122" spans="1:6" ht="54.75">
      <c r="A122" s="9"/>
      <c r="B122" s="19" t="s">
        <v>255</v>
      </c>
      <c r="C122" s="72">
        <f>1560-86.1</f>
        <v>1473.9</v>
      </c>
      <c r="D122" s="72">
        <v>773.9</v>
      </c>
      <c r="E122" s="70">
        <f t="shared" si="3"/>
        <v>-700.0000000000001</v>
      </c>
      <c r="F122" s="70">
        <f t="shared" si="4"/>
        <v>52.50695433882895</v>
      </c>
    </row>
    <row r="123" spans="1:6" ht="69">
      <c r="A123" s="9"/>
      <c r="B123" s="19" t="s">
        <v>256</v>
      </c>
      <c r="C123" s="69">
        <v>808.8</v>
      </c>
      <c r="D123" s="69">
        <v>454.8</v>
      </c>
      <c r="E123" s="70">
        <f t="shared" si="3"/>
        <v>-353.99999999999994</v>
      </c>
      <c r="F123" s="70">
        <f t="shared" si="4"/>
        <v>56.23145400593472</v>
      </c>
    </row>
    <row r="124" spans="1:6" ht="123.75">
      <c r="A124" s="9"/>
      <c r="B124" s="19" t="s">
        <v>155</v>
      </c>
      <c r="C124" s="69">
        <v>122.5</v>
      </c>
      <c r="D124" s="69">
        <v>91.2</v>
      </c>
      <c r="E124" s="70">
        <f t="shared" si="3"/>
        <v>-31.299999999999997</v>
      </c>
      <c r="F124" s="70">
        <f t="shared" si="4"/>
        <v>74.44897959183675</v>
      </c>
    </row>
    <row r="125" spans="1:6" ht="69">
      <c r="A125" s="9"/>
      <c r="B125" s="19" t="s">
        <v>154</v>
      </c>
      <c r="C125" s="69">
        <v>14</v>
      </c>
      <c r="D125" s="69">
        <v>14</v>
      </c>
      <c r="E125" s="70">
        <f t="shared" si="3"/>
        <v>0</v>
      </c>
      <c r="F125" s="70">
        <f t="shared" si="4"/>
        <v>100</v>
      </c>
    </row>
    <row r="126" spans="1:6" ht="71.25" customHeight="1">
      <c r="A126" s="9"/>
      <c r="B126" s="77" t="s">
        <v>244</v>
      </c>
      <c r="C126" s="72">
        <f>436-133.3-232.7</f>
        <v>70</v>
      </c>
      <c r="D126" s="72">
        <v>69.9</v>
      </c>
      <c r="E126" s="70">
        <f t="shared" si="3"/>
        <v>-0.09999999999999432</v>
      </c>
      <c r="F126" s="70">
        <f t="shared" si="4"/>
        <v>99.85714285714286</v>
      </c>
    </row>
    <row r="127" spans="1:6" ht="82.5">
      <c r="A127" s="9"/>
      <c r="B127" s="19" t="s">
        <v>177</v>
      </c>
      <c r="C127" s="69">
        <v>39.7</v>
      </c>
      <c r="D127" s="69">
        <v>39.7</v>
      </c>
      <c r="E127" s="70">
        <f t="shared" si="3"/>
        <v>0</v>
      </c>
      <c r="F127" s="70">
        <f t="shared" si="4"/>
        <v>100</v>
      </c>
    </row>
    <row r="128" spans="1:6" ht="59.25" customHeight="1">
      <c r="A128" s="9"/>
      <c r="B128" s="19" t="s">
        <v>257</v>
      </c>
      <c r="C128" s="69">
        <v>86.1</v>
      </c>
      <c r="D128" s="69">
        <v>86.1</v>
      </c>
      <c r="E128" s="70">
        <f t="shared" si="3"/>
        <v>0</v>
      </c>
      <c r="F128" s="70">
        <f t="shared" si="4"/>
        <v>100</v>
      </c>
    </row>
    <row r="129" spans="1:6" ht="110.25">
      <c r="A129" s="9"/>
      <c r="B129" s="57" t="s">
        <v>258</v>
      </c>
      <c r="C129" s="69">
        <v>1635.2</v>
      </c>
      <c r="D129" s="69">
        <v>0</v>
      </c>
      <c r="E129" s="70">
        <f t="shared" si="3"/>
        <v>-1635.2</v>
      </c>
      <c r="F129" s="70">
        <f t="shared" si="4"/>
        <v>0</v>
      </c>
    </row>
    <row r="130" spans="1:6" ht="92.25" customHeight="1">
      <c r="A130" s="9"/>
      <c r="B130" s="19" t="s">
        <v>259</v>
      </c>
      <c r="C130" s="69">
        <f>31153.7-5930.3</f>
        <v>25223.4</v>
      </c>
      <c r="D130" s="69">
        <v>25203.3</v>
      </c>
      <c r="E130" s="70">
        <f t="shared" si="3"/>
        <v>-20.100000000002183</v>
      </c>
      <c r="F130" s="70">
        <f t="shared" si="4"/>
        <v>99.92031209115343</v>
      </c>
    </row>
    <row r="131" spans="1:6" ht="105" customHeight="1">
      <c r="A131" s="9"/>
      <c r="B131" s="19" t="s">
        <v>260</v>
      </c>
      <c r="C131" s="69">
        <f>8284.1+5152.9</f>
        <v>13437</v>
      </c>
      <c r="D131" s="69">
        <v>13363.2</v>
      </c>
      <c r="E131" s="70">
        <f t="shared" si="3"/>
        <v>-73.79999999999927</v>
      </c>
      <c r="F131" s="70">
        <f t="shared" si="4"/>
        <v>99.45077026121902</v>
      </c>
    </row>
    <row r="132" spans="1:6" ht="75" customHeight="1">
      <c r="A132" s="9"/>
      <c r="B132" s="77" t="s">
        <v>243</v>
      </c>
      <c r="C132" s="69">
        <v>500</v>
      </c>
      <c r="D132" s="69">
        <v>500</v>
      </c>
      <c r="E132" s="70">
        <f t="shared" si="3"/>
        <v>0</v>
      </c>
      <c r="F132" s="70">
        <f t="shared" si="4"/>
        <v>100</v>
      </c>
    </row>
    <row r="133" spans="1:6" ht="88.5" customHeight="1">
      <c r="A133" s="9"/>
      <c r="B133" s="77" t="s">
        <v>261</v>
      </c>
      <c r="C133" s="69">
        <f>10100-4280.4</f>
        <v>5819.6</v>
      </c>
      <c r="D133" s="69">
        <v>0</v>
      </c>
      <c r="E133" s="70">
        <f t="shared" si="3"/>
        <v>-5819.6</v>
      </c>
      <c r="F133" s="70">
        <f t="shared" si="4"/>
        <v>0</v>
      </c>
    </row>
    <row r="134" spans="1:6" ht="60.75" customHeight="1">
      <c r="A134" s="9"/>
      <c r="B134" s="77" t="s">
        <v>262</v>
      </c>
      <c r="C134" s="69">
        <v>2022.3</v>
      </c>
      <c r="D134" s="69">
        <v>1701.2</v>
      </c>
      <c r="E134" s="70">
        <f t="shared" si="3"/>
        <v>-321.0999999999999</v>
      </c>
      <c r="F134" s="70">
        <f t="shared" si="4"/>
        <v>84.12203926222618</v>
      </c>
    </row>
    <row r="135" spans="1:6" ht="71.25" customHeight="1">
      <c r="A135" s="9"/>
      <c r="B135" s="19" t="s">
        <v>263</v>
      </c>
      <c r="C135" s="69">
        <v>1035</v>
      </c>
      <c r="D135" s="69">
        <v>1019.3</v>
      </c>
      <c r="E135" s="70">
        <f t="shared" si="3"/>
        <v>-15.700000000000045</v>
      </c>
      <c r="F135" s="70">
        <f t="shared" si="4"/>
        <v>98.48309178743962</v>
      </c>
    </row>
    <row r="136" spans="1:6" ht="110.25">
      <c r="A136" s="9"/>
      <c r="B136" s="19" t="s">
        <v>264</v>
      </c>
      <c r="C136" s="69">
        <v>115300</v>
      </c>
      <c r="D136" s="69">
        <v>115300</v>
      </c>
      <c r="E136" s="70">
        <f t="shared" si="3"/>
        <v>0</v>
      </c>
      <c r="F136" s="70">
        <f t="shared" si="4"/>
        <v>100</v>
      </c>
    </row>
    <row r="137" spans="1:6" ht="13.5">
      <c r="A137" s="18" t="s">
        <v>112</v>
      </c>
      <c r="B137" s="5" t="s">
        <v>95</v>
      </c>
      <c r="C137" s="67">
        <f>C138+C159+C163+C167+C171</f>
        <v>268918.5</v>
      </c>
      <c r="D137" s="67">
        <f>D138+D159+D163+D167+D171</f>
        <v>252912.99999999997</v>
      </c>
      <c r="E137" s="68">
        <f t="shared" si="3"/>
        <v>-16005.50000000003</v>
      </c>
      <c r="F137" s="68">
        <f t="shared" si="4"/>
        <v>94.04819675849745</v>
      </c>
    </row>
    <row r="138" spans="1:6" ht="27">
      <c r="A138" s="29" t="s">
        <v>113</v>
      </c>
      <c r="B138" s="25" t="s">
        <v>60</v>
      </c>
      <c r="C138" s="69">
        <f>C139</f>
        <v>266792.2</v>
      </c>
      <c r="D138" s="69">
        <f>D139</f>
        <v>250921.19999999998</v>
      </c>
      <c r="E138" s="70">
        <f t="shared" si="3"/>
        <v>-15871.00000000003</v>
      </c>
      <c r="F138" s="70">
        <f t="shared" si="4"/>
        <v>94.05117540917612</v>
      </c>
    </row>
    <row r="139" spans="1:6" ht="27">
      <c r="A139" s="29" t="s">
        <v>114</v>
      </c>
      <c r="B139" s="25" t="s">
        <v>22</v>
      </c>
      <c r="C139" s="69">
        <f>C141+C142+C143+C144+C145+C146+C150+C151+C152+C153+C154</f>
        <v>266792.2</v>
      </c>
      <c r="D139" s="69">
        <f>D141+D142+D143+D144+D145+D146+D150+D151+D152+D153+D154</f>
        <v>250921.19999999998</v>
      </c>
      <c r="E139" s="70">
        <f t="shared" si="3"/>
        <v>-15871.00000000003</v>
      </c>
      <c r="F139" s="70">
        <f t="shared" si="4"/>
        <v>94.05117540917612</v>
      </c>
    </row>
    <row r="140" spans="1:6" ht="13.5">
      <c r="A140" s="6"/>
      <c r="B140" s="7" t="s">
        <v>59</v>
      </c>
      <c r="C140" s="69"/>
      <c r="D140" s="69"/>
      <c r="E140" s="70"/>
      <c r="F140" s="70"/>
    </row>
    <row r="141" spans="1:6" ht="96">
      <c r="A141" s="6"/>
      <c r="B141" s="14" t="s">
        <v>265</v>
      </c>
      <c r="C141" s="69">
        <v>2410.5</v>
      </c>
      <c r="D141" s="69">
        <v>1468.7</v>
      </c>
      <c r="E141" s="70">
        <f t="shared" si="3"/>
        <v>-941.8</v>
      </c>
      <c r="F141" s="70">
        <f t="shared" si="4"/>
        <v>60.929267786766225</v>
      </c>
    </row>
    <row r="142" spans="1:6" ht="110.25">
      <c r="A142" s="6"/>
      <c r="B142" s="7" t="s">
        <v>266</v>
      </c>
      <c r="C142" s="69">
        <f>411.7-40.4+12.8</f>
        <v>384.1</v>
      </c>
      <c r="D142" s="69">
        <v>384</v>
      </c>
      <c r="E142" s="70">
        <f t="shared" si="3"/>
        <v>-0.10000000000002274</v>
      </c>
      <c r="F142" s="70">
        <f t="shared" si="4"/>
        <v>99.97396511325175</v>
      </c>
    </row>
    <row r="143" spans="1:6" ht="96">
      <c r="A143" s="6"/>
      <c r="B143" s="7" t="s">
        <v>267</v>
      </c>
      <c r="C143" s="69">
        <f>5275.6-5.2</f>
        <v>5270.400000000001</v>
      </c>
      <c r="D143" s="69">
        <v>4586.6</v>
      </c>
      <c r="E143" s="70">
        <f t="shared" si="3"/>
        <v>-683.8000000000002</v>
      </c>
      <c r="F143" s="70">
        <f t="shared" si="4"/>
        <v>87.02565270188221</v>
      </c>
    </row>
    <row r="144" spans="1:6" ht="87" customHeight="1">
      <c r="A144" s="6"/>
      <c r="B144" s="76" t="s">
        <v>268</v>
      </c>
      <c r="C144" s="69">
        <v>2710.2</v>
      </c>
      <c r="D144" s="69">
        <v>2568.5</v>
      </c>
      <c r="E144" s="70">
        <f t="shared" si="3"/>
        <v>-141.69999999999982</v>
      </c>
      <c r="F144" s="70">
        <f t="shared" si="4"/>
        <v>94.77160357169213</v>
      </c>
    </row>
    <row r="145" spans="1:6" ht="100.5" customHeight="1">
      <c r="A145" s="6"/>
      <c r="B145" s="12" t="s">
        <v>269</v>
      </c>
      <c r="C145" s="72">
        <f>150488.1+6684.7</f>
        <v>157172.80000000002</v>
      </c>
      <c r="D145" s="72">
        <v>148120.3</v>
      </c>
      <c r="E145" s="70">
        <f t="shared" si="3"/>
        <v>-9052.50000000003</v>
      </c>
      <c r="F145" s="70">
        <f t="shared" si="4"/>
        <v>94.24041564443719</v>
      </c>
    </row>
    <row r="146" spans="1:6" ht="41.25">
      <c r="A146" s="6"/>
      <c r="B146" s="7" t="s">
        <v>270</v>
      </c>
      <c r="C146" s="72">
        <f>C148+C149</f>
        <v>3730.2999999999997</v>
      </c>
      <c r="D146" s="72">
        <f>D148+D149</f>
        <v>3493.7</v>
      </c>
      <c r="E146" s="70">
        <f t="shared" si="3"/>
        <v>-236.5999999999999</v>
      </c>
      <c r="F146" s="70">
        <f t="shared" si="4"/>
        <v>93.65734659410772</v>
      </c>
    </row>
    <row r="147" spans="1:6" ht="13.5">
      <c r="A147" s="6"/>
      <c r="B147" s="7" t="s">
        <v>59</v>
      </c>
      <c r="C147" s="72"/>
      <c r="D147" s="72"/>
      <c r="E147" s="70"/>
      <c r="F147" s="70"/>
    </row>
    <row r="148" spans="1:6" ht="54.75">
      <c r="A148" s="6"/>
      <c r="B148" s="7" t="s">
        <v>271</v>
      </c>
      <c r="C148" s="72">
        <v>2669.2</v>
      </c>
      <c r="D148" s="72">
        <v>2669.2</v>
      </c>
      <c r="E148" s="70">
        <f aca="true" t="shared" si="5" ref="E148:E204">D148-C148</f>
        <v>0</v>
      </c>
      <c r="F148" s="70">
        <f aca="true" t="shared" si="6" ref="F148:F204">D148/C148*100</f>
        <v>100</v>
      </c>
    </row>
    <row r="149" spans="1:6" ht="110.25">
      <c r="A149" s="6"/>
      <c r="B149" s="7" t="s">
        <v>272</v>
      </c>
      <c r="C149" s="72">
        <v>1061.1</v>
      </c>
      <c r="D149" s="72">
        <v>824.5</v>
      </c>
      <c r="E149" s="70">
        <f t="shared" si="5"/>
        <v>-236.5999999999999</v>
      </c>
      <c r="F149" s="70">
        <f t="shared" si="6"/>
        <v>77.70238431816041</v>
      </c>
    </row>
    <row r="150" spans="1:6" ht="41.25">
      <c r="A150" s="6"/>
      <c r="B150" s="7" t="s">
        <v>156</v>
      </c>
      <c r="C150" s="72">
        <v>1027.3</v>
      </c>
      <c r="D150" s="72">
        <v>1027.2</v>
      </c>
      <c r="E150" s="70">
        <f t="shared" si="5"/>
        <v>-0.09999999999990905</v>
      </c>
      <c r="F150" s="70">
        <f t="shared" si="6"/>
        <v>99.99026574515722</v>
      </c>
    </row>
    <row r="151" spans="1:6" ht="82.5">
      <c r="A151" s="6"/>
      <c r="B151" s="7" t="s">
        <v>273</v>
      </c>
      <c r="C151" s="72">
        <f>74163.9+2839.6+3178.5</f>
        <v>80182</v>
      </c>
      <c r="D151" s="72">
        <v>76591.8</v>
      </c>
      <c r="E151" s="70">
        <f t="shared" si="5"/>
        <v>-3590.199999999997</v>
      </c>
      <c r="F151" s="70">
        <f t="shared" si="6"/>
        <v>95.5224364570602</v>
      </c>
    </row>
    <row r="152" spans="1:6" ht="96">
      <c r="A152" s="6"/>
      <c r="B152" s="7" t="s">
        <v>274</v>
      </c>
      <c r="C152" s="69">
        <v>1198.4</v>
      </c>
      <c r="D152" s="69">
        <v>1084</v>
      </c>
      <c r="E152" s="70">
        <f t="shared" si="5"/>
        <v>-114.40000000000009</v>
      </c>
      <c r="F152" s="70">
        <f t="shared" si="6"/>
        <v>90.4539385847797</v>
      </c>
    </row>
    <row r="153" spans="1:6" ht="54.75">
      <c r="A153" s="6"/>
      <c r="B153" s="7" t="s">
        <v>133</v>
      </c>
      <c r="C153" s="69">
        <f>2393.2-803.4</f>
        <v>1589.7999999999997</v>
      </c>
      <c r="D153" s="69">
        <f>2393.2-803.4</f>
        <v>1589.7999999999997</v>
      </c>
      <c r="E153" s="70">
        <f t="shared" si="5"/>
        <v>0</v>
      </c>
      <c r="F153" s="70">
        <f t="shared" si="6"/>
        <v>100</v>
      </c>
    </row>
    <row r="154" spans="1:6" ht="54.75">
      <c r="A154" s="6"/>
      <c r="B154" s="26" t="s">
        <v>275</v>
      </c>
      <c r="C154" s="69">
        <f>C156+C157+C158</f>
        <v>11116.4</v>
      </c>
      <c r="D154" s="69">
        <f>D156+D157+D158</f>
        <v>10006.6</v>
      </c>
      <c r="E154" s="70">
        <f t="shared" si="5"/>
        <v>-1109.7999999999993</v>
      </c>
      <c r="F154" s="70">
        <f t="shared" si="6"/>
        <v>90.01655212119032</v>
      </c>
    </row>
    <row r="155" spans="1:6" ht="13.5">
      <c r="A155" s="6"/>
      <c r="B155" s="26" t="s">
        <v>59</v>
      </c>
      <c r="C155" s="69"/>
      <c r="D155" s="69"/>
      <c r="E155" s="70"/>
      <c r="F155" s="70"/>
    </row>
    <row r="156" spans="1:6" ht="41.25">
      <c r="A156" s="6"/>
      <c r="B156" s="26" t="s">
        <v>276</v>
      </c>
      <c r="C156" s="69">
        <f>10477.7-690</f>
        <v>9787.7</v>
      </c>
      <c r="D156" s="69">
        <v>8694.2</v>
      </c>
      <c r="E156" s="70">
        <f t="shared" si="5"/>
        <v>-1093.5</v>
      </c>
      <c r="F156" s="70">
        <f t="shared" si="6"/>
        <v>88.8278145018748</v>
      </c>
    </row>
    <row r="157" spans="1:6" ht="41.25">
      <c r="A157" s="6"/>
      <c r="B157" s="26" t="s">
        <v>277</v>
      </c>
      <c r="C157" s="69">
        <v>1240.8</v>
      </c>
      <c r="D157" s="69">
        <v>1240.8</v>
      </c>
      <c r="E157" s="70">
        <f t="shared" si="5"/>
        <v>0</v>
      </c>
      <c r="F157" s="70">
        <f t="shared" si="6"/>
        <v>100</v>
      </c>
    </row>
    <row r="158" spans="1:6" ht="41.25">
      <c r="A158" s="6"/>
      <c r="B158" s="26" t="s">
        <v>278</v>
      </c>
      <c r="C158" s="69">
        <v>87.9</v>
      </c>
      <c r="D158" s="69">
        <v>71.6</v>
      </c>
      <c r="E158" s="70">
        <f t="shared" si="5"/>
        <v>-16.30000000000001</v>
      </c>
      <c r="F158" s="70">
        <f t="shared" si="6"/>
        <v>81.45620022753127</v>
      </c>
    </row>
    <row r="159" spans="1:6" ht="27">
      <c r="A159" s="21" t="s">
        <v>115</v>
      </c>
      <c r="B159" s="24" t="s">
        <v>78</v>
      </c>
      <c r="C159" s="69">
        <f>C160</f>
        <v>534.8000000000001</v>
      </c>
      <c r="D159" s="69">
        <f>D160</f>
        <v>534.8000000000001</v>
      </c>
      <c r="E159" s="70">
        <f t="shared" si="5"/>
        <v>0</v>
      </c>
      <c r="F159" s="70">
        <f t="shared" si="6"/>
        <v>100</v>
      </c>
    </row>
    <row r="160" spans="1:6" ht="30.75" customHeight="1">
      <c r="A160" s="10" t="s">
        <v>116</v>
      </c>
      <c r="B160" s="58" t="s">
        <v>145</v>
      </c>
      <c r="C160" s="69">
        <f>C162</f>
        <v>534.8000000000001</v>
      </c>
      <c r="D160" s="69">
        <f>D162</f>
        <v>534.8000000000001</v>
      </c>
      <c r="E160" s="70">
        <f t="shared" si="5"/>
        <v>0</v>
      </c>
      <c r="F160" s="70">
        <f t="shared" si="6"/>
        <v>100</v>
      </c>
    </row>
    <row r="161" spans="1:6" ht="13.5">
      <c r="A161" s="10"/>
      <c r="B161" s="59" t="s">
        <v>59</v>
      </c>
      <c r="C161" s="69"/>
      <c r="D161" s="69"/>
      <c r="E161" s="70"/>
      <c r="F161" s="70"/>
    </row>
    <row r="162" spans="1:6" ht="41.25">
      <c r="A162" s="11"/>
      <c r="B162" s="8" t="s">
        <v>279</v>
      </c>
      <c r="C162" s="69">
        <f>505.6+29.2</f>
        <v>534.8000000000001</v>
      </c>
      <c r="D162" s="69">
        <f>505.6+29.2</f>
        <v>534.8000000000001</v>
      </c>
      <c r="E162" s="70">
        <f t="shared" si="5"/>
        <v>0</v>
      </c>
      <c r="F162" s="70">
        <f t="shared" si="6"/>
        <v>100</v>
      </c>
    </row>
    <row r="163" spans="1:6" ht="41.25">
      <c r="A163" s="11" t="s">
        <v>174</v>
      </c>
      <c r="B163" s="8" t="s">
        <v>175</v>
      </c>
      <c r="C163" s="69">
        <f>C164</f>
        <v>152.8</v>
      </c>
      <c r="D163" s="69">
        <f>D164</f>
        <v>152.8</v>
      </c>
      <c r="E163" s="70">
        <f t="shared" si="5"/>
        <v>0</v>
      </c>
      <c r="F163" s="70">
        <f t="shared" si="6"/>
        <v>100</v>
      </c>
    </row>
    <row r="164" spans="1:6" ht="41.25">
      <c r="A164" s="11" t="s">
        <v>176</v>
      </c>
      <c r="B164" s="8" t="s">
        <v>280</v>
      </c>
      <c r="C164" s="69">
        <f>C166</f>
        <v>152.8</v>
      </c>
      <c r="D164" s="69">
        <f>D166</f>
        <v>152.8</v>
      </c>
      <c r="E164" s="70">
        <f t="shared" si="5"/>
        <v>0</v>
      </c>
      <c r="F164" s="70">
        <f t="shared" si="6"/>
        <v>100</v>
      </c>
    </row>
    <row r="165" spans="1:6" ht="13.5">
      <c r="A165" s="11"/>
      <c r="B165" s="59" t="s">
        <v>59</v>
      </c>
      <c r="C165" s="69"/>
      <c r="D165" s="69"/>
      <c r="E165" s="70"/>
      <c r="F165" s="70"/>
    </row>
    <row r="166" spans="1:6" ht="41.25">
      <c r="A166" s="11"/>
      <c r="B166" s="8" t="s">
        <v>281</v>
      </c>
      <c r="C166" s="69">
        <f>14.4+138.4</f>
        <v>152.8</v>
      </c>
      <c r="D166" s="69">
        <f>14.4+138.4</f>
        <v>152.8</v>
      </c>
      <c r="E166" s="70">
        <f t="shared" si="5"/>
        <v>0</v>
      </c>
      <c r="F166" s="70">
        <f t="shared" si="6"/>
        <v>100</v>
      </c>
    </row>
    <row r="167" spans="1:6" ht="13.5">
      <c r="A167" s="9" t="s">
        <v>159</v>
      </c>
      <c r="B167" s="14" t="s">
        <v>160</v>
      </c>
      <c r="C167" s="69">
        <f>C168</f>
        <v>134.5</v>
      </c>
      <c r="D167" s="69">
        <f>D168</f>
        <v>0</v>
      </c>
      <c r="E167" s="70">
        <f t="shared" si="5"/>
        <v>-134.5</v>
      </c>
      <c r="F167" s="70">
        <f t="shared" si="6"/>
        <v>0</v>
      </c>
    </row>
    <row r="168" spans="1:6" ht="27">
      <c r="A168" s="11" t="s">
        <v>157</v>
      </c>
      <c r="B168" s="8" t="s">
        <v>158</v>
      </c>
      <c r="C168" s="69">
        <f>C170</f>
        <v>134.5</v>
      </c>
      <c r="D168" s="69">
        <f>D170</f>
        <v>0</v>
      </c>
      <c r="E168" s="70">
        <f t="shared" si="5"/>
        <v>-134.5</v>
      </c>
      <c r="F168" s="70">
        <f t="shared" si="6"/>
        <v>0</v>
      </c>
    </row>
    <row r="169" spans="1:6" ht="13.5">
      <c r="A169" s="11"/>
      <c r="B169" s="59" t="s">
        <v>59</v>
      </c>
      <c r="C169" s="69"/>
      <c r="D169" s="69"/>
      <c r="E169" s="70"/>
      <c r="F169" s="70"/>
    </row>
    <row r="170" spans="1:6" ht="43.5" customHeight="1">
      <c r="A170" s="11"/>
      <c r="B170" s="12" t="s">
        <v>282</v>
      </c>
      <c r="C170" s="69">
        <v>134.5</v>
      </c>
      <c r="D170" s="69">
        <v>0</v>
      </c>
      <c r="E170" s="70">
        <f t="shared" si="5"/>
        <v>-134.5</v>
      </c>
      <c r="F170" s="70">
        <f t="shared" si="6"/>
        <v>0</v>
      </c>
    </row>
    <row r="171" spans="1:6" ht="28.5" customHeight="1">
      <c r="A171" s="10" t="s">
        <v>117</v>
      </c>
      <c r="B171" s="8" t="s">
        <v>79</v>
      </c>
      <c r="C171" s="69">
        <f>C172</f>
        <v>1304.2</v>
      </c>
      <c r="D171" s="69">
        <f>D172</f>
        <v>1304.2</v>
      </c>
      <c r="E171" s="70">
        <f t="shared" si="5"/>
        <v>0</v>
      </c>
      <c r="F171" s="70">
        <f t="shared" si="6"/>
        <v>100</v>
      </c>
    </row>
    <row r="172" spans="1:6" ht="27">
      <c r="A172" s="10" t="s">
        <v>118</v>
      </c>
      <c r="B172" s="8" t="s">
        <v>283</v>
      </c>
      <c r="C172" s="69">
        <f>C174</f>
        <v>1304.2</v>
      </c>
      <c r="D172" s="69">
        <f>D174</f>
        <v>1304.2</v>
      </c>
      <c r="E172" s="70">
        <f t="shared" si="5"/>
        <v>0</v>
      </c>
      <c r="F172" s="70">
        <f t="shared" si="6"/>
        <v>100</v>
      </c>
    </row>
    <row r="173" spans="1:6" ht="13.5">
      <c r="A173" s="10"/>
      <c r="B173" s="59" t="s">
        <v>59</v>
      </c>
      <c r="C173" s="69"/>
      <c r="D173" s="69"/>
      <c r="E173" s="70"/>
      <c r="F173" s="70"/>
    </row>
    <row r="174" spans="1:6" ht="27">
      <c r="A174" s="11"/>
      <c r="B174" s="8" t="s">
        <v>284</v>
      </c>
      <c r="C174" s="69">
        <f>1281.8+22.4</f>
        <v>1304.2</v>
      </c>
      <c r="D174" s="69">
        <f>1281.8+22.4</f>
        <v>1304.2</v>
      </c>
      <c r="E174" s="70">
        <f t="shared" si="5"/>
        <v>0</v>
      </c>
      <c r="F174" s="70">
        <f t="shared" si="6"/>
        <v>100</v>
      </c>
    </row>
    <row r="175" spans="1:6" ht="13.5">
      <c r="A175" s="18" t="s">
        <v>119</v>
      </c>
      <c r="B175" s="5" t="s">
        <v>25</v>
      </c>
      <c r="C175" s="67">
        <f>C176+C181+C185+C189</f>
        <v>14097.899999999998</v>
      </c>
      <c r="D175" s="67">
        <f>D176+D181+D185+D189</f>
        <v>14038.099999999999</v>
      </c>
      <c r="E175" s="68">
        <f t="shared" si="5"/>
        <v>-59.79999999999927</v>
      </c>
      <c r="F175" s="68">
        <f t="shared" si="6"/>
        <v>99.5758233495769</v>
      </c>
    </row>
    <row r="176" spans="1:6" ht="41.25">
      <c r="A176" s="10" t="s">
        <v>285</v>
      </c>
      <c r="B176" s="7" t="s">
        <v>286</v>
      </c>
      <c r="C176" s="69">
        <f>C177</f>
        <v>8327.8</v>
      </c>
      <c r="D176" s="69">
        <f>D177</f>
        <v>8327.8</v>
      </c>
      <c r="E176" s="70">
        <f t="shared" si="5"/>
        <v>0</v>
      </c>
      <c r="F176" s="70">
        <f t="shared" si="6"/>
        <v>100</v>
      </c>
    </row>
    <row r="177" spans="1:6" ht="41.25">
      <c r="A177" s="10" t="s">
        <v>287</v>
      </c>
      <c r="B177" s="7" t="s">
        <v>288</v>
      </c>
      <c r="C177" s="69">
        <f>C179+C180</f>
        <v>8327.8</v>
      </c>
      <c r="D177" s="69">
        <f>D179+D180</f>
        <v>8327.8</v>
      </c>
      <c r="E177" s="70">
        <f t="shared" si="5"/>
        <v>0</v>
      </c>
      <c r="F177" s="70">
        <f t="shared" si="6"/>
        <v>100</v>
      </c>
    </row>
    <row r="178" spans="1:6" ht="13.5">
      <c r="A178" s="10"/>
      <c r="B178" s="7" t="s">
        <v>59</v>
      </c>
      <c r="C178" s="69"/>
      <c r="D178" s="69"/>
      <c r="E178" s="70"/>
      <c r="F178" s="70"/>
    </row>
    <row r="179" spans="1:6" ht="41.25">
      <c r="A179" s="10"/>
      <c r="B179" s="7" t="s">
        <v>289</v>
      </c>
      <c r="C179" s="69">
        <v>1000</v>
      </c>
      <c r="D179" s="69">
        <v>1000</v>
      </c>
      <c r="E179" s="70">
        <f t="shared" si="5"/>
        <v>0</v>
      </c>
      <c r="F179" s="70">
        <f t="shared" si="6"/>
        <v>100</v>
      </c>
    </row>
    <row r="180" spans="1:6" ht="27">
      <c r="A180" s="10"/>
      <c r="B180" s="7" t="s">
        <v>290</v>
      </c>
      <c r="C180" s="69">
        <v>7327.8</v>
      </c>
      <c r="D180" s="69">
        <v>7327.8</v>
      </c>
      <c r="E180" s="70">
        <f t="shared" si="5"/>
        <v>0</v>
      </c>
      <c r="F180" s="70">
        <f t="shared" si="6"/>
        <v>100</v>
      </c>
    </row>
    <row r="181" spans="1:6" ht="41.25">
      <c r="A181" s="21" t="s">
        <v>212</v>
      </c>
      <c r="B181" s="7" t="s">
        <v>213</v>
      </c>
      <c r="C181" s="69">
        <f>C182</f>
        <v>2482.7999999999997</v>
      </c>
      <c r="D181" s="69">
        <f>D182</f>
        <v>2442.6</v>
      </c>
      <c r="E181" s="70">
        <f t="shared" si="5"/>
        <v>-40.19999999999982</v>
      </c>
      <c r="F181" s="70">
        <f t="shared" si="6"/>
        <v>98.38086031899469</v>
      </c>
    </row>
    <row r="182" spans="1:6" ht="41.25">
      <c r="A182" s="10" t="s">
        <v>214</v>
      </c>
      <c r="B182" s="7" t="s">
        <v>215</v>
      </c>
      <c r="C182" s="69">
        <f>C184</f>
        <v>2482.7999999999997</v>
      </c>
      <c r="D182" s="69">
        <f>D184</f>
        <v>2442.6</v>
      </c>
      <c r="E182" s="70">
        <f t="shared" si="5"/>
        <v>-40.19999999999982</v>
      </c>
      <c r="F182" s="70">
        <f t="shared" si="6"/>
        <v>98.38086031899469</v>
      </c>
    </row>
    <row r="183" spans="1:6" ht="13.5">
      <c r="A183" s="10"/>
      <c r="B183" s="7" t="s">
        <v>59</v>
      </c>
      <c r="C183" s="69"/>
      <c r="D183" s="69"/>
      <c r="E183" s="70"/>
      <c r="F183" s="70"/>
    </row>
    <row r="184" spans="1:6" ht="54.75">
      <c r="A184" s="10"/>
      <c r="B184" s="7" t="s">
        <v>291</v>
      </c>
      <c r="C184" s="69">
        <f>2627.1-144.3</f>
        <v>2482.7999999999997</v>
      </c>
      <c r="D184" s="69">
        <v>2442.6</v>
      </c>
      <c r="E184" s="70">
        <f t="shared" si="5"/>
        <v>-40.19999999999982</v>
      </c>
      <c r="F184" s="70">
        <f t="shared" si="6"/>
        <v>98.38086031899469</v>
      </c>
    </row>
    <row r="185" spans="1:6" ht="27">
      <c r="A185" s="10" t="s">
        <v>292</v>
      </c>
      <c r="B185" s="7" t="s">
        <v>293</v>
      </c>
      <c r="C185" s="69">
        <f>C186</f>
        <v>176</v>
      </c>
      <c r="D185" s="69">
        <f>D186</f>
        <v>156.4</v>
      </c>
      <c r="E185" s="70">
        <f t="shared" si="5"/>
        <v>-19.599999999999994</v>
      </c>
      <c r="F185" s="70">
        <f t="shared" si="6"/>
        <v>88.86363636363637</v>
      </c>
    </row>
    <row r="186" spans="1:6" ht="27">
      <c r="A186" s="10" t="s">
        <v>294</v>
      </c>
      <c r="B186" s="7" t="s">
        <v>295</v>
      </c>
      <c r="C186" s="69">
        <f>C188</f>
        <v>176</v>
      </c>
      <c r="D186" s="69">
        <f>D188</f>
        <v>156.4</v>
      </c>
      <c r="E186" s="70">
        <f t="shared" si="5"/>
        <v>-19.599999999999994</v>
      </c>
      <c r="F186" s="70">
        <f t="shared" si="6"/>
        <v>88.86363636363637</v>
      </c>
    </row>
    <row r="187" spans="1:6" ht="13.5">
      <c r="A187" s="10"/>
      <c r="B187" s="7" t="s">
        <v>59</v>
      </c>
      <c r="C187" s="69"/>
      <c r="D187" s="69"/>
      <c r="E187" s="70"/>
      <c r="F187" s="70"/>
    </row>
    <row r="188" spans="1:6" ht="96">
      <c r="A188" s="10"/>
      <c r="B188" s="7" t="s">
        <v>296</v>
      </c>
      <c r="C188" s="69">
        <v>176</v>
      </c>
      <c r="D188" s="69">
        <v>156.4</v>
      </c>
      <c r="E188" s="70">
        <f t="shared" si="5"/>
        <v>-19.599999999999994</v>
      </c>
      <c r="F188" s="70">
        <f t="shared" si="6"/>
        <v>88.86363636363637</v>
      </c>
    </row>
    <row r="189" spans="1:6" ht="13.5">
      <c r="A189" s="10" t="s">
        <v>120</v>
      </c>
      <c r="B189" s="7" t="s">
        <v>63</v>
      </c>
      <c r="C189" s="69">
        <f>C190</f>
        <v>3111.3</v>
      </c>
      <c r="D189" s="69">
        <f>D190</f>
        <v>3111.3</v>
      </c>
      <c r="E189" s="70">
        <f t="shared" si="5"/>
        <v>0</v>
      </c>
      <c r="F189" s="70">
        <f t="shared" si="6"/>
        <v>100</v>
      </c>
    </row>
    <row r="190" spans="1:6" ht="13.5">
      <c r="A190" s="10" t="s">
        <v>121</v>
      </c>
      <c r="B190" s="14" t="s">
        <v>23</v>
      </c>
      <c r="C190" s="69">
        <f>C192+C195</f>
        <v>3111.3</v>
      </c>
      <c r="D190" s="69">
        <f>D192+D195</f>
        <v>3111.3</v>
      </c>
      <c r="E190" s="70">
        <f t="shared" si="5"/>
        <v>0</v>
      </c>
      <c r="F190" s="70">
        <f t="shared" si="6"/>
        <v>100</v>
      </c>
    </row>
    <row r="191" spans="1:6" ht="13.5">
      <c r="A191" s="6"/>
      <c r="B191" s="7" t="s">
        <v>59</v>
      </c>
      <c r="C191" s="69"/>
      <c r="D191" s="69"/>
      <c r="E191" s="70"/>
      <c r="F191" s="70"/>
    </row>
    <row r="192" spans="1:6" ht="75" customHeight="1">
      <c r="A192" s="6"/>
      <c r="B192" s="7" t="s">
        <v>297</v>
      </c>
      <c r="C192" s="69">
        <f>C194</f>
        <v>125.3</v>
      </c>
      <c r="D192" s="69">
        <f>D194</f>
        <v>125.3</v>
      </c>
      <c r="E192" s="70">
        <f t="shared" si="5"/>
        <v>0</v>
      </c>
      <c r="F192" s="70">
        <f t="shared" si="6"/>
        <v>100</v>
      </c>
    </row>
    <row r="193" spans="1:6" ht="13.5">
      <c r="A193" s="6"/>
      <c r="B193" s="7" t="s">
        <v>59</v>
      </c>
      <c r="C193" s="69"/>
      <c r="D193" s="69"/>
      <c r="E193" s="70"/>
      <c r="F193" s="70"/>
    </row>
    <row r="194" spans="1:6" ht="41.25">
      <c r="A194" s="6"/>
      <c r="B194" s="22" t="s">
        <v>298</v>
      </c>
      <c r="C194" s="69">
        <v>125.3</v>
      </c>
      <c r="D194" s="69">
        <v>125.3</v>
      </c>
      <c r="E194" s="70">
        <f t="shared" si="5"/>
        <v>0</v>
      </c>
      <c r="F194" s="70">
        <f t="shared" si="6"/>
        <v>100</v>
      </c>
    </row>
    <row r="195" spans="1:6" ht="41.25">
      <c r="A195" s="6"/>
      <c r="B195" s="7" t="s">
        <v>299</v>
      </c>
      <c r="C195" s="69">
        <v>2986</v>
      </c>
      <c r="D195" s="69">
        <v>2986</v>
      </c>
      <c r="E195" s="70">
        <f t="shared" si="5"/>
        <v>0</v>
      </c>
      <c r="F195" s="70">
        <f t="shared" si="6"/>
        <v>100</v>
      </c>
    </row>
    <row r="196" spans="1:6" ht="27">
      <c r="A196" s="30" t="s">
        <v>216</v>
      </c>
      <c r="B196" s="31" t="s">
        <v>217</v>
      </c>
      <c r="C196" s="73">
        <f>C197</f>
        <v>24000</v>
      </c>
      <c r="D196" s="73">
        <f>D197</f>
        <v>23368.4</v>
      </c>
      <c r="E196" s="68">
        <f t="shared" si="5"/>
        <v>-631.5999999999985</v>
      </c>
      <c r="F196" s="68">
        <f t="shared" si="6"/>
        <v>97.36833333333334</v>
      </c>
    </row>
    <row r="197" spans="1:6" ht="27">
      <c r="A197" s="28" t="s">
        <v>218</v>
      </c>
      <c r="B197" s="24" t="s">
        <v>219</v>
      </c>
      <c r="C197" s="74">
        <f>C198</f>
        <v>24000</v>
      </c>
      <c r="D197" s="74">
        <f>D198</f>
        <v>23368.4</v>
      </c>
      <c r="E197" s="70">
        <f t="shared" si="5"/>
        <v>-631.5999999999985</v>
      </c>
      <c r="F197" s="70">
        <f t="shared" si="6"/>
        <v>97.36833333333334</v>
      </c>
    </row>
    <row r="198" spans="1:6" ht="27">
      <c r="A198" s="28" t="s">
        <v>220</v>
      </c>
      <c r="B198" s="24" t="s">
        <v>221</v>
      </c>
      <c r="C198" s="74">
        <f>C200</f>
        <v>24000</v>
      </c>
      <c r="D198" s="74">
        <f>D200</f>
        <v>23368.4</v>
      </c>
      <c r="E198" s="70">
        <f t="shared" si="5"/>
        <v>-631.5999999999985</v>
      </c>
      <c r="F198" s="70">
        <f t="shared" si="6"/>
        <v>97.36833333333334</v>
      </c>
    </row>
    <row r="199" spans="1:6" ht="13.5">
      <c r="A199" s="42"/>
      <c r="B199" s="7" t="s">
        <v>59</v>
      </c>
      <c r="C199" s="74"/>
      <c r="D199" s="74"/>
      <c r="E199" s="70"/>
      <c r="F199" s="70"/>
    </row>
    <row r="200" spans="1:6" ht="41.25">
      <c r="A200" s="42"/>
      <c r="B200" s="26" t="s">
        <v>222</v>
      </c>
      <c r="C200" s="74">
        <v>24000</v>
      </c>
      <c r="D200" s="74">
        <v>23368.4</v>
      </c>
      <c r="E200" s="70">
        <f t="shared" si="5"/>
        <v>-631.5999999999985</v>
      </c>
      <c r="F200" s="70">
        <f t="shared" si="6"/>
        <v>97.36833333333334</v>
      </c>
    </row>
    <row r="201" spans="1:6" s="63" customFormat="1" ht="41.25">
      <c r="A201" s="43" t="s">
        <v>205</v>
      </c>
      <c r="B201" s="45" t="s">
        <v>202</v>
      </c>
      <c r="C201" s="73">
        <v>0</v>
      </c>
      <c r="D201" s="73">
        <f>D202</f>
        <v>-798.4</v>
      </c>
      <c r="E201" s="73">
        <f>E202</f>
        <v>-798.4</v>
      </c>
      <c r="F201" s="68">
        <v>0</v>
      </c>
    </row>
    <row r="202" spans="1:6" ht="27">
      <c r="A202" s="44" t="s">
        <v>206</v>
      </c>
      <c r="B202" s="46" t="s">
        <v>203</v>
      </c>
      <c r="C202" s="74">
        <v>0</v>
      </c>
      <c r="D202" s="74">
        <f>D203</f>
        <v>-798.4</v>
      </c>
      <c r="E202" s="74">
        <f>E203</f>
        <v>-798.4</v>
      </c>
      <c r="F202" s="70">
        <v>0</v>
      </c>
    </row>
    <row r="203" spans="1:6" ht="41.25">
      <c r="A203" s="44" t="s">
        <v>207</v>
      </c>
      <c r="B203" s="46" t="s">
        <v>204</v>
      </c>
      <c r="C203" s="74">
        <v>0</v>
      </c>
      <c r="D203" s="74">
        <v>-798.4</v>
      </c>
      <c r="E203" s="70">
        <f t="shared" si="5"/>
        <v>-798.4</v>
      </c>
      <c r="F203" s="70">
        <v>0</v>
      </c>
    </row>
    <row r="204" spans="1:6" ht="13.5">
      <c r="A204" s="60"/>
      <c r="B204" s="61" t="s">
        <v>146</v>
      </c>
      <c r="C204" s="73">
        <f>C11+C83</f>
        <v>1017040.8</v>
      </c>
      <c r="D204" s="73">
        <f>D11+D83</f>
        <v>994550.7</v>
      </c>
      <c r="E204" s="75">
        <f t="shared" si="5"/>
        <v>-22490.100000000093</v>
      </c>
      <c r="F204" s="68">
        <f t="shared" si="6"/>
        <v>97.78867278480863</v>
      </c>
    </row>
    <row r="205" spans="1:6" ht="13.5">
      <c r="A205" s="2"/>
      <c r="B205" s="3"/>
      <c r="C205" s="64"/>
      <c r="F205" s="62"/>
    </row>
    <row r="206" spans="1:6" ht="13.5">
      <c r="A206" s="2"/>
      <c r="B206" s="3"/>
      <c r="C206" s="64"/>
      <c r="D206" s="66"/>
      <c r="F206" s="62"/>
    </row>
    <row r="207" spans="1:6" ht="13.5">
      <c r="A207" s="2"/>
      <c r="B207" s="3"/>
      <c r="C207" s="64"/>
      <c r="F207" s="62"/>
    </row>
    <row r="208" spans="1:6" ht="13.5">
      <c r="A208" s="2"/>
      <c r="B208" s="3"/>
      <c r="C208" s="64"/>
      <c r="F208" s="62"/>
    </row>
    <row r="209" spans="1:6" ht="13.5">
      <c r="A209" s="2"/>
      <c r="B209" s="3"/>
      <c r="C209" s="64"/>
      <c r="F209" s="62"/>
    </row>
    <row r="210" spans="1:6" ht="13.5">
      <c r="A210" s="2"/>
      <c r="B210" s="3"/>
      <c r="C210" s="64"/>
      <c r="F210" s="62"/>
    </row>
    <row r="211" spans="1:6" ht="13.5">
      <c r="A211" s="2"/>
      <c r="B211" s="3"/>
      <c r="C211" s="64"/>
      <c r="F211" s="62"/>
    </row>
    <row r="212" ht="13.5">
      <c r="F212" s="62"/>
    </row>
    <row r="213" ht="13.5">
      <c r="F213" s="62"/>
    </row>
    <row r="214" ht="13.5">
      <c r="F214" s="62"/>
    </row>
  </sheetData>
  <sheetProtection/>
  <mergeCells count="7">
    <mergeCell ref="A8:F8"/>
    <mergeCell ref="B4:F4"/>
    <mergeCell ref="A6:F6"/>
    <mergeCell ref="A7:F7"/>
    <mergeCell ref="A1:F1"/>
    <mergeCell ref="A2:F2"/>
    <mergeCell ref="A3:F3"/>
  </mergeCells>
  <printOptions/>
  <pageMargins left="0.5511811023622047" right="0.5511811023622047" top="0.3937007874015748" bottom="0.3937007874015748" header="0" footer="0"/>
  <pageSetup fitToHeight="13" horizontalDpi="600" verticalDpi="600" orientation="portrait" paperSize="9" scale="66" r:id="rId1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2021-03-22T00:23:10Z</cp:lastPrinted>
  <dcterms:created xsi:type="dcterms:W3CDTF">2004-12-28T06:12:23Z</dcterms:created>
  <dcterms:modified xsi:type="dcterms:W3CDTF">2021-03-22T00:23:39Z</dcterms:modified>
  <cp:category/>
  <cp:version/>
  <cp:contentType/>
  <cp:contentStatus/>
</cp:coreProperties>
</file>