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6"/>
  </bookViews>
  <sheets>
    <sheet name="пр.2" sheetId="1" r:id="rId1"/>
    <sheet name="пр.3" sheetId="2" r:id="rId2"/>
    <sheet name="пр.4" sheetId="3" r:id="rId3"/>
    <sheet name="Пр.5" sheetId="4" r:id="rId4"/>
    <sheet name="пр.6" sheetId="5" r:id="rId5"/>
    <sheet name="Прил.7" sheetId="6" r:id="rId6"/>
    <sheet name="Прил.8" sheetId="7" r:id="rId7"/>
    <sheet name="Прил.9" sheetId="8" r:id="rId8"/>
  </sheets>
  <definedNames>
    <definedName name="__bookmark_1" localSheetId="1">'пр.3'!$A$4:$J$819</definedName>
    <definedName name="__bookmark_1" localSheetId="2">'пр.4'!$A$4:$J$883</definedName>
    <definedName name="__bookmark_1" localSheetId="3">'Пр.5'!$A$4:$J$661</definedName>
    <definedName name="__bookmark_1" localSheetId="4">'пр.6'!$A$4:$F$9</definedName>
    <definedName name="__bookmark_1" localSheetId="5">'Прил.7'!$A$4:$H$11</definedName>
    <definedName name="__bookmark_1">'пр.2'!$A$4:$H$46</definedName>
    <definedName name="_xlnm.Print_Titles" localSheetId="0">'пр.2'!$4:$4</definedName>
    <definedName name="_xlnm.Print_Titles" localSheetId="1">'пр.3'!$4:$4</definedName>
    <definedName name="_xlnm.Print_Titles" localSheetId="2">'пр.4'!$4:$4</definedName>
    <definedName name="_xlnm.Print_Titles" localSheetId="3">'Пр.5'!$4:$5</definedName>
    <definedName name="_xlnm.Print_Titles" localSheetId="4">'пр.6'!$4:$5</definedName>
    <definedName name="_xlnm.Print_Titles" localSheetId="5">'Прил.7'!$4:$4</definedName>
    <definedName name="_xlnm.Print_Area" localSheetId="0">'пр.2'!$A$1:$F$48</definedName>
    <definedName name="_xlnm.Print_Area" localSheetId="1">'пр.3'!$A$1:$K$826</definedName>
    <definedName name="_xlnm.Print_Area" localSheetId="2">'пр.4'!$A$1:$L$891</definedName>
    <definedName name="_xlnm.Print_Area" localSheetId="3">'Пр.5'!$A$1:$L$679</definedName>
  </definedNames>
  <calcPr fullCalcOnLoad="1"/>
</workbook>
</file>

<file path=xl/sharedStrings.xml><?xml version="1.0" encoding="utf-8"?>
<sst xmlns="http://schemas.openxmlformats.org/spreadsheetml/2006/main" count="11386" uniqueCount="619">
  <si>
    <t>Приложение № 3</t>
  </si>
  <si>
    <t>Наименование</t>
  </si>
  <si>
    <t>Рз</t>
  </si>
  <si>
    <t>Пр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</si>
  <si>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</si>
  <si>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</si>
  <si>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</si>
  <si>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</si>
  <si>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</si>
  <si>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</si>
  <si>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</si>
  <si>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</si>
  <si>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</si>
  <si>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</si>
  <si>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</si>
  <si>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</si>
  <si>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</si>
  <si>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</si>
  <si>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</si>
  <si>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</si>
  <si>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</si>
  <si>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</si>
  <si>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</si>
  <si>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</si>
  <si>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</si>
  <si>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Топливно-энергетический комплекс</t>
  </si>
  <si>
    <t>Водное хозяйство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</si>
  <si>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</si>
  <si>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</si>
  <si>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</si>
  <si>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</si>
  <si>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</si>
  <si>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</si>
  <si>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</si>
  <si>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</si>
  <si>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</si>
  <si>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</si>
  <si>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</si>
  <si>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</si>
  <si>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</si>
  <si>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</si>
  <si>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</si>
  <si>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</si>
  <si>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</si>
  <si>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</si>
  <si>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</si>
  <si>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</si>
  <si>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</si>
  <si>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</si>
  <si>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</si>
  <si>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</si>
  <si>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</si>
  <si>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</si>
  <si>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</si>
  <si>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</si>
  <si>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</si>
  <si>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</si>
  <si>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</si>
  <si>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</si>
  <si>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</si>
  <si>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Приложение № 4</t>
  </si>
  <si>
    <t>ЦСР</t>
  </si>
  <si>
    <t>ВР</t>
  </si>
  <si>
    <t>Руководство и управление в сфере установленных функций органов местного самоуправления Сусуманского муниципального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</si>
  <si>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</si>
  <si>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</si>
  <si>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</si>
  <si>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</si>
  <si>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</si>
  <si>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</si>
  <si>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</si>
  <si>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</si>
  <si>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</si>
  <si>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Центральный аппарат</t>
  </si>
  <si>
    <t>Р2 4 00 00000</t>
  </si>
  <si>
    <t>Р2 4 00 00210</t>
  </si>
  <si>
    <t>Расходы на обеспечение функций муниципальных органов</t>
  </si>
  <si>
    <t>Р2 4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</si>
  <si>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</si>
  <si>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</si>
  <si>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</si>
  <si>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</si>
  <si>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</si>
  <si>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Р2 4 00 00550</t>
  </si>
  <si>
    <t>Другие гарантии и компенсации</t>
  </si>
  <si>
    <t>Р2 4 00 00560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</si>
  <si>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</si>
  <si>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</si>
  <si>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</si>
  <si>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</si>
  <si>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</si>
  <si>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Р1 1 00 00290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</si>
  <si>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</si>
  <si>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</si>
  <si>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</si>
  <si>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</si>
  <si>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</si>
  <si>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</si>
  <si>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</si>
  <si>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</si>
  <si>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</si>
  <si>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</si>
  <si>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</si>
  <si>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</si>
  <si>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</si>
  <si>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</si>
  <si>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</si>
  <si>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</si>
  <si>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</si>
  <si>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</si>
  <si>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</si>
  <si>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</si>
  <si>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</si>
  <si>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</si>
  <si>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</si>
  <si>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районе"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</si>
  <si>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</si>
  <si>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</si>
  <si>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</si>
  <si>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</si>
  <si>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</si>
  <si>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</si>
  <si>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</si>
  <si>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</si>
  <si>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</si>
  <si>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</si>
  <si>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</si>
  <si>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"Развитие муниципальной службы в Сусуманском районе"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</si>
  <si>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</si>
  <si>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</si>
  <si>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</si>
  <si>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</si>
  <si>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</si>
  <si>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"Противодействие экстремизму и профилактика терроризма в Сусуманском районе"</t>
  </si>
  <si>
    <t>7V 0 00 00000</t>
  </si>
  <si>
    <t>Основное мероприятие "Организационные и пропагандистские мероприятия по профилактике экстремизма и терроризма"</t>
  </si>
  <si>
    <t>7V 0 01 00000</t>
  </si>
  <si>
    <t>Приобретение, изготовление баннеров и иной наглядной продукции антитеррористической направленности</t>
  </si>
  <si>
    <t>7V 0 01 95160</t>
  </si>
  <si>
    <t>Муниципальная программа "Профилактика правонарушений и борьба с преступностью в Сусуманском районе"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</si>
  <si>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</si>
  <si>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</si>
  <si>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</si>
  <si>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</si>
  <si>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</si>
  <si>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</si>
  <si>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</si>
  <si>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</si>
  <si>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</si>
  <si>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</si>
  <si>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Управление государственной (муниципальной) собственностью</t>
  </si>
  <si>
    <t>М1 0 00 00000</t>
  </si>
  <si>
    <t>М1 0 00 00550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</si>
  <si>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</si>
  <si>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</si>
  <si>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</si>
  <si>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</si>
  <si>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</si>
  <si>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</si>
  <si>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</si>
  <si>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</si>
  <si>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</si>
  <si>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Управление муниципальными финансами</t>
  </si>
  <si>
    <t>М3 0 00 00000</t>
  </si>
  <si>
    <t>М3 0 00 00550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</si>
  <si>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</si>
  <si>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</si>
  <si>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</si>
  <si>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</si>
  <si>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</si>
  <si>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</si>
  <si>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</si>
  <si>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</si>
  <si>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</si>
  <si>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</si>
  <si>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</si>
  <si>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</si>
  <si>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</si>
  <si>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</si>
  <si>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</si>
  <si>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Муниципальная программа "Защита населения и территории от чрезвычайных ситуаций природного и техногенного характера в Сусуманском районе"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</si>
  <si>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</si>
  <si>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муниципального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</si>
  <si>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</si>
  <si>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</si>
  <si>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</si>
  <si>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Основное мероприятие "Создание муниципальной автоматизированной системы централизованного оповещения населения (МАСЦО) в населенных пунктах Сусуманского муниципального округа (г. Сусуман, п. Холодный, п. Мяунджа, п. Кедровый)"</t>
  </si>
  <si>
    <t>7Ч 0 02 00000</t>
  </si>
  <si>
    <t>Разработка проектно-сметной документации по созданию муниципальной системы централизованного оповещения населения Сусуманского муниципального округа</t>
  </si>
  <si>
    <t>7Ч 0 02 96410</t>
  </si>
  <si>
    <t>Поставка оборудования, проведение монтажных и пусконаладочных работ, выполнение мероприятий по информационной безопасности, приемка и ввод в эксплуатацию МАСЦО</t>
  </si>
  <si>
    <t>7Ч 0 02 96430</t>
  </si>
  <si>
    <t>Основное мероприятие «Резерв материальных ресурсов для оперативного решения вопросов местного значения Сусуманского муниципального округа»</t>
  </si>
  <si>
    <t>7Ч 0 03 00000</t>
  </si>
  <si>
    <t>Приобретение технических средств и создание материального резерва для оперативного решения вопросов местного значения Сусуманского муниципального округа</t>
  </si>
  <si>
    <t>7Ч 0 03 96420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</si>
  <si>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</si>
  <si>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</si>
  <si>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</si>
  <si>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</si>
  <si>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</si>
  <si>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</si>
  <si>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</si>
  <si>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Поддержка коммунального хозяйства</t>
  </si>
  <si>
    <t>К1 0 00 00000</t>
  </si>
  <si>
    <t>Прочие мероприятия в области коммунального хозяйства</t>
  </si>
  <si>
    <t>К1 0 00 08050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</si>
  <si>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</si>
  <si>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</si>
  <si>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</si>
  <si>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</si>
  <si>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Другие виды транспорта</t>
  </si>
  <si>
    <t>Т1 0 00 00000</t>
  </si>
  <si>
    <t>Организация транспортного обслуживания населения в границах Сусуманского муниципального округа</t>
  </si>
  <si>
    <t>Т1 0 00 03180</t>
  </si>
  <si>
    <t>Муниципальная программа "Повышение безопасности дорожного движения в Сусуманском районе"</t>
  </si>
  <si>
    <t>7D 0 00 00000</t>
  </si>
  <si>
    <t>Основное мероприятие "Обеспечение реализации программы"</t>
  </si>
  <si>
    <t>7D 0 01 00000</t>
  </si>
  <si>
    <t>Приобретение и поставка светодиодных светильников для обустройства улично-дорожной сети г. Сусумана уличным освещением обеспечивающим безопасность движения автотранспорта и пешеходов</t>
  </si>
  <si>
    <t>7D 0 01 95450</t>
  </si>
  <si>
    <t>Муниципальная программа "Содержание автомобильных дорог общего пользования местного значения в Сусуманском районе"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</si>
  <si>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</si>
  <si>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</si>
  <si>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</si>
  <si>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муниципального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</si>
  <si>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</si>
  <si>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</si>
  <si>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</si>
  <si>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</si>
  <si>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</si>
  <si>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Муниципальная программа "Развитие малого и среднего предпринимательства в Сусуманском районе"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</si>
  <si>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</si>
  <si>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</si>
  <si>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</si>
  <si>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</si>
  <si>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S3360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</si>
  <si>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</si>
  <si>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</si>
  <si>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торговли в Сусуманском районе"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</si>
  <si>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</si>
  <si>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</si>
  <si>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</si>
  <si>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</si>
  <si>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</si>
  <si>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Муниципальная программа "Переселение граждан из аварийного жилищного фонда в Сусуманском районе"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</si>
  <si>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</si>
  <si>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</si>
  <si>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</si>
  <si>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Обеспечение мероприятий по переселению граждан из аварийного жилищного фонда за счет средств, поступающих от Фонда содействия развития территорий</t>
  </si>
  <si>
    <t>7G 0 01 67483</t>
  </si>
  <si>
    <t>Восстановление и модернизация муниципального имущества в Сусуманском муниципальном округе Магаданской области</t>
  </si>
  <si>
    <t>7G 0 01 S1110</t>
  </si>
  <si>
    <t>Муниципальная программа "Содействие в расселении граждан в Сусуманском районе"</t>
  </si>
  <si>
    <t>7Г 0 00 00000</t>
  </si>
  <si>
    <t>Основное мероприятие "Оптимизация системы расселения в Сусуманском муниципальном округе"</t>
  </si>
  <si>
    <t>7Г 0 01 00000</t>
  </si>
  <si>
    <t>Оптимизация жилищного фонда в виде расселения</t>
  </si>
  <si>
    <t>7Г 0 01 96610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</si>
  <si>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</si>
  <si>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</si>
  <si>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</si>
  <si>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</si>
  <si>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Прочие мероприятия в области жилищного хозяйства</t>
  </si>
  <si>
    <t>Ж1 0 00 08030</t>
  </si>
  <si>
    <t>Муниципальная программа "Комплексное развитие систем коммунальной инфраструктуры в Сусуманском районе"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</si>
  <si>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</si>
  <si>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</si>
  <si>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</si>
  <si>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Подготовка коммунальной инфраструктуры населенных пунктов к отопительным периодам</t>
  </si>
  <si>
    <t>7N 0 01 62110</t>
  </si>
  <si>
    <t>Подготовка коммунальной инфраструктуры населенных пунктов к отопительным периодам за счет средств местного бюджета</t>
  </si>
  <si>
    <t>7N 0 01 S2110</t>
  </si>
  <si>
    <t>Муниципальная программа "Финансовая поддержка организациям коммунального комплекса в Сусуманском районе"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</si>
  <si>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</si>
  <si>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</si>
  <si>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</si>
  <si>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</si>
  <si>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</si>
  <si>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Муниципальная программа "Благоустройство в Сусуманском районе"</t>
  </si>
  <si>
    <t>7Z 0 00 00000</t>
  </si>
  <si>
    <t>7Z 0 01 00000</t>
  </si>
  <si>
    <t>Мероприятия по благоустройству территории Сусуманского муниципального округа</t>
  </si>
  <si>
    <t>7Z 0 01 92010</t>
  </si>
  <si>
    <t>Муниципальная программа "Формирование современной городской среды в Сусуманском районе"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</si>
  <si>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</si>
  <si>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</si>
  <si>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</si>
  <si>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Благоустройство общественной территории в г. Сусуман</t>
  </si>
  <si>
    <t>7К 0 01 99200</t>
  </si>
  <si>
    <t>Компенсация затрат на содержание общественных территорий, благоустроенных в рамках Всероссийского конкурса лучших проектов создания комфортной городской среды</t>
  </si>
  <si>
    <t>7К 0 01 S3060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</si>
  <si>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</si>
  <si>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</si>
  <si>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</si>
  <si>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</si>
  <si>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</si>
  <si>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</si>
  <si>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</si>
  <si>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</si>
  <si>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</si>
  <si>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</si>
  <si>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</si>
  <si>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</si>
  <si>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</si>
  <si>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Содержание мест захоронения</t>
  </si>
  <si>
    <t>К3 0 00 08650</t>
  </si>
  <si>
    <t>Обеспечение государственных полномочий по отлову и содержанию безнадзорных животных</t>
  </si>
  <si>
    <t>Р1 7 00 00000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</si>
  <si>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</si>
  <si>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7 00 74190</t>
  </si>
  <si>
    <t>Муниципальная программа "Развитие системы обращения с отходами производства и потребления в Сусуманском районе"</t>
  </si>
  <si>
    <t>7F 0 00 00000</t>
  </si>
  <si>
    <t>Основное мероприятие «Обустройство объектов размещения отходов на территории муниципальных образований Магаданской области»</t>
  </si>
  <si>
    <t>7F 0 03 00000</t>
  </si>
  <si>
    <t>Обустройство объектов размещения отходов на территории Сусуманского муниципального округа</t>
  </si>
  <si>
    <t>7F 0 03 S3П09</t>
  </si>
  <si>
    <t>Мероприятия в области охраны окружающей среды</t>
  </si>
  <si>
    <t>К4 0 00 00000</t>
  </si>
  <si>
    <t>Прочие мероприятия в области охраны окружающей среды</t>
  </si>
  <si>
    <t>К4 0 00 08660</t>
  </si>
  <si>
    <t>Муниципальная программа "Развитие образования в Сусуманском районе"</t>
  </si>
  <si>
    <t>7P 0 00 00000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</si>
  <si>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</si>
  <si>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</si>
  <si>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</si>
  <si>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</si>
  <si>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Субсидии бюджетным учреждениям</t>
  </si>
  <si>
    <t>610</t>
  </si>
  <si>
    <t>Муниципальная программа "Безопасность образовательного процесса в образовательных учреждениях в Сусуманском районе"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</si>
  <si>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</si>
  <si>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</si>
  <si>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</si>
  <si>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</si>
  <si>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</si>
  <si>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Установка пропускных систем</t>
  </si>
  <si>
    <t>7Б 0 01 93300</t>
  </si>
  <si>
    <t>Замена входных дверей</t>
  </si>
  <si>
    <t>7Б 0 01 95180</t>
  </si>
  <si>
    <t>Муниципальная программа "Пожарная безопасность в Сусуманском районе"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</si>
  <si>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</si>
  <si>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</si>
  <si>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</si>
  <si>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</si>
  <si>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</si>
  <si>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Приобретение и заправка огнетушителей, средств индивидуальной защиты</t>
  </si>
  <si>
    <t>7П 0 01 94300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</si>
  <si>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</si>
  <si>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</si>
  <si>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</si>
  <si>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</si>
  <si>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</si>
  <si>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</si>
  <si>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Муниципальная программа "Здоровье обучающихся и воспитанников в Сусуманском районе"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</si>
  <si>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</si>
  <si>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</si>
  <si>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</si>
  <si>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Укрепление материально- технической базы медицинских кабинетов</t>
  </si>
  <si>
    <t>7Ю 0 01 92520</t>
  </si>
  <si>
    <t>Организация питания в общеобразовательных учреждениях</t>
  </si>
  <si>
    <t>7Ю 0 01 S3090</t>
  </si>
  <si>
    <t>Детские дошкольные учреждения</t>
  </si>
  <si>
    <t>Д1 0 00 00000</t>
  </si>
  <si>
    <t>Д1 0 00 00550</t>
  </si>
  <si>
    <t>Д1 0 00 00560</t>
  </si>
  <si>
    <t>Д1 0 00 00990</t>
  </si>
  <si>
    <t>Основное мероприятие "Управление развитием отрасли образования"</t>
  </si>
  <si>
    <t>7P 0 02 00000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</si>
  <si>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</si>
  <si>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</si>
  <si>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Основоное мероприятие"Проведение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</si>
  <si>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7P 0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</si>
  <si>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</si>
  <si>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7P 0 EВ 51790</t>
  </si>
  <si>
    <t>Укрепление материально- технической базы</t>
  </si>
  <si>
    <t>7Б 0 01 92500</t>
  </si>
  <si>
    <t>Установка видеонаблюдения</t>
  </si>
  <si>
    <t>7Б 0 01 95100</t>
  </si>
  <si>
    <t>Ремонт ограждения образовательных организации</t>
  </si>
  <si>
    <t>7Б 0 01 95190</t>
  </si>
  <si>
    <t>Обработка сгораемых конструкций огнезащитными составами</t>
  </si>
  <si>
    <t>7П 0 01 94200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</si>
  <si>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</si>
  <si>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</si>
  <si>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</si>
  <si>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</si>
  <si>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</si>
  <si>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</si>
  <si>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</si>
  <si>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</si>
  <si>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</si>
  <si>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Основное мероприятие "Обеспечение персонифицированного финансирования дополнительного образования"</t>
  </si>
  <si>
    <t>7P 0 09 00000</t>
  </si>
  <si>
    <t>Субсидия Магаданскому областному государственному автономному учреждению дополнительного профессионального образования "Институт развития образования и повышения квалификации педагогических кадров" на развитие системы персонифицированного финансирования дополнительного образования</t>
  </si>
  <si>
    <t>7P 0 09 91520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</si>
  <si>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</si>
  <si>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</si>
  <si>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</si>
  <si>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</si>
  <si>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</si>
  <si>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Муниципальная программа "Патриотическое воспитание в Сусуманском районе"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</si>
  <si>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</si>
  <si>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</si>
  <si>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</si>
  <si>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</si>
  <si>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</si>
  <si>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Проведение мероприятий и приобретение продуктовых наборов для семей мобилизованных граждан</t>
  </si>
  <si>
    <t>7В 0 01 92420</t>
  </si>
  <si>
    <t>Муниципальная программа "Одаренные дети Сусуманского района"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</si>
  <si>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</si>
  <si>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</si>
  <si>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</si>
  <si>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</si>
  <si>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</si>
  <si>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</si>
  <si>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</si>
  <si>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</si>
  <si>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</si>
  <si>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"Развитие молодежной политики в Сусуманском районе"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</si>
  <si>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</si>
  <si>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</si>
  <si>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</si>
  <si>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</si>
  <si>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</si>
  <si>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</si>
  <si>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</si>
  <si>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</si>
  <si>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</si>
  <si>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</si>
  <si>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</si>
  <si>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</si>
  <si>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</si>
  <si>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</si>
  <si>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</si>
  <si>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</si>
  <si>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</si>
  <si>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</si>
  <si>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</si>
  <si>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</si>
  <si>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</si>
  <si>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</si>
  <si>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</si>
  <si>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</si>
  <si>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</si>
  <si>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</si>
  <si>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</si>
  <si>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</si>
  <si>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</si>
  <si>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Муниципальная программа "Лето-детям Сусуманского района"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</si>
  <si>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</si>
  <si>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</si>
  <si>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</si>
  <si>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</t>
  </si>
  <si>
    <t>7Л 0 01 S3930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</si>
  <si>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</si>
  <si>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</si>
  <si>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</si>
  <si>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</si>
  <si>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Муниципальная программа "Развитие культуры в Сусуманском районе"</t>
  </si>
  <si>
    <t>7E 0 00 00000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</si>
  <si>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</si>
  <si>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</si>
  <si>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</si>
  <si>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</si>
  <si>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Основное мероприятие "Обеспечение выполнения функций органами местного самоуправления Сусуманского муниципального округа и находящимися в их ведении муниципальными учреждениями"</t>
  </si>
  <si>
    <t>7E 0 03 00000</t>
  </si>
  <si>
    <t>7E 0 03 74200</t>
  </si>
  <si>
    <t>Основное мероприятие «Формирование доступной среды в учреждениях культуры и искусства»‎</t>
  </si>
  <si>
    <t>7E 0 04 00000</t>
  </si>
  <si>
    <t>Адаптация социально- значимых объектов для инвалидов и маломобильных групп населения</t>
  </si>
  <si>
    <t>7E 0 04 91500</t>
  </si>
  <si>
    <t>Основное мероприятие "Обеспечение качественно нового уровня развития инфраструктуры культуры" ("Культурная среда")</t>
  </si>
  <si>
    <t>7E 0 A1 00000</t>
  </si>
  <si>
    <t>Создание модельных муниципальных библиотек</t>
  </si>
  <si>
    <t>7E 0 A1 54540</t>
  </si>
  <si>
    <t>Основное мероприятие "Проведение мероприятий по антитеррористической защищенности объектов с массовым пребыванием людей"</t>
  </si>
  <si>
    <t>7V 0 02 00000</t>
  </si>
  <si>
    <t>7V 0 02 95100</t>
  </si>
  <si>
    <t>Изготовление планов эвакуации</t>
  </si>
  <si>
    <t>7П 0 01 94700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</si>
  <si>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</si>
  <si>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</si>
  <si>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</si>
  <si>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</si>
  <si>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</si>
  <si>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</si>
  <si>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</si>
  <si>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</si>
  <si>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</si>
  <si>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</si>
  <si>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Дополнительные меры социальной поддержки гражданам, призванными на военную службу по мобилизации</t>
  </si>
  <si>
    <t>Р7 0 00 00000</t>
  </si>
  <si>
    <t>Реализация мер социальной поддержки мобилизированных граждан и членов их семей</t>
  </si>
  <si>
    <t>Р7 0 00 00130</t>
  </si>
  <si>
    <t>Проведение и участие в конкурсах, фестивалях, выставках, концертах, мастер- классах</t>
  </si>
  <si>
    <t>7E 0 02 96120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</si>
  <si>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</si>
  <si>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</si>
  <si>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</si>
  <si>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</si>
  <si>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</si>
  <si>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</si>
  <si>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Муниципальная программа "Обеспечение жильем молодых семей в Сусуманском районе"</t>
  </si>
  <si>
    <t>7Ж 0 00 00000</t>
  </si>
  <si>
    <t>Основное мероприятие «‎Улучшение жилищных условий молодых семей»‎</t>
  </si>
  <si>
    <t>7Ж 0 01 00000</t>
  </si>
  <si>
    <t>Социальная выплата на приобретение (строительство) жилья молодым семьям</t>
  </si>
  <si>
    <t>7Ж 0 01 94970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</si>
  <si>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</si>
  <si>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</si>
  <si>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местного бюджета</t>
  </si>
  <si>
    <t>7L 0 01 91700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</si>
  <si>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</si>
  <si>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</si>
  <si>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</si>
  <si>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</si>
  <si>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</si>
  <si>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</si>
  <si>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</t>
  </si>
  <si>
    <t>7P 0 04 74180</t>
  </si>
  <si>
    <t>Иные выплаты населению</t>
  </si>
  <si>
    <t>360</t>
  </si>
  <si>
    <t>Реализация мероприятий по оборудованию жилых помещений отдельных категорий граждан автономными пожарными извещателями и по их техническому обслуживанию</t>
  </si>
  <si>
    <t>7П 0 01 S3010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</si>
  <si>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</si>
  <si>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</si>
  <si>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</si>
  <si>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</si>
  <si>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</si>
  <si>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</si>
  <si>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</si>
  <si>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</si>
  <si>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Муниципальная программа "Развитие физической культуры и спорта в Сусуманском районе"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</si>
  <si>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</si>
  <si>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</si>
  <si>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</si>
  <si>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74200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</si>
  <si>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</si>
  <si>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</si>
  <si>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</si>
  <si>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</si>
  <si>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</si>
  <si>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</si>
  <si>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</si>
  <si>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Приобретение и установка объектов противопожарной безопасности</t>
  </si>
  <si>
    <t>7П 0 01 94610</t>
  </si>
  <si>
    <t>Устройство спортивных сооружений</t>
  </si>
  <si>
    <t>7Ф 0 01 93200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</si>
  <si>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</si>
  <si>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</si>
  <si>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</si>
  <si>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S3080</t>
  </si>
  <si>
    <t>Периодические издания, учрежденные органами местного самоуправления</t>
  </si>
  <si>
    <t>П1 0 00 00000</t>
  </si>
  <si>
    <t>П1 0 00 00990</t>
  </si>
  <si>
    <t>Приложение № 5</t>
  </si>
  <si>
    <t>ГР</t>
  </si>
  <si>
    <t>Администрация Сусуманского муниципального округа Магаданской области</t>
  </si>
  <si>
    <t>721</t>
  </si>
  <si>
    <t>722</t>
  </si>
  <si>
    <t>Собрание представителей Сусуманского муниципального округа Магаданской области</t>
  </si>
  <si>
    <t>723</t>
  </si>
  <si>
    <t>Комитет по управлению муниципальным имуществом администрации Сусуманского муниципального округа Магаданской области</t>
  </si>
  <si>
    <t>724</t>
  </si>
  <si>
    <t>Комитет по образованию администрации Сусуманского муниципального округа Магаданской области</t>
  </si>
  <si>
    <t>725</t>
  </si>
  <si>
    <t>Управление по делам молодежи, культуре и спорту администрации Сусуманского муниципального округа Магаданской области</t>
  </si>
  <si>
    <t>726</t>
  </si>
  <si>
    <t>Управление городского хозяйства и жизнеобеспечения территории Сусуманского муниципального округа Магаданской области</t>
  </si>
  <si>
    <t>727</t>
  </si>
  <si>
    <t>Контрольно-счетная палата Сусуманского муниципального округа Магаданской области</t>
  </si>
  <si>
    <t>728</t>
  </si>
  <si>
    <t>Приложение № 6</t>
  </si>
  <si>
    <t>Приложение № 7</t>
  </si>
  <si>
    <t>Код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</si>
  <si>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</si>
  <si>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</si>
  <si>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</si>
  <si>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</si>
  <si>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01 05 02 01 14 0000 510</t>
  </si>
  <si>
    <t>Увеличение прочих остатков денежных средств бюджетов муниципальных округов</t>
  </si>
  <si>
    <t>01 05 02 01 14 0000 610</t>
  </si>
  <si>
    <t>Уменьшение прочих остатков денежных средств бюджетов муниципальных округов</t>
  </si>
  <si>
    <t>рублей</t>
  </si>
  <si>
    <t>Социальная политика</t>
  </si>
  <si>
    <t>Исполнение расходов бюджета муниципального образования "Сусуманский муниципальный округ Магаданской области" по разделам и подразделам, целевым статьям и видам расходов  классификации расходов бюджетов Российской Федерации  за 1 квартал 2024 года</t>
  </si>
  <si>
    <t>Приложение № 2</t>
  </si>
  <si>
    <t>% исполнения</t>
  </si>
  <si>
    <t>Бюджет на 2024 год</t>
  </si>
  <si>
    <t>Исполнение Бюджета за 1 квартал 2024 года</t>
  </si>
  <si>
    <t xml:space="preserve">Исполнение расходов бюджета муниципального образования "Сусуманский муниципальный округ Магаданской области" по разделам и подразделам, целевым статьям и видам расходов  классификации расходов бюджетов Российской Федерации  за 1 квартал 2024 года </t>
  </si>
  <si>
    <t>Исполнение расходов бюджета муниципального образования "Сусуманский муниципальный округ Магаданской области" по ведомственной структуре расходов бюджета муниципального образования "Сусуманский муниципальный округ Магаданской области" за 1 квартал 2024 года</t>
  </si>
  <si>
    <t>Исполнение муниципальных программ по бюджету муниципального образования "Сусуманский муниципальный округ Магаданской области" за 1 квартал 2024 года</t>
  </si>
  <si>
    <t xml:space="preserve">   Исполнение публичных нормативных обязательств муниципального образования "Сусуманский муниципальный округ Магаданской области" за 1 квартал 2024 год</t>
  </si>
  <si>
    <t>Исполнение по источникам внутреннего финансирования дефицита бюджета муниципального образования "Сусуманский муниципальный округ Магаданской области" за 1 квартал 2024 года</t>
  </si>
  <si>
    <t>Другие вопросы в области жилищно-коммунального хозяйства</t>
  </si>
  <si>
    <t>Неустойка и судебные расходы на основании вступивших в законную силу судебных актов</t>
  </si>
  <si>
    <t>К1 0 00 08190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</si>
  <si>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</si>
  <si>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М2 0 00 00990</t>
  </si>
  <si>
    <t>Р1 8 00 00000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</si>
  <si>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</si>
  <si>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08760</t>
  </si>
  <si>
    <t>Организация прочих мероприятий при осуществлении деятельности при обращении с животными без владельцев</t>
  </si>
  <si>
    <t>Приложение № 8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</si>
  <si>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</si>
  <si>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</si>
  <si>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</si>
  <si>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</si>
  <si>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</si>
  <si>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 xml:space="preserve">      Исполнение программы муниципальных внутренних заимствований муниципального образования "Сусуманский муниципальный округ Магаданской области" за 1 квартал 2024 года</t>
  </si>
  <si>
    <t>Приложение № 9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</si>
  <si>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</si>
  <si>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</si>
  <si>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</si>
  <si>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</si>
  <si>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</si>
  <si>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 xml:space="preserve">        Исполнение муниципального внутреннего долга муниципального образования "Сусуманский муниципальный округ Магаданской области" за 1 квартал 2024 года</t>
  </si>
  <si>
    <t>Комитет по финансам Администрации Сусуманского округа Магаданской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</si>
</sst>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  <numFmt numFmtId="170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justify" vertical="top"/>
      <protection/>
    </xf>
    <xf numFmtId="0" fontId="5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169" fontId="4" fillId="0" borderId="10" xfId="0" applyNumberFormat="1" applyFont="1" applyFill="1" applyBorder="1" applyAlignment="1" applyProtection="1">
      <alignment horizontal="right" vertical="top" wrapText="1"/>
      <protection/>
    </xf>
    <xf numFmtId="169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169" fontId="53" fillId="33" borderId="14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53" applyFont="1" applyFill="1" applyAlignment="1">
      <alignment horizontal="right"/>
      <protection/>
    </xf>
    <xf numFmtId="0" fontId="8" fillId="0" borderId="0" xfId="53" applyFont="1" applyFill="1">
      <alignment/>
      <protection/>
    </xf>
    <xf numFmtId="169" fontId="10" fillId="0" borderId="14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2" fillId="0" borderId="14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/>
      <protection/>
    </xf>
    <xf numFmtId="0" fontId="13" fillId="0" borderId="14" xfId="53" applyFont="1" applyFill="1" applyBorder="1" applyAlignment="1">
      <alignment vertical="top" wrapText="1"/>
      <protection/>
    </xf>
    <xf numFmtId="169" fontId="13" fillId="0" borderId="14" xfId="53" applyNumberFormat="1" applyFont="1" applyFill="1" applyBorder="1" applyAlignment="1">
      <alignment horizontal="center" vertical="center"/>
      <protection/>
    </xf>
    <xf numFmtId="170" fontId="14" fillId="0" borderId="14" xfId="53" applyNumberFormat="1" applyFont="1" applyBorder="1" applyAlignment="1">
      <alignment horizontal="center" vertical="center"/>
      <protection/>
    </xf>
    <xf numFmtId="0" fontId="11" fillId="0" borderId="14" xfId="53" applyFont="1" applyFill="1" applyBorder="1" applyAlignment="1">
      <alignment vertical="top" wrapText="1"/>
      <protection/>
    </xf>
    <xf numFmtId="169" fontId="11" fillId="0" borderId="14" xfId="53" applyNumberFormat="1" applyFont="1" applyFill="1" applyBorder="1" applyAlignment="1">
      <alignment horizontal="center" vertical="center" wrapText="1"/>
      <protection/>
    </xf>
    <xf numFmtId="169" fontId="11" fillId="0" borderId="15" xfId="53" applyNumberFormat="1" applyFont="1" applyBorder="1" applyAlignment="1">
      <alignment horizontal="center" vertical="center"/>
      <protection/>
    </xf>
    <xf numFmtId="170" fontId="7" fillId="0" borderId="14" xfId="53" applyNumberFormat="1" applyFont="1" applyBorder="1" applyAlignment="1">
      <alignment horizontal="center" vertical="center"/>
      <protection/>
    </xf>
    <xf numFmtId="169" fontId="11" fillId="0" borderId="14" xfId="53" applyNumberFormat="1" applyFont="1" applyFill="1" applyBorder="1" applyAlignment="1">
      <alignment horizontal="center" vertical="center"/>
      <protection/>
    </xf>
    <xf numFmtId="169" fontId="11" fillId="0" borderId="14" xfId="53" applyNumberFormat="1" applyFont="1" applyBorder="1" applyAlignment="1">
      <alignment horizontal="center" vertical="center"/>
      <protection/>
    </xf>
    <xf numFmtId="169" fontId="7" fillId="0" borderId="0" xfId="53" applyNumberFormat="1" applyFont="1" applyFill="1" applyAlignment="1">
      <alignment horizontal="center" vertical="center"/>
      <protection/>
    </xf>
    <xf numFmtId="0" fontId="13" fillId="0" borderId="14" xfId="53" applyFont="1" applyFill="1" applyBorder="1">
      <alignment/>
      <protection/>
    </xf>
    <xf numFmtId="170" fontId="7" fillId="0" borderId="14" xfId="53" applyNumberFormat="1" applyBorder="1" applyAlignment="1">
      <alignment horizontal="center" vertical="center"/>
      <protection/>
    </xf>
    <xf numFmtId="0" fontId="7" fillId="0" borderId="0" xfId="53" applyFont="1" applyFill="1">
      <alignment/>
      <protection/>
    </xf>
    <xf numFmtId="169" fontId="11" fillId="0" borderId="0" xfId="53" applyNumberFormat="1" applyFont="1" applyBorder="1" applyAlignment="1">
      <alignment horizontal="center"/>
      <protection/>
    </xf>
    <xf numFmtId="170" fontId="7" fillId="0" borderId="0" xfId="53" applyNumberFormat="1" applyBorder="1" applyAlignment="1">
      <alignment horizontal="center"/>
      <protection/>
    </xf>
    <xf numFmtId="0" fontId="11" fillId="0" borderId="0" xfId="53" applyFont="1" applyFill="1" applyBorder="1" applyAlignment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justify" vertical="top" wrapText="1"/>
      <protection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33" borderId="10" xfId="0" applyNumberFormat="1" applyFont="1" applyFill="1" applyBorder="1" applyAlignment="1" applyProtection="1">
      <alignment horizontal="justify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" fontId="34" fillId="0" borderId="0" xfId="0" applyNumberFormat="1" applyFont="1" applyAlignment="1">
      <alignment wrapText="1"/>
    </xf>
    <xf numFmtId="0" fontId="9" fillId="33" borderId="10" xfId="0" applyNumberFormat="1" applyFont="1" applyFill="1" applyBorder="1" applyAlignment="1" applyProtection="1">
      <alignment horizontal="center" vertical="top" wrapText="1"/>
      <protection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0" fontId="33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6" fillId="0" borderId="15" xfId="53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53" applyFont="1" applyFill="1" applyBorder="1" applyAlignment="1">
      <alignment horizontal="left" vertical="top" wrapText="1"/>
      <protection/>
    </xf>
    <xf numFmtId="169" fontId="6" fillId="0" borderId="14" xfId="53" applyNumberFormat="1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vertical="top" wrapText="1"/>
      <protection/>
    </xf>
    <xf numFmtId="169" fontId="9" fillId="0" borderId="15" xfId="53" applyNumberFormat="1" applyFont="1" applyFill="1" applyBorder="1" applyAlignment="1">
      <alignment horizontal="center"/>
      <protection/>
    </xf>
    <xf numFmtId="0" fontId="9" fillId="0" borderId="14" xfId="53" applyFont="1" applyFill="1" applyBorder="1">
      <alignment/>
      <protection/>
    </xf>
    <xf numFmtId="169" fontId="9" fillId="0" borderId="14" xfId="53" applyNumberFormat="1" applyFont="1" applyFill="1" applyBorder="1" applyAlignment="1">
      <alignment horizontal="center"/>
      <protection/>
    </xf>
    <xf numFmtId="0" fontId="9" fillId="0" borderId="14" xfId="53" applyFont="1" applyFill="1" applyBorder="1" applyAlignment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169" fontId="9" fillId="0" borderId="16" xfId="0" applyNumberFormat="1" applyFont="1" applyFill="1" applyBorder="1" applyAlignment="1" applyProtection="1">
      <alignment horizontal="right" vertical="top" wrapText="1"/>
      <protection/>
    </xf>
    <xf numFmtId="169" fontId="9" fillId="0" borderId="17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Font="1" applyAlignment="1">
      <alignment wrapText="1"/>
    </xf>
    <xf numFmtId="0" fontId="9" fillId="0" borderId="0" xfId="0" applyNumberFormat="1" applyFont="1" applyFill="1" applyBorder="1" applyAlignment="1" applyProtection="1">
      <alignment horizontal="justify" vertical="top" wrapText="1"/>
      <protection/>
    </xf>
    <xf numFmtId="0" fontId="33" fillId="0" borderId="0" xfId="0" applyFont="1" applyAlignment="1">
      <alignment horizontal="justify" vertical="top" wrapText="1"/>
    </xf>
    <xf numFmtId="4" fontId="9" fillId="0" borderId="13" xfId="0" applyNumberFormat="1" applyFont="1" applyFill="1" applyBorder="1" applyAlignment="1" applyProtection="1">
      <alignment horizontal="right" vertical="top" wrapText="1"/>
      <protection/>
    </xf>
    <xf numFmtId="4" fontId="9" fillId="0" borderId="18" xfId="0" applyNumberFormat="1" applyFont="1" applyFill="1" applyBorder="1" applyAlignment="1" applyProtection="1">
      <alignment horizontal="right" vertical="top" wrapText="1"/>
      <protection/>
    </xf>
    <xf numFmtId="4" fontId="9" fillId="33" borderId="13" xfId="0" applyNumberFormat="1" applyFont="1" applyFill="1" applyBorder="1" applyAlignment="1" applyProtection="1">
      <alignment horizontal="right" vertical="top" wrapText="1"/>
      <protection/>
    </xf>
    <xf numFmtId="4" fontId="9" fillId="33" borderId="18" xfId="0" applyNumberFormat="1" applyFont="1" applyFill="1" applyBorder="1" applyAlignment="1" applyProtection="1">
      <alignment horizontal="right" vertical="top" wrapText="1"/>
      <protection/>
    </xf>
    <xf numFmtId="4" fontId="6" fillId="0" borderId="13" xfId="0" applyNumberFormat="1" applyFont="1" applyFill="1" applyBorder="1" applyAlignment="1" applyProtection="1">
      <alignment horizontal="right" vertical="top" wrapText="1"/>
      <protection/>
    </xf>
    <xf numFmtId="4" fontId="6" fillId="0" borderId="18" xfId="0" applyNumberFormat="1" applyFont="1" applyFill="1" applyBorder="1" applyAlignment="1" applyProtection="1">
      <alignment horizontal="right" vertical="top" wrapText="1"/>
      <protection/>
    </xf>
    <xf numFmtId="4" fontId="6" fillId="33" borderId="13" xfId="0" applyNumberFormat="1" applyFont="1" applyFill="1" applyBorder="1" applyAlignment="1" applyProtection="1">
      <alignment horizontal="right" vertical="top" wrapText="1"/>
      <protection/>
    </xf>
    <xf numFmtId="4" fontId="6" fillId="33" borderId="18" xfId="0" applyNumberFormat="1" applyFont="1" applyFill="1" applyBorder="1" applyAlignment="1" applyProtection="1">
      <alignment horizontal="right" vertical="top" wrapText="1"/>
      <protection/>
    </xf>
    <xf numFmtId="169" fontId="6" fillId="0" borderId="16" xfId="0" applyNumberFormat="1" applyFont="1" applyFill="1" applyBorder="1" applyAlignment="1" applyProtection="1">
      <alignment horizontal="right" vertical="top" wrapText="1"/>
      <protection/>
    </xf>
    <xf numFmtId="169" fontId="6" fillId="0" borderId="17" xfId="0" applyNumberFormat="1" applyFont="1" applyFill="1" applyBorder="1" applyAlignment="1" applyProtection="1">
      <alignment horizontal="right" vertical="top" wrapText="1"/>
      <protection/>
    </xf>
    <xf numFmtId="169" fontId="9" fillId="0" borderId="19" xfId="0" applyNumberFormat="1" applyFont="1" applyFill="1" applyBorder="1" applyAlignment="1" applyProtection="1">
      <alignment horizontal="right" vertical="top" wrapText="1"/>
      <protection/>
    </xf>
    <xf numFmtId="169" fontId="9" fillId="33" borderId="20" xfId="0" applyNumberFormat="1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Font="1" applyBorder="1" applyAlignment="1">
      <alignment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34" fillId="0" borderId="0" xfId="0" applyFont="1" applyAlignment="1">
      <alignment/>
    </xf>
    <xf numFmtId="4" fontId="9" fillId="33" borderId="16" xfId="0" applyNumberFormat="1" applyFont="1" applyFill="1" applyBorder="1" applyAlignment="1" applyProtection="1">
      <alignment horizontal="right" vertical="top" wrapText="1"/>
      <protection/>
    </xf>
    <xf numFmtId="4" fontId="9" fillId="33" borderId="17" xfId="0" applyNumberFormat="1" applyFont="1" applyFill="1" applyBorder="1" applyAlignment="1" applyProtection="1">
      <alignment horizontal="right" vertical="top" wrapText="1"/>
      <protection/>
    </xf>
    <xf numFmtId="4" fontId="6" fillId="33" borderId="12" xfId="0" applyNumberFormat="1" applyFont="1" applyFill="1" applyBorder="1" applyAlignment="1" applyProtection="1">
      <alignment horizontal="right" vertical="top" wrapText="1"/>
      <protection/>
    </xf>
    <xf numFmtId="4" fontId="6" fillId="33" borderId="22" xfId="0" applyNumberFormat="1" applyFont="1" applyFill="1" applyBorder="1" applyAlignment="1" applyProtection="1">
      <alignment horizontal="right" vertical="top" wrapText="1"/>
      <protection/>
    </xf>
    <xf numFmtId="4" fontId="9" fillId="33" borderId="14" xfId="0" applyNumberFormat="1" applyFont="1" applyFill="1" applyBorder="1" applyAlignment="1" applyProtection="1">
      <alignment horizontal="right" vertical="top" wrapText="1"/>
      <protection/>
    </xf>
    <xf numFmtId="4" fontId="9" fillId="0" borderId="23" xfId="0" applyNumberFormat="1" applyFont="1" applyFill="1" applyBorder="1" applyAlignment="1" applyProtection="1">
      <alignment horizontal="right" vertical="top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169" fontId="9" fillId="0" borderId="13" xfId="0" applyNumberFormat="1" applyFont="1" applyFill="1" applyBorder="1" applyAlignment="1" applyProtection="1">
      <alignment horizontal="right" vertical="top" wrapText="1"/>
      <protection/>
    </xf>
    <xf numFmtId="169" fontId="9" fillId="0" borderId="18" xfId="0" applyNumberFormat="1" applyFont="1" applyFill="1" applyBorder="1" applyAlignment="1" applyProtection="1">
      <alignment horizontal="right" vertical="top" wrapText="1"/>
      <protection/>
    </xf>
    <xf numFmtId="169" fontId="9" fillId="33" borderId="13" xfId="0" applyNumberFormat="1" applyFont="1" applyFill="1" applyBorder="1" applyAlignment="1" applyProtection="1">
      <alignment horizontal="right" vertical="top" wrapText="1"/>
      <protection/>
    </xf>
    <xf numFmtId="169" fontId="9" fillId="33" borderId="18" xfId="0" applyNumberFormat="1" applyFont="1" applyFill="1" applyBorder="1" applyAlignment="1" applyProtection="1">
      <alignment horizontal="right" vertical="top" wrapText="1"/>
      <protection/>
    </xf>
    <xf numFmtId="169" fontId="9" fillId="33" borderId="21" xfId="0" applyNumberFormat="1" applyFont="1" applyFill="1" applyBorder="1" applyAlignment="1">
      <alignment horizontal="center" vertical="center" wrapText="1"/>
    </xf>
    <xf numFmtId="169" fontId="3" fillId="0" borderId="13" xfId="0" applyNumberFormat="1" applyFont="1" applyFill="1" applyBorder="1" applyAlignment="1" applyProtection="1">
      <alignment horizontal="right" vertical="top" wrapText="1"/>
      <protection/>
    </xf>
    <xf numFmtId="169" fontId="3" fillId="0" borderId="18" xfId="0" applyNumberFormat="1" applyFont="1" applyFill="1" applyBorder="1" applyAlignment="1" applyProtection="1">
      <alignment horizontal="right" vertical="top" wrapText="1"/>
      <protection/>
    </xf>
    <xf numFmtId="0" fontId="52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4" fontId="3" fillId="0" borderId="13" xfId="0" applyNumberFormat="1" applyFont="1" applyFill="1" applyBorder="1" applyAlignment="1" applyProtection="1">
      <alignment horizontal="right" vertical="top" wrapText="1"/>
      <protection/>
    </xf>
    <xf numFmtId="4" fontId="3" fillId="0" borderId="18" xfId="0" applyNumberFormat="1" applyFont="1" applyFill="1" applyBorder="1" applyAlignment="1" applyProtection="1">
      <alignment horizontal="right" vertical="top" wrapText="1"/>
      <protection/>
    </xf>
    <xf numFmtId="4" fontId="4" fillId="0" borderId="13" xfId="0" applyNumberFormat="1" applyFont="1" applyFill="1" applyBorder="1" applyAlignment="1" applyProtection="1">
      <alignment horizontal="right" vertical="top" wrapText="1"/>
      <protection/>
    </xf>
    <xf numFmtId="4" fontId="4" fillId="0" borderId="18" xfId="0" applyNumberFormat="1" applyFont="1" applyFill="1" applyBorder="1" applyAlignment="1" applyProtection="1">
      <alignment horizontal="right" vertical="top" wrapText="1"/>
      <protection/>
    </xf>
    <xf numFmtId="2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169" fontId="53" fillId="33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5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justify" vertical="top" wrapText="1"/>
      <protection/>
    </xf>
    <xf numFmtId="0" fontId="3" fillId="0" borderId="18" xfId="0" applyNumberFormat="1" applyFont="1" applyFill="1" applyBorder="1" applyAlignment="1" applyProtection="1">
      <alignment horizontal="justify" vertical="top" wrapText="1"/>
      <protection/>
    </xf>
    <xf numFmtId="0" fontId="0" fillId="0" borderId="30" xfId="0" applyBorder="1" applyAlignment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0" xfId="53" applyFont="1" applyFill="1" applyAlignment="1">
      <alignment horizontal="right"/>
      <protection/>
    </xf>
    <xf numFmtId="0" fontId="6" fillId="0" borderId="0" xfId="53" applyFont="1" applyFill="1" applyAlignment="1">
      <alignment horizontal="center" vertical="top" wrapText="1"/>
      <protection/>
    </xf>
    <xf numFmtId="0" fontId="9" fillId="0" borderId="0" xfId="53" applyFont="1" applyFill="1" applyAlignment="1">
      <alignment vertical="top" wrapText="1"/>
      <protection/>
    </xf>
    <xf numFmtId="0" fontId="52" fillId="0" borderId="0" xfId="0" applyFont="1" applyAlignment="1">
      <alignment vertical="top" wrapText="1"/>
    </xf>
    <xf numFmtId="0" fontId="11" fillId="0" borderId="0" xfId="53" applyFont="1" applyFill="1" applyAlignment="1">
      <alignment horizontal="right" wrapText="1"/>
      <protection/>
    </xf>
    <xf numFmtId="0" fontId="0" fillId="0" borderId="0" xfId="0" applyFont="1" applyAlignment="1">
      <alignment horizontal="right" wrapText="1"/>
    </xf>
    <xf numFmtId="0" fontId="6" fillId="0" borderId="0" xfId="53" applyFont="1" applyAlignment="1">
      <alignment horizontal="center" wrapText="1"/>
      <protection/>
    </xf>
    <xf numFmtId="0" fontId="15" fillId="0" borderId="0" xfId="53" applyFont="1" applyAlignment="1">
      <alignment wrapText="1"/>
      <protection/>
    </xf>
    <xf numFmtId="0" fontId="4" fillId="0" borderId="13" xfId="0" applyNumberFormat="1" applyFont="1" applyFill="1" applyBorder="1" applyAlignment="1" applyProtection="1">
      <alignment horizontal="justify" vertical="top" wrapText="1"/>
      <protection/>
    </xf>
    <xf numFmtId="0" fontId="4" fillId="0" borderId="18" xfId="0" applyNumberFormat="1" applyFont="1" applyFill="1" applyBorder="1" applyAlignment="1" applyProtection="1">
      <alignment horizontal="justify" vertical="top" wrapText="1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0" fontId="54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8">
      <selection activeCell="E8" sqref="E8"/>
    </sheetView>
  </sheetViews>
  <sheetFormatPr defaultColWidth="9.140625" defaultRowHeight="15"/>
  <cols>
    <col min="1" max="1" width="63.7109375" style="5" customWidth="1"/>
    <col min="2" max="2" width="6.8515625" style="5" customWidth="1"/>
    <col min="3" max="3" width="6.00390625" style="5" customWidth="1"/>
    <col min="4" max="4" width="18.28125" style="5" customWidth="1"/>
    <col min="5" max="5" width="18.7109375" style="5" customWidth="1"/>
    <col min="6" max="6" width="13.8515625" style="5" customWidth="1"/>
    <col min="7" max="7" width="4.00390625" style="5" customWidth="1"/>
    <col min="8" max="8" width="32.7109375" style="5" customWidth="1"/>
    <col min="9" max="16384" width="8.8515625" style="5" customWidth="1"/>
  </cols>
  <sheetData>
    <row r="1" spans="1:8" s="3" customFormat="1" ht="18.75" customHeight="1">
      <c r="A1" s="2"/>
      <c r="B1" s="87" t="s">
        <v>586</v>
      </c>
      <c r="C1" s="87"/>
      <c r="D1" s="87"/>
      <c r="E1" s="88"/>
      <c r="F1" s="88"/>
      <c r="G1" s="2"/>
      <c r="H1" s="2"/>
    </row>
    <row r="2" spans="1:8" s="3" customFormat="1" ht="48" customHeight="1">
      <c r="A2" s="85" t="s">
        <v>585</v>
      </c>
      <c r="B2" s="85"/>
      <c r="C2" s="85"/>
      <c r="D2" s="85"/>
      <c r="E2" s="86"/>
      <c r="F2" s="86"/>
      <c r="G2" s="4"/>
      <c r="H2" s="4"/>
    </row>
    <row r="3" spans="1:8" ht="17.25" customHeight="1">
      <c r="A3" s="87" t="s">
        <v>583</v>
      </c>
      <c r="B3" s="87"/>
      <c r="C3" s="87"/>
      <c r="D3" s="87"/>
      <c r="E3" s="89"/>
      <c r="F3" s="89"/>
      <c r="G3" s="6"/>
      <c r="H3" s="6"/>
    </row>
    <row r="4" spans="1:8" ht="51.75" customHeight="1">
      <c r="A4" s="15" t="s">
        <v>1</v>
      </c>
      <c r="B4" s="15" t="s">
        <v>2</v>
      </c>
      <c r="C4" s="16" t="s">
        <v>3</v>
      </c>
      <c r="D4" s="25" t="s">
        <v>588</v>
      </c>
      <c r="E4" s="26" t="s">
        <v>589</v>
      </c>
      <c r="F4" s="27" t="s">
        <v>587</v>
      </c>
      <c r="G4" s="1"/>
      <c r="H4" s="1"/>
    </row>
    <row r="5" spans="1:8" ht="15">
      <c r="A5" s="7" t="s">
        <v>4</v>
      </c>
      <c r="B5" s="8"/>
      <c r="C5" s="8"/>
      <c r="D5" s="9">
        <v>1118280816.98</v>
      </c>
      <c r="E5" s="9">
        <f>E6+E13+E15+E17+E23+E28+E30+E36+E39+E43+E47</f>
        <v>231384403.11999997</v>
      </c>
      <c r="F5" s="24">
        <f>E5/D5*100</f>
        <v>20.691082204635382</v>
      </c>
      <c r="G5" s="10"/>
      <c r="H5" s="30"/>
    </row>
    <row r="6" spans="1:8" ht="15">
      <c r="A6" s="7" t="s">
        <v>5</v>
      </c>
      <c r="B6" s="8" t="s">
        <v>6</v>
      </c>
      <c r="C6" s="8"/>
      <c r="D6" s="9">
        <v>324195080</v>
      </c>
      <c r="E6" s="9">
        <f>E7+E8+E9+E10+E11+E12</f>
        <v>70795406.13</v>
      </c>
      <c r="F6" s="24">
        <f aca="true" t="shared" si="0" ref="F6:F48">E6/D6*100</f>
        <v>21.837285787927442</v>
      </c>
      <c r="G6" s="10"/>
      <c r="H6" s="30"/>
    </row>
    <row r="7" spans="1:8" ht="30.75">
      <c r="A7" s="11" t="s">
        <v>7</v>
      </c>
      <c r="B7" s="12" t="s">
        <v>6</v>
      </c>
      <c r="C7" s="12" t="s">
        <v>8</v>
      </c>
      <c r="D7" s="13">
        <v>7456200</v>
      </c>
      <c r="E7" s="13">
        <f>'пр.3'!H7</f>
        <v>1379697.43</v>
      </c>
      <c r="F7" s="24">
        <f t="shared" si="0"/>
        <v>18.504029264236475</v>
      </c>
      <c r="G7" s="14"/>
      <c r="H7" s="14"/>
    </row>
    <row r="8" spans="1:8" ht="46.5">
      <c r="A8" s="11" t="s">
        <v>9</v>
      </c>
      <c r="B8" s="12" t="s">
        <v>6</v>
      </c>
      <c r="C8" s="12" t="s">
        <v>10</v>
      </c>
      <c r="D8" s="13">
        <v>6203800</v>
      </c>
      <c r="E8" s="13">
        <f>'пр.3'!H17+'пр.3'!H20+'пр.3'!H23+'пр.3'!H26</f>
        <v>986303.78</v>
      </c>
      <c r="F8" s="24">
        <f t="shared" si="0"/>
        <v>15.898381314678101</v>
      </c>
      <c r="G8" s="14"/>
      <c r="H8" s="14"/>
    </row>
    <row r="9" spans="1:8" ht="46.5">
      <c r="A9" s="11" t="s">
        <v>11</v>
      </c>
      <c r="B9" s="12" t="s">
        <v>6</v>
      </c>
      <c r="C9" s="12" t="s">
        <v>12</v>
      </c>
      <c r="D9" s="13">
        <v>129978100</v>
      </c>
      <c r="E9" s="13">
        <f>'пр.3'!H33+'пр.3'!H36+'пр.3'!H39+'пр.3'!H42+'пр.3'!H43+'пр.3'!H45+'пр.3'!H50+'пр.3'!H53+'пр.3'!H55+'пр.3'!H56+'пр.3'!H59+'пр.3'!H62+'пр.3'!H64</f>
        <v>29352678.51</v>
      </c>
      <c r="F9" s="24">
        <f t="shared" si="0"/>
        <v>22.58278780040638</v>
      </c>
      <c r="G9" s="14"/>
      <c r="H9" s="14"/>
    </row>
    <row r="10" spans="1:8" ht="46.5">
      <c r="A10" s="11" t="s">
        <v>13</v>
      </c>
      <c r="B10" s="12" t="s">
        <v>6</v>
      </c>
      <c r="C10" s="12" t="s">
        <v>14</v>
      </c>
      <c r="D10" s="13">
        <v>36673500</v>
      </c>
      <c r="E10" s="13">
        <f>'пр.3'!H70+'пр.3'!H74+'пр.3'!H77+'пр.3'!H79+'пр.3'!H82+'пр.3'!H85</f>
        <v>7248921.529999999</v>
      </c>
      <c r="F10" s="24">
        <f t="shared" si="0"/>
        <v>19.766102308206197</v>
      </c>
      <c r="G10" s="14"/>
      <c r="H10" s="14"/>
    </row>
    <row r="11" spans="1:8" ht="15">
      <c r="A11" s="11" t="s">
        <v>15</v>
      </c>
      <c r="B11" s="12" t="s">
        <v>6</v>
      </c>
      <c r="C11" s="12" t="s">
        <v>16</v>
      </c>
      <c r="D11" s="13">
        <v>500000</v>
      </c>
      <c r="E11" s="13">
        <v>0</v>
      </c>
      <c r="F11" s="24">
        <f t="shared" si="0"/>
        <v>0</v>
      </c>
      <c r="G11" s="14"/>
      <c r="H11" s="14"/>
    </row>
    <row r="12" spans="1:8" ht="15">
      <c r="A12" s="11" t="s">
        <v>17</v>
      </c>
      <c r="B12" s="12" t="s">
        <v>6</v>
      </c>
      <c r="C12" s="12" t="s">
        <v>18</v>
      </c>
      <c r="D12" s="13">
        <v>143383480</v>
      </c>
      <c r="E12" s="13">
        <f>'пр.3'!H170+'пр.3'!H168+'пр.3'!H164+'пр.3'!H159+'пр.3'!H157+'пр.3'!H155+'пр.3'!H152+'пр.3'!H149+'пр.3'!H145+'пр.3'!H142+'пр.3'!H138+'пр.3'!H137+'пр.3'!H135+'пр.3'!H133+'пр.3'!H130+'пр.3'!H127+'пр.3'!H123+'пр.3'!H118+'пр.3'!H113+'пр.3'!H108+'пр.3'!H103+'пр.3'!H100+'пр.3'!H96</f>
        <v>31827804.88</v>
      </c>
      <c r="F12" s="24">
        <f t="shared" si="0"/>
        <v>22.197679174755695</v>
      </c>
      <c r="G12" s="14"/>
      <c r="H12" s="14"/>
    </row>
    <row r="13" spans="1:8" ht="15">
      <c r="A13" s="7" t="s">
        <v>19</v>
      </c>
      <c r="B13" s="8" t="s">
        <v>8</v>
      </c>
      <c r="C13" s="8"/>
      <c r="D13" s="9">
        <v>853790.4</v>
      </c>
      <c r="E13" s="9">
        <f>E14</f>
        <v>46301.8</v>
      </c>
      <c r="F13" s="24">
        <f t="shared" si="0"/>
        <v>5.423087446286583</v>
      </c>
      <c r="G13" s="10"/>
      <c r="H13" s="10"/>
    </row>
    <row r="14" spans="1:8" ht="15">
      <c r="A14" s="11" t="s">
        <v>20</v>
      </c>
      <c r="B14" s="12" t="s">
        <v>8</v>
      </c>
      <c r="C14" s="12" t="s">
        <v>10</v>
      </c>
      <c r="D14" s="13">
        <v>853790.4</v>
      </c>
      <c r="E14" s="13">
        <f>'пр.3'!H171</f>
        <v>46301.8</v>
      </c>
      <c r="F14" s="24">
        <f t="shared" si="0"/>
        <v>5.423087446286583</v>
      </c>
      <c r="G14" s="14"/>
      <c r="H14" s="14"/>
    </row>
    <row r="15" spans="1:8" ht="30.75">
      <c r="A15" s="7" t="s">
        <v>21</v>
      </c>
      <c r="B15" s="8" t="s">
        <v>10</v>
      </c>
      <c r="C15" s="8"/>
      <c r="D15" s="9">
        <v>15560100</v>
      </c>
      <c r="E15" s="9">
        <f>E16</f>
        <v>2611878.52</v>
      </c>
      <c r="F15" s="24">
        <f t="shared" si="0"/>
        <v>16.78574379342035</v>
      </c>
      <c r="G15" s="10"/>
      <c r="H15" s="10"/>
    </row>
    <row r="16" spans="1:8" ht="36" customHeight="1">
      <c r="A16" s="11" t="s">
        <v>22</v>
      </c>
      <c r="B16" s="12" t="s">
        <v>10</v>
      </c>
      <c r="C16" s="12" t="s">
        <v>23</v>
      </c>
      <c r="D16" s="13">
        <v>15560100</v>
      </c>
      <c r="E16" s="13">
        <f>'пр.3'!H180</f>
        <v>2611878.52</v>
      </c>
      <c r="F16" s="24">
        <f t="shared" si="0"/>
        <v>16.78574379342035</v>
      </c>
      <c r="G16" s="14"/>
      <c r="H16" s="14"/>
    </row>
    <row r="17" spans="1:8" ht="15">
      <c r="A17" s="7" t="s">
        <v>24</v>
      </c>
      <c r="B17" s="8" t="s">
        <v>12</v>
      </c>
      <c r="C17" s="8"/>
      <c r="D17" s="9">
        <v>36430800</v>
      </c>
      <c r="E17" s="9">
        <f>E18+E19+E20+E21+E22</f>
        <v>5348727.98</v>
      </c>
      <c r="F17" s="24">
        <f t="shared" si="0"/>
        <v>14.681884504320522</v>
      </c>
      <c r="G17" s="10"/>
      <c r="H17" s="10"/>
    </row>
    <row r="18" spans="1:8" ht="15">
      <c r="A18" s="11" t="s">
        <v>25</v>
      </c>
      <c r="B18" s="12" t="s">
        <v>12</v>
      </c>
      <c r="C18" s="12" t="s">
        <v>8</v>
      </c>
      <c r="D18" s="13">
        <v>12169600</v>
      </c>
      <c r="E18" s="13">
        <f>'пр.3'!H215+'пр.3'!H217</f>
        <v>4101491.98</v>
      </c>
      <c r="F18" s="24">
        <f t="shared" si="0"/>
        <v>33.70276738758874</v>
      </c>
      <c r="G18" s="14"/>
      <c r="H18" s="14"/>
    </row>
    <row r="19" spans="1:8" ht="15">
      <c r="A19" s="11" t="s">
        <v>26</v>
      </c>
      <c r="B19" s="12" t="s">
        <v>12</v>
      </c>
      <c r="C19" s="12" t="s">
        <v>14</v>
      </c>
      <c r="D19" s="13">
        <v>10200</v>
      </c>
      <c r="E19" s="13">
        <f>'пр.3'!H222</f>
        <v>0</v>
      </c>
      <c r="F19" s="24">
        <f t="shared" si="0"/>
        <v>0</v>
      </c>
      <c r="G19" s="14"/>
      <c r="H19" s="14"/>
    </row>
    <row r="20" spans="1:8" ht="15">
      <c r="A20" s="11" t="s">
        <v>27</v>
      </c>
      <c r="B20" s="12" t="s">
        <v>12</v>
      </c>
      <c r="C20" s="12" t="s">
        <v>28</v>
      </c>
      <c r="D20" s="13">
        <v>12300000</v>
      </c>
      <c r="E20" s="13">
        <f>'пр.3'!H223</f>
        <v>0</v>
      </c>
      <c r="F20" s="24">
        <f t="shared" si="0"/>
        <v>0</v>
      </c>
      <c r="G20" s="14"/>
      <c r="H20" s="14"/>
    </row>
    <row r="21" spans="1:8" ht="15">
      <c r="A21" s="11" t="s">
        <v>29</v>
      </c>
      <c r="B21" s="12" t="s">
        <v>12</v>
      </c>
      <c r="C21" s="12" t="s">
        <v>30</v>
      </c>
      <c r="D21" s="13">
        <v>11408700</v>
      </c>
      <c r="E21" s="13">
        <f>'пр.3'!H242+'пр.3'!H238+'пр.3'!H233</f>
        <v>1247236</v>
      </c>
      <c r="F21" s="24">
        <f t="shared" si="0"/>
        <v>10.932323577620588</v>
      </c>
      <c r="G21" s="14"/>
      <c r="H21" s="14"/>
    </row>
    <row r="22" spans="1:8" ht="15">
      <c r="A22" s="11" t="s">
        <v>31</v>
      </c>
      <c r="B22" s="12" t="s">
        <v>12</v>
      </c>
      <c r="C22" s="12" t="s">
        <v>32</v>
      </c>
      <c r="D22" s="13">
        <v>542300</v>
      </c>
      <c r="E22" s="13">
        <f>'пр.3'!H248+'пр.3'!H253</f>
        <v>0</v>
      </c>
      <c r="F22" s="24">
        <f t="shared" si="0"/>
        <v>0</v>
      </c>
      <c r="G22" s="14"/>
      <c r="H22" s="14"/>
    </row>
    <row r="23" spans="1:8" ht="15">
      <c r="A23" s="7" t="s">
        <v>33</v>
      </c>
      <c r="B23" s="8" t="s">
        <v>34</v>
      </c>
      <c r="C23" s="8"/>
      <c r="D23" s="9">
        <v>122797611.6</v>
      </c>
      <c r="E23" s="9">
        <f>E24+E25+E26+E27</f>
        <v>48774793.04000001</v>
      </c>
      <c r="F23" s="24">
        <f t="shared" si="0"/>
        <v>39.7196593683586</v>
      </c>
      <c r="G23" s="10"/>
      <c r="H23" s="10"/>
    </row>
    <row r="24" spans="1:8" ht="15">
      <c r="A24" s="11" t="s">
        <v>35</v>
      </c>
      <c r="B24" s="12" t="s">
        <v>34</v>
      </c>
      <c r="C24" s="12" t="s">
        <v>6</v>
      </c>
      <c r="D24" s="13">
        <v>77724922.65</v>
      </c>
      <c r="E24" s="13">
        <f>'пр.3'!H260+'пр.3'!H263+'пр.3'!H268+'пр.3'!H272+'пр.3'!H275+'пр.3'!H277+'пр.3'!H278</f>
        <v>1981407.65</v>
      </c>
      <c r="F24" s="24">
        <f t="shared" si="0"/>
        <v>2.5492565092954775</v>
      </c>
      <c r="G24" s="14"/>
      <c r="H24" s="14"/>
    </row>
    <row r="25" spans="1:8" ht="15">
      <c r="A25" s="11" t="s">
        <v>36</v>
      </c>
      <c r="B25" s="12" t="s">
        <v>34</v>
      </c>
      <c r="C25" s="12" t="s">
        <v>8</v>
      </c>
      <c r="D25" s="13">
        <v>21246888.95</v>
      </c>
      <c r="E25" s="13">
        <f>'пр.3'!H284+'пр.3'!H287+'пр.3'!H289+'пр.3'!H294+'пр.3'!H298+'пр.3'!H300+'пр.3'!H301</f>
        <v>4028019.1500000004</v>
      </c>
      <c r="F25" s="24">
        <f t="shared" si="0"/>
        <v>18.95815975448961</v>
      </c>
      <c r="G25" s="14"/>
      <c r="H25" s="14"/>
    </row>
    <row r="26" spans="1:8" ht="15">
      <c r="A26" s="11" t="s">
        <v>37</v>
      </c>
      <c r="B26" s="12" t="s">
        <v>34</v>
      </c>
      <c r="C26" s="12" t="s">
        <v>10</v>
      </c>
      <c r="D26" s="13">
        <v>23825800</v>
      </c>
      <c r="E26" s="13">
        <f>'пр.3'!H307+'пр.3'!H312+'пр.3'!H315+'пр.3'!H319+'пр.3'!H322+'пр.3'!H326+'пр.3'!H329+'пр.3'!H334+'пр.3'!H338</f>
        <v>1964602</v>
      </c>
      <c r="F26" s="24">
        <f t="shared" si="0"/>
        <v>8.245691645191346</v>
      </c>
      <c r="G26" s="14"/>
      <c r="H26" s="14"/>
    </row>
    <row r="27" spans="1:8" ht="15">
      <c r="A27" s="11" t="s">
        <v>37</v>
      </c>
      <c r="B27" s="12" t="s">
        <v>34</v>
      </c>
      <c r="C27" s="29" t="s">
        <v>34</v>
      </c>
      <c r="D27" s="13">
        <v>0</v>
      </c>
      <c r="E27" s="13">
        <f>'пр.3'!H343</f>
        <v>40800764.24</v>
      </c>
      <c r="F27" s="24">
        <v>0</v>
      </c>
      <c r="G27" s="14"/>
      <c r="H27" s="14"/>
    </row>
    <row r="28" spans="1:8" ht="15">
      <c r="A28" s="7" t="s">
        <v>38</v>
      </c>
      <c r="B28" s="8" t="s">
        <v>14</v>
      </c>
      <c r="C28" s="8"/>
      <c r="D28" s="9">
        <v>1938000</v>
      </c>
      <c r="E28" s="9">
        <f>E29</f>
        <v>1867296.16</v>
      </c>
      <c r="F28" s="24">
        <f t="shared" si="0"/>
        <v>96.35171104231166</v>
      </c>
      <c r="G28" s="10"/>
      <c r="H28" s="10"/>
    </row>
    <row r="29" spans="1:8" ht="15">
      <c r="A29" s="11" t="s">
        <v>39</v>
      </c>
      <c r="B29" s="12" t="s">
        <v>14</v>
      </c>
      <c r="C29" s="12" t="s">
        <v>34</v>
      </c>
      <c r="D29" s="13">
        <v>1938000</v>
      </c>
      <c r="E29" s="13">
        <f>'пр.3'!H344</f>
        <v>1867296.16</v>
      </c>
      <c r="F29" s="24">
        <f t="shared" si="0"/>
        <v>96.35171104231166</v>
      </c>
      <c r="G29" s="14"/>
      <c r="H29" s="14"/>
    </row>
    <row r="30" spans="1:8" ht="15">
      <c r="A30" s="7" t="s">
        <v>40</v>
      </c>
      <c r="B30" s="8" t="s">
        <v>41</v>
      </c>
      <c r="C30" s="8"/>
      <c r="D30" s="9">
        <v>454740035.94</v>
      </c>
      <c r="E30" s="9">
        <f>E31+E32+E33+E34+E35</f>
        <v>72900274.82999998</v>
      </c>
      <c r="F30" s="24">
        <f t="shared" si="0"/>
        <v>16.031197842368712</v>
      </c>
      <c r="G30" s="10"/>
      <c r="H30" s="10"/>
    </row>
    <row r="31" spans="1:8" ht="15">
      <c r="A31" s="11" t="s">
        <v>42</v>
      </c>
      <c r="B31" s="12" t="s">
        <v>41</v>
      </c>
      <c r="C31" s="12" t="s">
        <v>6</v>
      </c>
      <c r="D31" s="13">
        <v>95235020.14</v>
      </c>
      <c r="E31" s="13">
        <f>'пр.3'!H361+'пр.3'!H366+'пр.3'!H369+'пр.3'!H372+'пр.3'!H377+'пр.3'!H380+'пр.3'!H383+'пр.3'!H386+'пр.3'!H389+'пр.3'!H394+'пр.3'!H397+'пр.3'!H401+'пр.3'!H404+'пр.3'!H407</f>
        <v>13090493.91</v>
      </c>
      <c r="F31" s="24">
        <f t="shared" si="0"/>
        <v>13.745462426275914</v>
      </c>
      <c r="G31" s="14"/>
      <c r="H31" s="14"/>
    </row>
    <row r="32" spans="1:8" ht="15">
      <c r="A32" s="11" t="s">
        <v>43</v>
      </c>
      <c r="B32" s="12" t="s">
        <v>41</v>
      </c>
      <c r="C32" s="12" t="s">
        <v>8</v>
      </c>
      <c r="D32" s="13">
        <v>265025028.91</v>
      </c>
      <c r="E32" s="13">
        <f>'пр.3'!H413+'пр.3'!H417+'пр.3'!H421+'пр.3'!H426+'пр.3'!H429+'пр.3'!H432+'пр.3'!H435+'пр.3'!H440+'пр.3'!H443+'пр.3'!H446+'пр.3'!H449+'пр.3'!H452+'пр.3'!H455+'пр.3'!H460+'пр.3'!H463+'пр.3'!H466+'пр.3'!H469+'пр.3'!H473+'пр.3'!H476+'пр.3'!H479</f>
        <v>44363618.22999999</v>
      </c>
      <c r="F32" s="24">
        <f t="shared" si="0"/>
        <v>16.73940699580697</v>
      </c>
      <c r="G32" s="14"/>
      <c r="H32" s="14"/>
    </row>
    <row r="33" spans="1:8" ht="15">
      <c r="A33" s="11" t="s">
        <v>44</v>
      </c>
      <c r="B33" s="12" t="s">
        <v>41</v>
      </c>
      <c r="C33" s="12" t="s">
        <v>10</v>
      </c>
      <c r="D33" s="13">
        <v>63503990</v>
      </c>
      <c r="E33" s="13">
        <f>'пр.3'!H485+'пр.3'!H489+'пр.3'!H494+'пр.3'!H499+'пр.3'!H502+'пр.3'!H505+'пр.3'!H508+'пр.3'!H511+'пр.3'!H515+'пр.3'!H518+'пр.3'!H521</f>
        <v>11168240.75</v>
      </c>
      <c r="F33" s="24">
        <f t="shared" si="0"/>
        <v>17.586675656128065</v>
      </c>
      <c r="G33" s="14"/>
      <c r="H33" s="14"/>
    </row>
    <row r="34" spans="1:8" ht="15">
      <c r="A34" s="11" t="s">
        <v>45</v>
      </c>
      <c r="B34" s="12" t="s">
        <v>41</v>
      </c>
      <c r="C34" s="12" t="s">
        <v>41</v>
      </c>
      <c r="D34" s="13">
        <v>3044700</v>
      </c>
      <c r="E34" s="13">
        <f>'пр.3'!H527+'пр.3'!H529+'пр.3'!H532+'пр.3'!H537+'пр.3'!H540+'пр.3'!H545+'пр.3'!H549+'пр.3'!H552+'пр.3'!H555+'пр.3'!H558+'пр.3'!H563+'пр.3'!H567</f>
        <v>819674</v>
      </c>
      <c r="F34" s="24">
        <f t="shared" si="0"/>
        <v>26.921338719742504</v>
      </c>
      <c r="G34" s="14"/>
      <c r="H34" s="14"/>
    </row>
    <row r="35" spans="1:8" ht="15">
      <c r="A35" s="11" t="s">
        <v>46</v>
      </c>
      <c r="B35" s="12" t="s">
        <v>41</v>
      </c>
      <c r="C35" s="12" t="s">
        <v>30</v>
      </c>
      <c r="D35" s="13">
        <v>27931296.89</v>
      </c>
      <c r="E35" s="13">
        <f>'пр.3'!H573+'пр.3'!H575+'пр.3'!H579+'пр.3'!H581+'пр.3'!H586+'пр.3'!H590+'пр.3'!H595+'пр.3'!H598+'пр.3'!H600+'пр.3'!H603+'пр.3'!H606</f>
        <v>3458247.94</v>
      </c>
      <c r="F35" s="24">
        <f t="shared" si="0"/>
        <v>12.381265193733723</v>
      </c>
      <c r="G35" s="14"/>
      <c r="H35" s="14"/>
    </row>
    <row r="36" spans="1:8" ht="15">
      <c r="A36" s="7" t="s">
        <v>47</v>
      </c>
      <c r="B36" s="8" t="s">
        <v>28</v>
      </c>
      <c r="C36" s="8"/>
      <c r="D36" s="9">
        <v>87413106</v>
      </c>
      <c r="E36" s="9">
        <f>E37+E38</f>
        <v>9413348.969999999</v>
      </c>
      <c r="F36" s="24">
        <f t="shared" si="0"/>
        <v>10.768807334222856</v>
      </c>
      <c r="G36" s="10"/>
      <c r="H36" s="10"/>
    </row>
    <row r="37" spans="1:8" ht="15">
      <c r="A37" s="11" t="s">
        <v>48</v>
      </c>
      <c r="B37" s="12" t="s">
        <v>28</v>
      </c>
      <c r="C37" s="12" t="s">
        <v>6</v>
      </c>
      <c r="D37" s="13">
        <v>79174306</v>
      </c>
      <c r="E37" s="13">
        <f>'пр.3'!H613+'пр.3'!H617+'пр.3'!H621+'пр.3'!H625+'пр.3'!H630+'пр.3'!H633+'пр.3'!H636+'пр.3'!H639+'пр.3'!H642+'пр.3'!H645+'пр.3'!H649+'пр.3'!H652+'пр.3'!H655+'пр.3'!H659+'пр.3'!H662+'пр.3'!H665+'пр.3'!H669</f>
        <v>8208026.26</v>
      </c>
      <c r="F37" s="24">
        <f t="shared" si="0"/>
        <v>10.3670327846006</v>
      </c>
      <c r="G37" s="14"/>
      <c r="H37" s="14"/>
    </row>
    <row r="38" spans="1:8" ht="15">
      <c r="A38" s="11" t="s">
        <v>49</v>
      </c>
      <c r="B38" s="12" t="s">
        <v>28</v>
      </c>
      <c r="C38" s="12" t="s">
        <v>12</v>
      </c>
      <c r="D38" s="13">
        <v>8238800</v>
      </c>
      <c r="E38" s="13">
        <f>'пр.3'!H675+'пр.3'!H677+'пр.3'!H682+'пр.3'!H687+'пр.3'!H692+'пр.3'!H695+'пр.3'!H697+'пр.3'!H700+'пр.3'!H703</f>
        <v>1205322.71</v>
      </c>
      <c r="F38" s="24">
        <f t="shared" si="0"/>
        <v>14.629833349516918</v>
      </c>
      <c r="G38" s="14"/>
      <c r="H38" s="14"/>
    </row>
    <row r="39" spans="1:8" ht="15">
      <c r="A39" s="7" t="s">
        <v>50</v>
      </c>
      <c r="B39" s="8" t="s">
        <v>23</v>
      </c>
      <c r="C39" s="8"/>
      <c r="D39" s="9">
        <v>22333494.04</v>
      </c>
      <c r="E39" s="9">
        <f>E40+E41+E42</f>
        <v>9242378.68</v>
      </c>
      <c r="F39" s="24">
        <f t="shared" si="0"/>
        <v>41.38348734616538</v>
      </c>
      <c r="G39" s="10"/>
      <c r="H39" s="10"/>
    </row>
    <row r="40" spans="1:8" ht="15">
      <c r="A40" s="11" t="s">
        <v>51</v>
      </c>
      <c r="B40" s="12" t="s">
        <v>23</v>
      </c>
      <c r="C40" s="12" t="s">
        <v>6</v>
      </c>
      <c r="D40" s="13">
        <v>12600000</v>
      </c>
      <c r="E40" s="13">
        <f>'пр.3'!H705</f>
        <v>8734854.73</v>
      </c>
      <c r="F40" s="24">
        <f t="shared" si="0"/>
        <v>69.32424388888889</v>
      </c>
      <c r="G40" s="14"/>
      <c r="H40" s="14"/>
    </row>
    <row r="41" spans="1:8" ht="15">
      <c r="A41" s="11" t="s">
        <v>52</v>
      </c>
      <c r="B41" s="12" t="s">
        <v>23</v>
      </c>
      <c r="C41" s="12" t="s">
        <v>10</v>
      </c>
      <c r="D41" s="13">
        <v>50000</v>
      </c>
      <c r="E41" s="13">
        <f>'пр.3'!H710</f>
        <v>0</v>
      </c>
      <c r="F41" s="24">
        <f t="shared" si="0"/>
        <v>0</v>
      </c>
      <c r="G41" s="14"/>
      <c r="H41" s="14"/>
    </row>
    <row r="42" spans="1:8" ht="15">
      <c r="A42" s="11" t="s">
        <v>53</v>
      </c>
      <c r="B42" s="12" t="s">
        <v>23</v>
      </c>
      <c r="C42" s="12" t="s">
        <v>14</v>
      </c>
      <c r="D42" s="13">
        <v>9683494.04</v>
      </c>
      <c r="E42" s="13">
        <f>'пр.3'!H716</f>
        <v>507523.95</v>
      </c>
      <c r="F42" s="24">
        <f t="shared" si="0"/>
        <v>5.241124204791683</v>
      </c>
      <c r="G42" s="14"/>
      <c r="H42" s="14"/>
    </row>
    <row r="43" spans="1:8" ht="15">
      <c r="A43" s="7" t="s">
        <v>54</v>
      </c>
      <c r="B43" s="8" t="s">
        <v>16</v>
      </c>
      <c r="C43" s="8"/>
      <c r="D43" s="9">
        <v>43287816</v>
      </c>
      <c r="E43" s="9">
        <f>E44+E45+E46</f>
        <v>7655955.010000001</v>
      </c>
      <c r="F43" s="24">
        <f t="shared" si="0"/>
        <v>17.686166033416885</v>
      </c>
      <c r="G43" s="10"/>
      <c r="H43" s="10"/>
    </row>
    <row r="44" spans="1:8" ht="15">
      <c r="A44" s="11" t="s">
        <v>55</v>
      </c>
      <c r="B44" s="12" t="s">
        <v>16</v>
      </c>
      <c r="C44" s="12" t="s">
        <v>6</v>
      </c>
      <c r="D44" s="13">
        <v>27167400</v>
      </c>
      <c r="E44" s="13">
        <f>'пр.3'!H749</f>
        <v>4891820.48</v>
      </c>
      <c r="F44" s="24">
        <f t="shared" si="0"/>
        <v>18.00621509603422</v>
      </c>
      <c r="G44" s="14"/>
      <c r="H44" s="14"/>
    </row>
    <row r="45" spans="1:8" ht="15">
      <c r="A45" s="11" t="s">
        <v>56</v>
      </c>
      <c r="B45" s="12" t="s">
        <v>16</v>
      </c>
      <c r="C45" s="12" t="s">
        <v>10</v>
      </c>
      <c r="D45" s="13">
        <v>10964816</v>
      </c>
      <c r="E45" s="13">
        <f>'пр.3'!H760</f>
        <v>2589484.5300000003</v>
      </c>
      <c r="F45" s="24">
        <f t="shared" si="0"/>
        <v>23.616306283662215</v>
      </c>
      <c r="G45" s="14"/>
      <c r="H45" s="14"/>
    </row>
    <row r="46" spans="1:8" ht="15">
      <c r="A46" s="11" t="s">
        <v>57</v>
      </c>
      <c r="B46" s="12" t="s">
        <v>16</v>
      </c>
      <c r="C46" s="12" t="s">
        <v>34</v>
      </c>
      <c r="D46" s="13">
        <v>5155600</v>
      </c>
      <c r="E46" s="13">
        <f>'пр.3'!H786</f>
        <v>174650</v>
      </c>
      <c r="F46" s="24">
        <f t="shared" si="0"/>
        <v>3.387578555357281</v>
      </c>
      <c r="G46" s="14"/>
      <c r="H46" s="14"/>
    </row>
    <row r="47" spans="1:8" ht="15">
      <c r="A47" s="7" t="s">
        <v>58</v>
      </c>
      <c r="B47" s="8" t="s">
        <v>32</v>
      </c>
      <c r="C47" s="8"/>
      <c r="D47" s="9">
        <v>8730983</v>
      </c>
      <c r="E47" s="9">
        <f>E48</f>
        <v>2728042</v>
      </c>
      <c r="F47" s="24">
        <f t="shared" si="0"/>
        <v>31.245531001492044</v>
      </c>
      <c r="G47" s="10"/>
      <c r="H47" s="10"/>
    </row>
    <row r="48" spans="1:8" ht="15">
      <c r="A48" s="11" t="s">
        <v>59</v>
      </c>
      <c r="B48" s="12" t="s">
        <v>32</v>
      </c>
      <c r="C48" s="12" t="s">
        <v>8</v>
      </c>
      <c r="D48" s="13">
        <v>8730983</v>
      </c>
      <c r="E48" s="13">
        <f>'пр.3'!H825</f>
        <v>2728042</v>
      </c>
      <c r="F48" s="24">
        <f t="shared" si="0"/>
        <v>31.245531001492044</v>
      </c>
      <c r="G48" s="14"/>
      <c r="H48" s="14"/>
    </row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</sheetData>
  <sheetProtection/>
  <mergeCells count="3">
    <mergeCell ref="A2:F2"/>
    <mergeCell ref="B1:F1"/>
    <mergeCell ref="A3:F3"/>
  </mergeCells>
  <printOptions/>
  <pageMargins left="0.7874015748031497" right="0.3937007874015748" top="0.5905511811023623" bottom="0.3937007874015748" header="0" footer="0.5118110236220472"/>
  <pageSetup fitToHeight="0" orientation="landscape" paperSize="9" r:id="rId1"/>
  <headerFooter>
    <oddHeader>&amp;C&amp;"Times New Roman"&amp;10&amp;K000000&amp;P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26"/>
  <sheetViews>
    <sheetView view="pageBreakPreview" zoomScale="60" zoomScaleNormal="110" zoomScalePageLayoutView="0" workbookViewId="0" topLeftCell="A560">
      <selection activeCell="A203" sqref="A203"/>
    </sheetView>
  </sheetViews>
  <sheetFormatPr defaultColWidth="9.140625" defaultRowHeight="15"/>
  <cols>
    <col min="1" max="1" width="60.140625" style="56" customWidth="1"/>
    <col min="2" max="3" width="3.7109375" style="56" customWidth="1"/>
    <col min="4" max="4" width="16.00390625" style="56" customWidth="1"/>
    <col min="5" max="5" width="4.7109375" style="56" customWidth="1"/>
    <col min="6" max="6" width="11.28125" style="56" customWidth="1"/>
    <col min="7" max="7" width="6.57421875" style="56" customWidth="1"/>
    <col min="8" max="8" width="5.421875" style="71" customWidth="1"/>
    <col min="9" max="9" width="9.8515625" style="71" customWidth="1"/>
    <col min="10" max="10" width="6.00390625" style="56" customWidth="1"/>
    <col min="11" max="11" width="4.7109375" style="56" customWidth="1"/>
    <col min="12" max="12" width="8.8515625" style="56" customWidth="1"/>
    <col min="13" max="13" width="13.7109375" style="56" bestFit="1" customWidth="1"/>
    <col min="14" max="14" width="8.8515625" style="56" customWidth="1"/>
    <col min="15" max="15" width="9.00390625" style="56" bestFit="1" customWidth="1"/>
    <col min="16" max="16" width="13.28125" style="56" customWidth="1"/>
    <col min="17" max="16384" width="8.8515625" style="56" customWidth="1"/>
  </cols>
  <sheetData>
    <row r="1" spans="1:12" s="73" customFormat="1" ht="18.75" customHeight="1">
      <c r="A1" s="72"/>
      <c r="B1" s="72"/>
      <c r="C1" s="94"/>
      <c r="D1" s="94"/>
      <c r="E1" s="94"/>
      <c r="F1" s="94"/>
      <c r="G1" s="95"/>
      <c r="H1" s="94" t="s">
        <v>0</v>
      </c>
      <c r="I1" s="94"/>
      <c r="J1" s="94"/>
      <c r="K1" s="94"/>
      <c r="L1" s="95"/>
    </row>
    <row r="2" spans="1:11" s="73" customFormat="1" ht="48" customHeight="1">
      <c r="A2" s="92" t="s">
        <v>590</v>
      </c>
      <c r="B2" s="92"/>
      <c r="C2" s="92"/>
      <c r="D2" s="92"/>
      <c r="E2" s="92"/>
      <c r="F2" s="92"/>
      <c r="G2" s="92"/>
      <c r="H2" s="93"/>
      <c r="I2" s="93"/>
      <c r="J2" s="93"/>
      <c r="K2" s="93"/>
    </row>
    <row r="3" spans="1:11" s="73" customFormat="1" ht="17.25" customHeight="1">
      <c r="A3" s="111" t="s">
        <v>583</v>
      </c>
      <c r="B3" s="111"/>
      <c r="C3" s="111"/>
      <c r="D3" s="111"/>
      <c r="E3" s="111"/>
      <c r="F3" s="111"/>
      <c r="G3" s="111"/>
      <c r="H3" s="112"/>
      <c r="I3" s="112"/>
      <c r="J3" s="112"/>
      <c r="K3" s="112"/>
    </row>
    <row r="4" spans="1:11" ht="58.5" customHeight="1">
      <c r="A4" s="58" t="s">
        <v>1</v>
      </c>
      <c r="B4" s="58" t="s">
        <v>2</v>
      </c>
      <c r="C4" s="58" t="s">
        <v>3</v>
      </c>
      <c r="D4" s="58" t="s">
        <v>61</v>
      </c>
      <c r="E4" s="59" t="s">
        <v>62</v>
      </c>
      <c r="F4" s="119" t="str">
        <f>'пр.2'!D4</f>
        <v>Бюджет на 2024 год</v>
      </c>
      <c r="G4" s="120"/>
      <c r="H4" s="107" t="s">
        <v>589</v>
      </c>
      <c r="I4" s="108"/>
      <c r="J4" s="109" t="s">
        <v>587</v>
      </c>
      <c r="K4" s="110"/>
    </row>
    <row r="5" spans="1:13" s="62" customFormat="1" ht="24" customHeight="1">
      <c r="A5" s="60" t="s">
        <v>4</v>
      </c>
      <c r="B5" s="61"/>
      <c r="C5" s="61"/>
      <c r="D5" s="61"/>
      <c r="E5" s="61"/>
      <c r="F5" s="100">
        <v>1118280816.98</v>
      </c>
      <c r="G5" s="101"/>
      <c r="H5" s="102">
        <f>H6+H171+H180+H210+H254+H344+H355+H607+H704+H748+H820</f>
        <v>231384403.11999997</v>
      </c>
      <c r="I5" s="103"/>
      <c r="J5" s="104">
        <f>H5/F5*100</f>
        <v>20.691082204635382</v>
      </c>
      <c r="K5" s="105"/>
      <c r="M5" s="63"/>
    </row>
    <row r="6" spans="1:16" s="62" customFormat="1" ht="18.75" customHeight="1">
      <c r="A6" s="60" t="s">
        <v>5</v>
      </c>
      <c r="B6" s="61" t="s">
        <v>6</v>
      </c>
      <c r="C6" s="61"/>
      <c r="D6" s="61"/>
      <c r="E6" s="61"/>
      <c r="F6" s="100">
        <v>324195080</v>
      </c>
      <c r="G6" s="101"/>
      <c r="H6" s="102">
        <f>H7+H13+H28+H65+H86+H91</f>
        <v>70795406.13</v>
      </c>
      <c r="I6" s="103"/>
      <c r="J6" s="104">
        <f aca="true" t="shared" si="0" ref="J6:J69">H6/F6*100</f>
        <v>21.837285787927442</v>
      </c>
      <c r="K6" s="105"/>
      <c r="M6" s="63"/>
      <c r="P6" s="63"/>
    </row>
    <row r="7" spans="1:11" s="62" customFormat="1" ht="48" customHeight="1">
      <c r="A7" s="60" t="s">
        <v>7</v>
      </c>
      <c r="B7" s="61" t="s">
        <v>6</v>
      </c>
      <c r="C7" s="61" t="s">
        <v>8</v>
      </c>
      <c r="D7" s="61"/>
      <c r="E7" s="61"/>
      <c r="F7" s="100">
        <v>7456200</v>
      </c>
      <c r="G7" s="101"/>
      <c r="H7" s="102">
        <f>H8</f>
        <v>1379697.43</v>
      </c>
      <c r="I7" s="103"/>
      <c r="J7" s="104">
        <f t="shared" si="0"/>
        <v>18.504029264236475</v>
      </c>
      <c r="K7" s="105"/>
    </row>
    <row r="8" spans="1:11" s="62" customFormat="1" ht="47.25" customHeight="1">
      <c r="A8" s="64" t="s">
        <v>63</v>
      </c>
      <c r="B8" s="65" t="s">
        <v>6</v>
      </c>
      <c r="C8" s="65" t="s">
        <v>8</v>
      </c>
      <c r="D8" s="65" t="s">
        <v>64</v>
      </c>
      <c r="E8" s="65"/>
      <c r="F8" s="96">
        <v>7456200</v>
      </c>
      <c r="G8" s="97"/>
      <c r="H8" s="98">
        <f>H9</f>
        <v>1379697.43</v>
      </c>
      <c r="I8" s="99"/>
      <c r="J8" s="90">
        <f t="shared" si="0"/>
        <v>18.504029264236475</v>
      </c>
      <c r="K8" s="91"/>
    </row>
    <row r="9" spans="1:11" s="62" customFormat="1" ht="15">
      <c r="A9" s="64" t="s">
        <v>65</v>
      </c>
      <c r="B9" s="65" t="s">
        <v>6</v>
      </c>
      <c r="C9" s="65" t="s">
        <v>8</v>
      </c>
      <c r="D9" s="65" t="s">
        <v>66</v>
      </c>
      <c r="E9" s="65"/>
      <c r="F9" s="96">
        <v>7456200</v>
      </c>
      <c r="G9" s="97"/>
      <c r="H9" s="98">
        <f>H10</f>
        <v>1379697.43</v>
      </c>
      <c r="I9" s="99"/>
      <c r="J9" s="90">
        <f t="shared" si="0"/>
        <v>18.504029264236475</v>
      </c>
      <c r="K9" s="91"/>
    </row>
    <row r="10" spans="1:11" s="62" customFormat="1" ht="30.75">
      <c r="A10" s="64" t="s">
        <v>67</v>
      </c>
      <c r="B10" s="65" t="s">
        <v>6</v>
      </c>
      <c r="C10" s="65" t="s">
        <v>8</v>
      </c>
      <c r="D10" s="65" t="s">
        <v>68</v>
      </c>
      <c r="E10" s="65"/>
      <c r="F10" s="96">
        <v>7456200</v>
      </c>
      <c r="G10" s="97"/>
      <c r="H10" s="98">
        <f>H11</f>
        <v>1379697.43</v>
      </c>
      <c r="I10" s="99"/>
      <c r="J10" s="90">
        <f t="shared" si="0"/>
        <v>18.504029264236475</v>
      </c>
      <c r="K10" s="91"/>
    </row>
    <row r="11" spans="1:11" s="62" customFormat="1" ht="63.75" customHeight="1">
      <c r="A11" s="64" t="s">
        <v>69</v>
      </c>
      <c r="B11" s="65" t="s">
        <v>6</v>
      </c>
      <c r="C11" s="65" t="s">
        <v>8</v>
      </c>
      <c r="D11" s="65" t="s">
        <v>68</v>
      </c>
      <c r="E11" s="65" t="s">
        <v>70</v>
      </c>
      <c r="F11" s="96">
        <v>7456200</v>
      </c>
      <c r="G11" s="97"/>
      <c r="H11" s="98">
        <f>H12</f>
        <v>1379697.43</v>
      </c>
      <c r="I11" s="99"/>
      <c r="J11" s="90">
        <f t="shared" si="0"/>
        <v>18.504029264236475</v>
      </c>
      <c r="K11" s="91"/>
    </row>
    <row r="12" spans="1:11" s="62" customFormat="1" ht="30.75">
      <c r="A12" s="64" t="s">
        <v>71</v>
      </c>
      <c r="B12" s="65" t="s">
        <v>6</v>
      </c>
      <c r="C12" s="65" t="s">
        <v>8</v>
      </c>
      <c r="D12" s="65" t="s">
        <v>68</v>
      </c>
      <c r="E12" s="65" t="s">
        <v>72</v>
      </c>
      <c r="F12" s="96">
        <v>7456200</v>
      </c>
      <c r="G12" s="97"/>
      <c r="H12" s="98">
        <f>'пр.4'!I11</f>
        <v>1379697.43</v>
      </c>
      <c r="I12" s="99"/>
      <c r="J12" s="90">
        <f t="shared" si="0"/>
        <v>18.504029264236475</v>
      </c>
      <c r="K12" s="91"/>
    </row>
    <row r="13" spans="1:11" s="62" customFormat="1" ht="50.25" customHeight="1">
      <c r="A13" s="60" t="s">
        <v>9</v>
      </c>
      <c r="B13" s="61" t="s">
        <v>6</v>
      </c>
      <c r="C13" s="61" t="s">
        <v>10</v>
      </c>
      <c r="D13" s="61"/>
      <c r="E13" s="61"/>
      <c r="F13" s="100">
        <v>6203800</v>
      </c>
      <c r="G13" s="101"/>
      <c r="H13" s="102">
        <f>H14</f>
        <v>986303.78</v>
      </c>
      <c r="I13" s="103"/>
      <c r="J13" s="104">
        <f t="shared" si="0"/>
        <v>15.898381314678101</v>
      </c>
      <c r="K13" s="105"/>
    </row>
    <row r="14" spans="1:11" s="62" customFormat="1" ht="46.5">
      <c r="A14" s="64" t="s">
        <v>63</v>
      </c>
      <c r="B14" s="65" t="s">
        <v>6</v>
      </c>
      <c r="C14" s="65" t="s">
        <v>10</v>
      </c>
      <c r="D14" s="65" t="s">
        <v>64</v>
      </c>
      <c r="E14" s="65"/>
      <c r="F14" s="96">
        <v>6203800</v>
      </c>
      <c r="G14" s="97"/>
      <c r="H14" s="98">
        <f>H15</f>
        <v>986303.78</v>
      </c>
      <c r="I14" s="99"/>
      <c r="J14" s="90">
        <f t="shared" si="0"/>
        <v>15.898381314678101</v>
      </c>
      <c r="K14" s="91"/>
    </row>
    <row r="15" spans="1:11" s="62" customFormat="1" ht="15">
      <c r="A15" s="64" t="s">
        <v>73</v>
      </c>
      <c r="B15" s="65" t="s">
        <v>6</v>
      </c>
      <c r="C15" s="65" t="s">
        <v>10</v>
      </c>
      <c r="D15" s="65" t="s">
        <v>74</v>
      </c>
      <c r="E15" s="65"/>
      <c r="F15" s="96">
        <v>6203800</v>
      </c>
      <c r="G15" s="97"/>
      <c r="H15" s="98">
        <f>H16+H19+H22+H25</f>
        <v>986303.78</v>
      </c>
      <c r="I15" s="99"/>
      <c r="J15" s="90">
        <f t="shared" si="0"/>
        <v>15.898381314678101</v>
      </c>
      <c r="K15" s="91"/>
    </row>
    <row r="16" spans="1:11" s="62" customFormat="1" ht="30.75">
      <c r="A16" s="64" t="s">
        <v>67</v>
      </c>
      <c r="B16" s="65" t="s">
        <v>6</v>
      </c>
      <c r="C16" s="65" t="s">
        <v>10</v>
      </c>
      <c r="D16" s="65" t="s">
        <v>75</v>
      </c>
      <c r="E16" s="65"/>
      <c r="F16" s="96">
        <v>5515800</v>
      </c>
      <c r="G16" s="97"/>
      <c r="H16" s="98">
        <f>H17</f>
        <v>985379.48</v>
      </c>
      <c r="I16" s="99"/>
      <c r="J16" s="90">
        <f t="shared" si="0"/>
        <v>17.864670220095</v>
      </c>
      <c r="K16" s="91"/>
    </row>
    <row r="17" spans="1:11" s="62" customFormat="1" ht="66" customHeight="1">
      <c r="A17" s="64" t="s">
        <v>69</v>
      </c>
      <c r="B17" s="65" t="s">
        <v>6</v>
      </c>
      <c r="C17" s="65" t="s">
        <v>10</v>
      </c>
      <c r="D17" s="65" t="s">
        <v>75</v>
      </c>
      <c r="E17" s="65" t="s">
        <v>70</v>
      </c>
      <c r="F17" s="96">
        <v>5515800</v>
      </c>
      <c r="G17" s="97"/>
      <c r="H17" s="98">
        <f>H18</f>
        <v>985379.48</v>
      </c>
      <c r="I17" s="99"/>
      <c r="J17" s="90">
        <f t="shared" si="0"/>
        <v>17.864670220095</v>
      </c>
      <c r="K17" s="91"/>
    </row>
    <row r="18" spans="1:11" s="62" customFormat="1" ht="30.75">
      <c r="A18" s="64" t="s">
        <v>71</v>
      </c>
      <c r="B18" s="65" t="s">
        <v>6</v>
      </c>
      <c r="C18" s="65" t="s">
        <v>10</v>
      </c>
      <c r="D18" s="65" t="s">
        <v>75</v>
      </c>
      <c r="E18" s="65" t="s">
        <v>72</v>
      </c>
      <c r="F18" s="96">
        <v>5515800</v>
      </c>
      <c r="G18" s="97"/>
      <c r="H18" s="98">
        <f>'пр.4'!I254</f>
        <v>985379.48</v>
      </c>
      <c r="I18" s="99"/>
      <c r="J18" s="90">
        <f t="shared" si="0"/>
        <v>17.864670220095</v>
      </c>
      <c r="K18" s="91"/>
    </row>
    <row r="19" spans="1:11" s="62" customFormat="1" ht="21" customHeight="1">
      <c r="A19" s="64" t="s">
        <v>76</v>
      </c>
      <c r="B19" s="65" t="s">
        <v>6</v>
      </c>
      <c r="C19" s="65" t="s">
        <v>10</v>
      </c>
      <c r="D19" s="65" t="s">
        <v>77</v>
      </c>
      <c r="E19" s="65"/>
      <c r="F19" s="96">
        <v>488000</v>
      </c>
      <c r="G19" s="97"/>
      <c r="H19" s="98">
        <f>H20</f>
        <v>924.3</v>
      </c>
      <c r="I19" s="99"/>
      <c r="J19" s="90">
        <f t="shared" si="0"/>
        <v>0.18940573770491803</v>
      </c>
      <c r="K19" s="91"/>
    </row>
    <row r="20" spans="1:11" s="62" customFormat="1" ht="30.75">
      <c r="A20" s="64" t="s">
        <v>78</v>
      </c>
      <c r="B20" s="65" t="s">
        <v>6</v>
      </c>
      <c r="C20" s="65" t="s">
        <v>10</v>
      </c>
      <c r="D20" s="65" t="s">
        <v>77</v>
      </c>
      <c r="E20" s="65" t="s">
        <v>79</v>
      </c>
      <c r="F20" s="96">
        <v>488000</v>
      </c>
      <c r="G20" s="97"/>
      <c r="H20" s="98">
        <f>H21</f>
        <v>924.3</v>
      </c>
      <c r="I20" s="99"/>
      <c r="J20" s="90">
        <f t="shared" si="0"/>
        <v>0.18940573770491803</v>
      </c>
      <c r="K20" s="91"/>
    </row>
    <row r="21" spans="1:11" s="62" customFormat="1" ht="30.75">
      <c r="A21" s="64" t="s">
        <v>80</v>
      </c>
      <c r="B21" s="65" t="s">
        <v>6</v>
      </c>
      <c r="C21" s="65" t="s">
        <v>10</v>
      </c>
      <c r="D21" s="65" t="s">
        <v>77</v>
      </c>
      <c r="E21" s="65" t="s">
        <v>81</v>
      </c>
      <c r="F21" s="96">
        <v>488000</v>
      </c>
      <c r="G21" s="97"/>
      <c r="H21" s="98">
        <f>'пр.4'!I257</f>
        <v>924.3</v>
      </c>
      <c r="I21" s="99"/>
      <c r="J21" s="90">
        <f t="shared" si="0"/>
        <v>0.18940573770491803</v>
      </c>
      <c r="K21" s="91"/>
    </row>
    <row r="22" spans="1:11" s="62" customFormat="1" ht="78">
      <c r="A22" s="64" t="s">
        <v>82</v>
      </c>
      <c r="B22" s="65" t="s">
        <v>6</v>
      </c>
      <c r="C22" s="65" t="s">
        <v>10</v>
      </c>
      <c r="D22" s="65" t="s">
        <v>83</v>
      </c>
      <c r="E22" s="65"/>
      <c r="F22" s="96">
        <v>140000</v>
      </c>
      <c r="G22" s="97"/>
      <c r="H22" s="98">
        <f>H23</f>
        <v>0</v>
      </c>
      <c r="I22" s="99"/>
      <c r="J22" s="90">
        <f t="shared" si="0"/>
        <v>0</v>
      </c>
      <c r="K22" s="91"/>
    </row>
    <row r="23" spans="1:11" s="62" customFormat="1" ht="63" customHeight="1">
      <c r="A23" s="64" t="s">
        <v>69</v>
      </c>
      <c r="B23" s="65" t="s">
        <v>6</v>
      </c>
      <c r="C23" s="65" t="s">
        <v>10</v>
      </c>
      <c r="D23" s="65" t="s">
        <v>83</v>
      </c>
      <c r="E23" s="65" t="s">
        <v>70</v>
      </c>
      <c r="F23" s="96">
        <v>140000</v>
      </c>
      <c r="G23" s="97"/>
      <c r="H23" s="98">
        <f>H24</f>
        <v>0</v>
      </c>
      <c r="I23" s="99"/>
      <c r="J23" s="90">
        <f t="shared" si="0"/>
        <v>0</v>
      </c>
      <c r="K23" s="91"/>
    </row>
    <row r="24" spans="1:11" s="62" customFormat="1" ht="30.75">
      <c r="A24" s="64" t="s">
        <v>71</v>
      </c>
      <c r="B24" s="65" t="s">
        <v>6</v>
      </c>
      <c r="C24" s="65" t="s">
        <v>10</v>
      </c>
      <c r="D24" s="65" t="s">
        <v>83</v>
      </c>
      <c r="E24" s="65" t="s">
        <v>72</v>
      </c>
      <c r="F24" s="96">
        <v>140000</v>
      </c>
      <c r="G24" s="97"/>
      <c r="H24" s="98">
        <f>'пр.4'!I260</f>
        <v>0</v>
      </c>
      <c r="I24" s="99"/>
      <c r="J24" s="90">
        <f t="shared" si="0"/>
        <v>0</v>
      </c>
      <c r="K24" s="91"/>
    </row>
    <row r="25" spans="1:11" s="62" customFormat="1" ht="15">
      <c r="A25" s="64" t="s">
        <v>84</v>
      </c>
      <c r="B25" s="65" t="s">
        <v>6</v>
      </c>
      <c r="C25" s="65" t="s">
        <v>10</v>
      </c>
      <c r="D25" s="65" t="s">
        <v>85</v>
      </c>
      <c r="E25" s="65"/>
      <c r="F25" s="96">
        <v>60000</v>
      </c>
      <c r="G25" s="97"/>
      <c r="H25" s="98">
        <f>H26</f>
        <v>0</v>
      </c>
      <c r="I25" s="99"/>
      <c r="J25" s="90">
        <f t="shared" si="0"/>
        <v>0</v>
      </c>
      <c r="K25" s="91"/>
    </row>
    <row r="26" spans="1:11" s="62" customFormat="1" ht="64.5" customHeight="1">
      <c r="A26" s="64" t="s">
        <v>69</v>
      </c>
      <c r="B26" s="65" t="s">
        <v>6</v>
      </c>
      <c r="C26" s="65" t="s">
        <v>10</v>
      </c>
      <c r="D26" s="65" t="s">
        <v>85</v>
      </c>
      <c r="E26" s="65" t="s">
        <v>70</v>
      </c>
      <c r="F26" s="96">
        <v>60000</v>
      </c>
      <c r="G26" s="97"/>
      <c r="H26" s="98">
        <f>H27</f>
        <v>0</v>
      </c>
      <c r="I26" s="99"/>
      <c r="J26" s="90">
        <f t="shared" si="0"/>
        <v>0</v>
      </c>
      <c r="K26" s="91"/>
    </row>
    <row r="27" spans="1:11" s="62" customFormat="1" ht="30.75">
      <c r="A27" s="64" t="s">
        <v>71</v>
      </c>
      <c r="B27" s="65" t="s">
        <v>6</v>
      </c>
      <c r="C27" s="65" t="s">
        <v>10</v>
      </c>
      <c r="D27" s="65" t="s">
        <v>85</v>
      </c>
      <c r="E27" s="65" t="s">
        <v>72</v>
      </c>
      <c r="F27" s="96">
        <v>60000</v>
      </c>
      <c r="G27" s="97"/>
      <c r="H27" s="98">
        <f>'пр.4'!I263</f>
        <v>0</v>
      </c>
      <c r="I27" s="99"/>
      <c r="J27" s="90">
        <f t="shared" si="0"/>
        <v>0</v>
      </c>
      <c r="K27" s="91"/>
    </row>
    <row r="28" spans="1:11" s="62" customFormat="1" ht="48.75" customHeight="1">
      <c r="A28" s="60" t="s">
        <v>11</v>
      </c>
      <c r="B28" s="61" t="s">
        <v>6</v>
      </c>
      <c r="C28" s="61" t="s">
        <v>12</v>
      </c>
      <c r="D28" s="61"/>
      <c r="E28" s="61"/>
      <c r="F28" s="100">
        <v>129978100</v>
      </c>
      <c r="G28" s="101"/>
      <c r="H28" s="115">
        <f>H29+H46</f>
        <v>29352678.51</v>
      </c>
      <c r="I28" s="116"/>
      <c r="J28" s="104">
        <f t="shared" si="0"/>
        <v>22.58278780040638</v>
      </c>
      <c r="K28" s="105"/>
    </row>
    <row r="29" spans="1:11" s="62" customFormat="1" ht="62.25">
      <c r="A29" s="64" t="s">
        <v>86</v>
      </c>
      <c r="B29" s="65" t="s">
        <v>6</v>
      </c>
      <c r="C29" s="65" t="s">
        <v>12</v>
      </c>
      <c r="D29" s="65" t="s">
        <v>87</v>
      </c>
      <c r="E29" s="65"/>
      <c r="F29" s="96">
        <v>3799300</v>
      </c>
      <c r="G29" s="118"/>
      <c r="H29" s="117">
        <f>H30</f>
        <v>998036.1300000001</v>
      </c>
      <c r="I29" s="117"/>
      <c r="J29" s="106">
        <f t="shared" si="0"/>
        <v>26.26894770089227</v>
      </c>
      <c r="K29" s="91"/>
    </row>
    <row r="30" spans="1:11" s="62" customFormat="1" ht="36" customHeight="1">
      <c r="A30" s="64" t="s">
        <v>88</v>
      </c>
      <c r="B30" s="65" t="s">
        <v>6</v>
      </c>
      <c r="C30" s="65" t="s">
        <v>12</v>
      </c>
      <c r="D30" s="65" t="s">
        <v>89</v>
      </c>
      <c r="E30" s="65"/>
      <c r="F30" s="96">
        <f>F31+F34+F37+F40</f>
        <v>3799300</v>
      </c>
      <c r="G30" s="118"/>
      <c r="H30" s="117">
        <f>H31+H34+H37+H40</f>
        <v>998036.1300000001</v>
      </c>
      <c r="I30" s="117"/>
      <c r="J30" s="106">
        <f t="shared" si="0"/>
        <v>26.26894770089227</v>
      </c>
      <c r="K30" s="91"/>
    </row>
    <row r="31" spans="1:11" s="62" customFormat="1" ht="30.75">
      <c r="A31" s="64" t="s">
        <v>67</v>
      </c>
      <c r="B31" s="65" t="s">
        <v>6</v>
      </c>
      <c r="C31" s="65" t="s">
        <v>12</v>
      </c>
      <c r="D31" s="65" t="s">
        <v>90</v>
      </c>
      <c r="E31" s="65"/>
      <c r="F31" s="96">
        <v>2268500</v>
      </c>
      <c r="G31" s="97"/>
      <c r="H31" s="113">
        <f>H32</f>
        <v>625381.28</v>
      </c>
      <c r="I31" s="114"/>
      <c r="J31" s="90">
        <f t="shared" si="0"/>
        <v>27.56805289839101</v>
      </c>
      <c r="K31" s="91"/>
    </row>
    <row r="32" spans="1:11" s="62" customFormat="1" ht="66" customHeight="1">
      <c r="A32" s="64" t="s">
        <v>69</v>
      </c>
      <c r="B32" s="65" t="s">
        <v>6</v>
      </c>
      <c r="C32" s="65" t="s">
        <v>12</v>
      </c>
      <c r="D32" s="65" t="s">
        <v>90</v>
      </c>
      <c r="E32" s="65" t="s">
        <v>70</v>
      </c>
      <c r="F32" s="96">
        <v>2268500</v>
      </c>
      <c r="G32" s="97"/>
      <c r="H32" s="98">
        <f>H33</f>
        <v>625381.28</v>
      </c>
      <c r="I32" s="99"/>
      <c r="J32" s="90">
        <f t="shared" si="0"/>
        <v>27.56805289839101</v>
      </c>
      <c r="K32" s="91"/>
    </row>
    <row r="33" spans="1:11" s="62" customFormat="1" ht="30.75">
      <c r="A33" s="64" t="s">
        <v>71</v>
      </c>
      <c r="B33" s="65" t="s">
        <v>6</v>
      </c>
      <c r="C33" s="65" t="s">
        <v>12</v>
      </c>
      <c r="D33" s="65" t="s">
        <v>90</v>
      </c>
      <c r="E33" s="65" t="s">
        <v>72</v>
      </c>
      <c r="F33" s="96">
        <v>2268500</v>
      </c>
      <c r="G33" s="97"/>
      <c r="H33" s="98">
        <f>'пр.4'!I19</f>
        <v>625381.28</v>
      </c>
      <c r="I33" s="99"/>
      <c r="J33" s="90">
        <f t="shared" si="0"/>
        <v>27.56805289839101</v>
      </c>
      <c r="K33" s="91"/>
    </row>
    <row r="34" spans="1:11" s="62" customFormat="1" ht="19.5" customHeight="1">
      <c r="A34" s="64" t="s">
        <v>76</v>
      </c>
      <c r="B34" s="65" t="s">
        <v>6</v>
      </c>
      <c r="C34" s="65" t="s">
        <v>12</v>
      </c>
      <c r="D34" s="65" t="s">
        <v>91</v>
      </c>
      <c r="E34" s="65"/>
      <c r="F34" s="96">
        <v>283051</v>
      </c>
      <c r="G34" s="97"/>
      <c r="H34" s="98">
        <f>H35</f>
        <v>108520.16</v>
      </c>
      <c r="I34" s="99"/>
      <c r="J34" s="90">
        <f t="shared" si="0"/>
        <v>38.33943706257883</v>
      </c>
      <c r="K34" s="91"/>
    </row>
    <row r="35" spans="1:11" s="62" customFormat="1" ht="30.75">
      <c r="A35" s="64" t="s">
        <v>78</v>
      </c>
      <c r="B35" s="65" t="s">
        <v>6</v>
      </c>
      <c r="C35" s="65" t="s">
        <v>12</v>
      </c>
      <c r="D35" s="65" t="s">
        <v>91</v>
      </c>
      <c r="E35" s="65" t="s">
        <v>79</v>
      </c>
      <c r="F35" s="96">
        <v>283051</v>
      </c>
      <c r="G35" s="97"/>
      <c r="H35" s="98">
        <f>H36</f>
        <v>108520.16</v>
      </c>
      <c r="I35" s="99"/>
      <c r="J35" s="90">
        <f t="shared" si="0"/>
        <v>38.33943706257883</v>
      </c>
      <c r="K35" s="91"/>
    </row>
    <row r="36" spans="1:11" s="62" customFormat="1" ht="30.75">
      <c r="A36" s="64" t="s">
        <v>80</v>
      </c>
      <c r="B36" s="65" t="s">
        <v>6</v>
      </c>
      <c r="C36" s="65" t="s">
        <v>12</v>
      </c>
      <c r="D36" s="65" t="s">
        <v>91</v>
      </c>
      <c r="E36" s="65" t="s">
        <v>81</v>
      </c>
      <c r="F36" s="96">
        <v>283051</v>
      </c>
      <c r="G36" s="97"/>
      <c r="H36" s="98">
        <f>'пр.4'!I22</f>
        <v>108520.16</v>
      </c>
      <c r="I36" s="99"/>
      <c r="J36" s="90">
        <f t="shared" si="0"/>
        <v>38.33943706257883</v>
      </c>
      <c r="K36" s="91"/>
    </row>
    <row r="37" spans="1:11" s="62" customFormat="1" ht="78">
      <c r="A37" s="64" t="s">
        <v>82</v>
      </c>
      <c r="B37" s="65" t="s">
        <v>6</v>
      </c>
      <c r="C37" s="65" t="s">
        <v>12</v>
      </c>
      <c r="D37" s="65" t="s">
        <v>92</v>
      </c>
      <c r="E37" s="65"/>
      <c r="F37" s="96">
        <v>200000</v>
      </c>
      <c r="G37" s="97"/>
      <c r="H37" s="98">
        <f>H38</f>
        <v>12893</v>
      </c>
      <c r="I37" s="99"/>
      <c r="J37" s="90">
        <f t="shared" si="0"/>
        <v>6.4464999999999995</v>
      </c>
      <c r="K37" s="91"/>
    </row>
    <row r="38" spans="1:11" s="62" customFormat="1" ht="63" customHeight="1">
      <c r="A38" s="64" t="s">
        <v>69</v>
      </c>
      <c r="B38" s="65" t="s">
        <v>6</v>
      </c>
      <c r="C38" s="65" t="s">
        <v>12</v>
      </c>
      <c r="D38" s="65" t="s">
        <v>92</v>
      </c>
      <c r="E38" s="65" t="s">
        <v>70</v>
      </c>
      <c r="F38" s="96">
        <v>200000</v>
      </c>
      <c r="G38" s="97"/>
      <c r="H38" s="98">
        <f>H39</f>
        <v>12893</v>
      </c>
      <c r="I38" s="99"/>
      <c r="J38" s="90">
        <f t="shared" si="0"/>
        <v>6.4464999999999995</v>
      </c>
      <c r="K38" s="91"/>
    </row>
    <row r="39" spans="1:11" s="62" customFormat="1" ht="30.75">
      <c r="A39" s="64" t="s">
        <v>71</v>
      </c>
      <c r="B39" s="65" t="s">
        <v>6</v>
      </c>
      <c r="C39" s="65" t="s">
        <v>12</v>
      </c>
      <c r="D39" s="65" t="s">
        <v>92</v>
      </c>
      <c r="E39" s="65" t="s">
        <v>72</v>
      </c>
      <c r="F39" s="96">
        <v>200000</v>
      </c>
      <c r="G39" s="97"/>
      <c r="H39" s="98">
        <f>'пр.4'!I25</f>
        <v>12893</v>
      </c>
      <c r="I39" s="99"/>
      <c r="J39" s="90">
        <f t="shared" si="0"/>
        <v>6.4464999999999995</v>
      </c>
      <c r="K39" s="91"/>
    </row>
    <row r="40" spans="1:11" s="62" customFormat="1" ht="93">
      <c r="A40" s="64" t="s">
        <v>93</v>
      </c>
      <c r="B40" s="65" t="s">
        <v>6</v>
      </c>
      <c r="C40" s="65" t="s">
        <v>12</v>
      </c>
      <c r="D40" s="65" t="s">
        <v>94</v>
      </c>
      <c r="E40" s="65"/>
      <c r="F40" s="96">
        <v>1047749</v>
      </c>
      <c r="G40" s="97"/>
      <c r="H40" s="98">
        <f>H41</f>
        <v>251241.69</v>
      </c>
      <c r="I40" s="99"/>
      <c r="J40" s="90">
        <f t="shared" si="0"/>
        <v>23.979186809054458</v>
      </c>
      <c r="K40" s="91"/>
    </row>
    <row r="41" spans="1:11" s="62" customFormat="1" ht="65.25" customHeight="1">
      <c r="A41" s="64" t="s">
        <v>69</v>
      </c>
      <c r="B41" s="65" t="s">
        <v>6</v>
      </c>
      <c r="C41" s="65" t="s">
        <v>12</v>
      </c>
      <c r="D41" s="65" t="s">
        <v>94</v>
      </c>
      <c r="E41" s="65" t="s">
        <v>70</v>
      </c>
      <c r="F41" s="96">
        <v>878415.88</v>
      </c>
      <c r="G41" s="97"/>
      <c r="H41" s="98">
        <f>H42+H43</f>
        <v>251241.69</v>
      </c>
      <c r="I41" s="99"/>
      <c r="J41" s="90">
        <f t="shared" si="0"/>
        <v>28.601678967825585</v>
      </c>
      <c r="K41" s="91"/>
    </row>
    <row r="42" spans="1:11" s="62" customFormat="1" ht="15">
      <c r="A42" s="64" t="s">
        <v>95</v>
      </c>
      <c r="B42" s="65" t="s">
        <v>6</v>
      </c>
      <c r="C42" s="65" t="s">
        <v>12</v>
      </c>
      <c r="D42" s="65" t="s">
        <v>94</v>
      </c>
      <c r="E42" s="65" t="s">
        <v>96</v>
      </c>
      <c r="F42" s="96">
        <v>31749.96</v>
      </c>
      <c r="G42" s="97"/>
      <c r="H42" s="98">
        <f>'пр.4'!I28</f>
        <v>0</v>
      </c>
      <c r="I42" s="99"/>
      <c r="J42" s="90">
        <f t="shared" si="0"/>
        <v>0</v>
      </c>
      <c r="K42" s="91"/>
    </row>
    <row r="43" spans="1:11" s="62" customFormat="1" ht="30.75">
      <c r="A43" s="64" t="s">
        <v>71</v>
      </c>
      <c r="B43" s="65" t="s">
        <v>6</v>
      </c>
      <c r="C43" s="65" t="s">
        <v>12</v>
      </c>
      <c r="D43" s="65" t="s">
        <v>94</v>
      </c>
      <c r="E43" s="65" t="s">
        <v>72</v>
      </c>
      <c r="F43" s="96">
        <v>846665.92</v>
      </c>
      <c r="G43" s="97"/>
      <c r="H43" s="98">
        <f>'пр.4'!I29</f>
        <v>251241.69</v>
      </c>
      <c r="I43" s="99"/>
      <c r="J43" s="90">
        <f t="shared" si="0"/>
        <v>29.67424152374056</v>
      </c>
      <c r="K43" s="91"/>
    </row>
    <row r="44" spans="1:11" s="62" customFormat="1" ht="30.75">
      <c r="A44" s="64" t="s">
        <v>78</v>
      </c>
      <c r="B44" s="65" t="s">
        <v>6</v>
      </c>
      <c r="C44" s="65" t="s">
        <v>12</v>
      </c>
      <c r="D44" s="65" t="s">
        <v>94</v>
      </c>
      <c r="E44" s="65" t="s">
        <v>79</v>
      </c>
      <c r="F44" s="96">
        <v>169333.12</v>
      </c>
      <c r="G44" s="97"/>
      <c r="H44" s="98">
        <f>H45</f>
        <v>0</v>
      </c>
      <c r="I44" s="99"/>
      <c r="J44" s="90">
        <f t="shared" si="0"/>
        <v>0</v>
      </c>
      <c r="K44" s="91"/>
    </row>
    <row r="45" spans="1:11" s="62" customFormat="1" ht="30.75">
      <c r="A45" s="64" t="s">
        <v>80</v>
      </c>
      <c r="B45" s="65" t="s">
        <v>6</v>
      </c>
      <c r="C45" s="65" t="s">
        <v>12</v>
      </c>
      <c r="D45" s="65" t="s">
        <v>94</v>
      </c>
      <c r="E45" s="65" t="s">
        <v>81</v>
      </c>
      <c r="F45" s="96">
        <v>169333.12</v>
      </c>
      <c r="G45" s="97"/>
      <c r="H45" s="98">
        <f>'пр.4'!I31</f>
        <v>0</v>
      </c>
      <c r="I45" s="99"/>
      <c r="J45" s="90">
        <f t="shared" si="0"/>
        <v>0</v>
      </c>
      <c r="K45" s="91"/>
    </row>
    <row r="46" spans="1:11" s="62" customFormat="1" ht="46.5">
      <c r="A46" s="64" t="s">
        <v>63</v>
      </c>
      <c r="B46" s="65" t="s">
        <v>6</v>
      </c>
      <c r="C46" s="65" t="s">
        <v>12</v>
      </c>
      <c r="D46" s="65" t="s">
        <v>64</v>
      </c>
      <c r="E46" s="65"/>
      <c r="F46" s="96">
        <v>126178800</v>
      </c>
      <c r="G46" s="97"/>
      <c r="H46" s="98">
        <f>H47</f>
        <v>28354642.380000003</v>
      </c>
      <c r="I46" s="99"/>
      <c r="J46" s="90">
        <f t="shared" si="0"/>
        <v>22.471795880132007</v>
      </c>
      <c r="K46" s="91"/>
    </row>
    <row r="47" spans="1:11" s="62" customFormat="1" ht="15">
      <c r="A47" s="64" t="s">
        <v>73</v>
      </c>
      <c r="B47" s="65" t="s">
        <v>6</v>
      </c>
      <c r="C47" s="65" t="s">
        <v>12</v>
      </c>
      <c r="D47" s="65" t="s">
        <v>74</v>
      </c>
      <c r="E47" s="65"/>
      <c r="F47" s="96">
        <f>F48+F51+F57+F60</f>
        <v>126178800</v>
      </c>
      <c r="G47" s="97"/>
      <c r="H47" s="98">
        <f>H48+H51+H57+H60</f>
        <v>28354642.380000003</v>
      </c>
      <c r="I47" s="99"/>
      <c r="J47" s="90">
        <f t="shared" si="0"/>
        <v>22.471795880132007</v>
      </c>
      <c r="K47" s="91"/>
    </row>
    <row r="48" spans="1:11" s="62" customFormat="1" ht="30.75">
      <c r="A48" s="64" t="s">
        <v>67</v>
      </c>
      <c r="B48" s="65" t="s">
        <v>6</v>
      </c>
      <c r="C48" s="65" t="s">
        <v>12</v>
      </c>
      <c r="D48" s="65" t="s">
        <v>75</v>
      </c>
      <c r="E48" s="65"/>
      <c r="F48" s="96">
        <v>114380000</v>
      </c>
      <c r="G48" s="97"/>
      <c r="H48" s="98">
        <f>H49</f>
        <v>23268960.340000004</v>
      </c>
      <c r="I48" s="99"/>
      <c r="J48" s="90">
        <f t="shared" si="0"/>
        <v>20.343556863087954</v>
      </c>
      <c r="K48" s="91"/>
    </row>
    <row r="49" spans="1:11" s="62" customFormat="1" ht="64.5" customHeight="1">
      <c r="A49" s="64" t="s">
        <v>69</v>
      </c>
      <c r="B49" s="65" t="s">
        <v>6</v>
      </c>
      <c r="C49" s="65" t="s">
        <v>12</v>
      </c>
      <c r="D49" s="65" t="s">
        <v>75</v>
      </c>
      <c r="E49" s="65" t="s">
        <v>70</v>
      </c>
      <c r="F49" s="96">
        <v>114380000</v>
      </c>
      <c r="G49" s="97"/>
      <c r="H49" s="98">
        <f>H50</f>
        <v>23268960.340000004</v>
      </c>
      <c r="I49" s="99"/>
      <c r="J49" s="90">
        <f t="shared" si="0"/>
        <v>20.343556863087954</v>
      </c>
      <c r="K49" s="91"/>
    </row>
    <row r="50" spans="1:11" s="62" customFormat="1" ht="30.75">
      <c r="A50" s="64" t="s">
        <v>71</v>
      </c>
      <c r="B50" s="65" t="s">
        <v>6</v>
      </c>
      <c r="C50" s="65" t="s">
        <v>12</v>
      </c>
      <c r="D50" s="65" t="s">
        <v>75</v>
      </c>
      <c r="E50" s="65" t="s">
        <v>72</v>
      </c>
      <c r="F50" s="96">
        <v>114380000</v>
      </c>
      <c r="G50" s="97"/>
      <c r="H50" s="98">
        <f>'пр.4'!I36</f>
        <v>23268960.340000004</v>
      </c>
      <c r="I50" s="99"/>
      <c r="J50" s="90">
        <f t="shared" si="0"/>
        <v>20.343556863087954</v>
      </c>
      <c r="K50" s="91"/>
    </row>
    <row r="51" spans="1:11" s="62" customFormat="1" ht="17.25" customHeight="1">
      <c r="A51" s="64" t="s">
        <v>76</v>
      </c>
      <c r="B51" s="65" t="s">
        <v>6</v>
      </c>
      <c r="C51" s="65" t="s">
        <v>12</v>
      </c>
      <c r="D51" s="65" t="s">
        <v>77</v>
      </c>
      <c r="E51" s="65"/>
      <c r="F51" s="96">
        <v>9148800</v>
      </c>
      <c r="G51" s="97"/>
      <c r="H51" s="98">
        <f>H52+H54</f>
        <v>3707156.81</v>
      </c>
      <c r="I51" s="99"/>
      <c r="J51" s="90">
        <f t="shared" si="0"/>
        <v>40.52068916142007</v>
      </c>
      <c r="K51" s="91"/>
    </row>
    <row r="52" spans="1:11" s="62" customFormat="1" ht="30.75">
      <c r="A52" s="64" t="s">
        <v>78</v>
      </c>
      <c r="B52" s="65" t="s">
        <v>6</v>
      </c>
      <c r="C52" s="65" t="s">
        <v>12</v>
      </c>
      <c r="D52" s="65" t="s">
        <v>77</v>
      </c>
      <c r="E52" s="65" t="s">
        <v>79</v>
      </c>
      <c r="F52" s="96">
        <v>8383800</v>
      </c>
      <c r="G52" s="97"/>
      <c r="H52" s="98">
        <f>H53</f>
        <v>3362650.81</v>
      </c>
      <c r="I52" s="99"/>
      <c r="J52" s="90">
        <f t="shared" si="0"/>
        <v>40.108910160070614</v>
      </c>
      <c r="K52" s="91"/>
    </row>
    <row r="53" spans="1:11" s="62" customFormat="1" ht="30.75">
      <c r="A53" s="64" t="s">
        <v>80</v>
      </c>
      <c r="B53" s="65" t="s">
        <v>6</v>
      </c>
      <c r="C53" s="65" t="s">
        <v>12</v>
      </c>
      <c r="D53" s="65" t="s">
        <v>77</v>
      </c>
      <c r="E53" s="65" t="s">
        <v>81</v>
      </c>
      <c r="F53" s="96">
        <v>8383800</v>
      </c>
      <c r="G53" s="97"/>
      <c r="H53" s="98">
        <f>'пр.4'!I39+'пр.4'!I737</f>
        <v>3362650.81</v>
      </c>
      <c r="I53" s="99"/>
      <c r="J53" s="90">
        <f t="shared" si="0"/>
        <v>40.108910160070614</v>
      </c>
      <c r="K53" s="91"/>
    </row>
    <row r="54" spans="1:11" s="62" customFormat="1" ht="15">
      <c r="A54" s="64" t="s">
        <v>97</v>
      </c>
      <c r="B54" s="65" t="s">
        <v>6</v>
      </c>
      <c r="C54" s="65" t="s">
        <v>12</v>
      </c>
      <c r="D54" s="65" t="s">
        <v>77</v>
      </c>
      <c r="E54" s="65" t="s">
        <v>98</v>
      </c>
      <c r="F54" s="96">
        <v>765000</v>
      </c>
      <c r="G54" s="97"/>
      <c r="H54" s="98">
        <f>H55+H56</f>
        <v>344506</v>
      </c>
      <c r="I54" s="99"/>
      <c r="J54" s="90">
        <f t="shared" si="0"/>
        <v>45.03346405228758</v>
      </c>
      <c r="K54" s="91"/>
    </row>
    <row r="55" spans="1:11" s="62" customFormat="1" ht="15">
      <c r="A55" s="64" t="s">
        <v>99</v>
      </c>
      <c r="B55" s="65" t="s">
        <v>6</v>
      </c>
      <c r="C55" s="65" t="s">
        <v>12</v>
      </c>
      <c r="D55" s="65" t="s">
        <v>77</v>
      </c>
      <c r="E55" s="65" t="s">
        <v>100</v>
      </c>
      <c r="F55" s="96">
        <v>10000</v>
      </c>
      <c r="G55" s="97"/>
      <c r="H55" s="98">
        <f>'пр.4'!I739</f>
        <v>0</v>
      </c>
      <c r="I55" s="99"/>
      <c r="J55" s="90">
        <f t="shared" si="0"/>
        <v>0</v>
      </c>
      <c r="K55" s="91"/>
    </row>
    <row r="56" spans="1:11" s="62" customFormat="1" ht="15">
      <c r="A56" s="64" t="s">
        <v>101</v>
      </c>
      <c r="B56" s="65" t="s">
        <v>6</v>
      </c>
      <c r="C56" s="65" t="s">
        <v>12</v>
      </c>
      <c r="D56" s="65" t="s">
        <v>77</v>
      </c>
      <c r="E56" s="65" t="s">
        <v>102</v>
      </c>
      <c r="F56" s="96">
        <v>755000</v>
      </c>
      <c r="G56" s="97"/>
      <c r="H56" s="98">
        <f>'пр.4'!I740+'пр.4'!I41</f>
        <v>344506</v>
      </c>
      <c r="I56" s="99"/>
      <c r="J56" s="90">
        <f t="shared" si="0"/>
        <v>45.629933774834434</v>
      </c>
      <c r="K56" s="91"/>
    </row>
    <row r="57" spans="1:11" s="62" customFormat="1" ht="78">
      <c r="A57" s="64" t="s">
        <v>82</v>
      </c>
      <c r="B57" s="65" t="s">
        <v>6</v>
      </c>
      <c r="C57" s="65" t="s">
        <v>12</v>
      </c>
      <c r="D57" s="65" t="s">
        <v>83</v>
      </c>
      <c r="E57" s="65"/>
      <c r="F57" s="96">
        <v>2100000</v>
      </c>
      <c r="G57" s="97"/>
      <c r="H57" s="98">
        <f>H58</f>
        <v>1120856.23</v>
      </c>
      <c r="I57" s="99"/>
      <c r="J57" s="90">
        <f t="shared" si="0"/>
        <v>53.37410619047619</v>
      </c>
      <c r="K57" s="91"/>
    </row>
    <row r="58" spans="1:11" s="62" customFormat="1" ht="64.5" customHeight="1">
      <c r="A58" s="64" t="s">
        <v>69</v>
      </c>
      <c r="B58" s="65" t="s">
        <v>6</v>
      </c>
      <c r="C58" s="65" t="s">
        <v>12</v>
      </c>
      <c r="D58" s="65" t="s">
        <v>83</v>
      </c>
      <c r="E58" s="65" t="s">
        <v>70</v>
      </c>
      <c r="F58" s="96">
        <v>2100000</v>
      </c>
      <c r="G58" s="97"/>
      <c r="H58" s="98">
        <f>H59</f>
        <v>1120856.23</v>
      </c>
      <c r="I58" s="99"/>
      <c r="J58" s="90">
        <f t="shared" si="0"/>
        <v>53.37410619047619</v>
      </c>
      <c r="K58" s="91"/>
    </row>
    <row r="59" spans="1:11" s="62" customFormat="1" ht="30.75">
      <c r="A59" s="64" t="s">
        <v>71</v>
      </c>
      <c r="B59" s="65" t="s">
        <v>6</v>
      </c>
      <c r="C59" s="65" t="s">
        <v>12</v>
      </c>
      <c r="D59" s="65" t="s">
        <v>83</v>
      </c>
      <c r="E59" s="65" t="s">
        <v>72</v>
      </c>
      <c r="F59" s="96">
        <v>2100000</v>
      </c>
      <c r="G59" s="97"/>
      <c r="H59" s="98">
        <f>'пр.4'!I44</f>
        <v>1120856.23</v>
      </c>
      <c r="I59" s="99"/>
      <c r="J59" s="90">
        <f t="shared" si="0"/>
        <v>53.37410619047619</v>
      </c>
      <c r="K59" s="91"/>
    </row>
    <row r="60" spans="1:11" s="62" customFormat="1" ht="15">
      <c r="A60" s="64" t="s">
        <v>84</v>
      </c>
      <c r="B60" s="65" t="s">
        <v>6</v>
      </c>
      <c r="C60" s="65" t="s">
        <v>12</v>
      </c>
      <c r="D60" s="65" t="s">
        <v>85</v>
      </c>
      <c r="E60" s="65"/>
      <c r="F60" s="96">
        <v>550000</v>
      </c>
      <c r="G60" s="97"/>
      <c r="H60" s="98">
        <f>H61+H63</f>
        <v>257669</v>
      </c>
      <c r="I60" s="99"/>
      <c r="J60" s="90">
        <f t="shared" si="0"/>
        <v>46.84890909090909</v>
      </c>
      <c r="K60" s="91"/>
    </row>
    <row r="61" spans="1:11" s="62" customFormat="1" ht="64.5" customHeight="1">
      <c r="A61" s="64" t="s">
        <v>69</v>
      </c>
      <c r="B61" s="65" t="s">
        <v>6</v>
      </c>
      <c r="C61" s="65" t="s">
        <v>12</v>
      </c>
      <c r="D61" s="65" t="s">
        <v>85</v>
      </c>
      <c r="E61" s="65" t="s">
        <v>70</v>
      </c>
      <c r="F61" s="96">
        <v>250000</v>
      </c>
      <c r="G61" s="97"/>
      <c r="H61" s="98">
        <f>H62</f>
        <v>31596</v>
      </c>
      <c r="I61" s="99"/>
      <c r="J61" s="90">
        <f t="shared" si="0"/>
        <v>12.638399999999999</v>
      </c>
      <c r="K61" s="91"/>
    </row>
    <row r="62" spans="1:11" s="62" customFormat="1" ht="30.75">
      <c r="A62" s="64" t="s">
        <v>71</v>
      </c>
      <c r="B62" s="65" t="s">
        <v>6</v>
      </c>
      <c r="C62" s="65" t="s">
        <v>12</v>
      </c>
      <c r="D62" s="65" t="s">
        <v>85</v>
      </c>
      <c r="E62" s="65" t="s">
        <v>72</v>
      </c>
      <c r="F62" s="96">
        <v>250000</v>
      </c>
      <c r="G62" s="97"/>
      <c r="H62" s="98">
        <f>'пр.4'!I47</f>
        <v>31596</v>
      </c>
      <c r="I62" s="99"/>
      <c r="J62" s="90">
        <f t="shared" si="0"/>
        <v>12.638399999999999</v>
      </c>
      <c r="K62" s="91"/>
    </row>
    <row r="63" spans="1:11" s="62" customFormat="1" ht="15">
      <c r="A63" s="64" t="s">
        <v>103</v>
      </c>
      <c r="B63" s="65" t="s">
        <v>6</v>
      </c>
      <c r="C63" s="65" t="s">
        <v>12</v>
      </c>
      <c r="D63" s="65" t="s">
        <v>85</v>
      </c>
      <c r="E63" s="65" t="s">
        <v>104</v>
      </c>
      <c r="F63" s="96">
        <v>300000</v>
      </c>
      <c r="G63" s="97"/>
      <c r="H63" s="98">
        <f>H64</f>
        <v>226073</v>
      </c>
      <c r="I63" s="99"/>
      <c r="J63" s="90">
        <f t="shared" si="0"/>
        <v>75.35766666666667</v>
      </c>
      <c r="K63" s="91"/>
    </row>
    <row r="64" spans="1:11" s="62" customFormat="1" ht="30.75">
      <c r="A64" s="64" t="s">
        <v>105</v>
      </c>
      <c r="B64" s="65" t="s">
        <v>6</v>
      </c>
      <c r="C64" s="65" t="s">
        <v>12</v>
      </c>
      <c r="D64" s="65" t="s">
        <v>85</v>
      </c>
      <c r="E64" s="65" t="s">
        <v>106</v>
      </c>
      <c r="F64" s="96">
        <v>300000</v>
      </c>
      <c r="G64" s="97"/>
      <c r="H64" s="98">
        <f>'пр.4'!I49</f>
        <v>226073</v>
      </c>
      <c r="I64" s="99"/>
      <c r="J64" s="90">
        <f t="shared" si="0"/>
        <v>75.35766666666667</v>
      </c>
      <c r="K64" s="91"/>
    </row>
    <row r="65" spans="1:11" s="62" customFormat="1" ht="46.5">
      <c r="A65" s="60" t="s">
        <v>13</v>
      </c>
      <c r="B65" s="61" t="s">
        <v>6</v>
      </c>
      <c r="C65" s="61" t="s">
        <v>14</v>
      </c>
      <c r="D65" s="61"/>
      <c r="E65" s="61"/>
      <c r="F65" s="100">
        <f>F66</f>
        <v>36673500</v>
      </c>
      <c r="G65" s="101"/>
      <c r="H65" s="102">
        <f>H66</f>
        <v>7248921.529999999</v>
      </c>
      <c r="I65" s="103"/>
      <c r="J65" s="104">
        <f t="shared" si="0"/>
        <v>19.766102308206197</v>
      </c>
      <c r="K65" s="105"/>
    </row>
    <row r="66" spans="1:11" s="62" customFormat="1" ht="46.5">
      <c r="A66" s="64" t="s">
        <v>63</v>
      </c>
      <c r="B66" s="65" t="s">
        <v>6</v>
      </c>
      <c r="C66" s="65" t="s">
        <v>14</v>
      </c>
      <c r="D66" s="65" t="s">
        <v>64</v>
      </c>
      <c r="E66" s="65"/>
      <c r="F66" s="96">
        <f>F67+F71</f>
        <v>36673500</v>
      </c>
      <c r="G66" s="97"/>
      <c r="H66" s="98">
        <f>H67+H71</f>
        <v>7248921.529999999</v>
      </c>
      <c r="I66" s="99"/>
      <c r="J66" s="90">
        <f t="shared" si="0"/>
        <v>19.766102308206197</v>
      </c>
      <c r="K66" s="91"/>
    </row>
    <row r="67" spans="1:11" s="62" customFormat="1" ht="30.75">
      <c r="A67" s="64" t="s">
        <v>107</v>
      </c>
      <c r="B67" s="65" t="s">
        <v>6</v>
      </c>
      <c r="C67" s="65" t="s">
        <v>14</v>
      </c>
      <c r="D67" s="65" t="s">
        <v>108</v>
      </c>
      <c r="E67" s="65"/>
      <c r="F67" s="96">
        <v>5130600</v>
      </c>
      <c r="G67" s="97"/>
      <c r="H67" s="98">
        <f>H68</f>
        <v>1145276.3599999999</v>
      </c>
      <c r="I67" s="99"/>
      <c r="J67" s="90">
        <f t="shared" si="0"/>
        <v>22.3224644291116</v>
      </c>
      <c r="K67" s="91"/>
    </row>
    <row r="68" spans="1:11" s="62" customFormat="1" ht="30.75">
      <c r="A68" s="64" t="s">
        <v>67</v>
      </c>
      <c r="B68" s="65" t="s">
        <v>6</v>
      </c>
      <c r="C68" s="65" t="s">
        <v>14</v>
      </c>
      <c r="D68" s="65" t="s">
        <v>109</v>
      </c>
      <c r="E68" s="65"/>
      <c r="F68" s="96">
        <v>5130600</v>
      </c>
      <c r="G68" s="97"/>
      <c r="H68" s="98">
        <f>H69</f>
        <v>1145276.3599999999</v>
      </c>
      <c r="I68" s="99"/>
      <c r="J68" s="90">
        <f t="shared" si="0"/>
        <v>22.3224644291116</v>
      </c>
      <c r="K68" s="91"/>
    </row>
    <row r="69" spans="1:11" s="62" customFormat="1" ht="66" customHeight="1">
      <c r="A69" s="64" t="s">
        <v>69</v>
      </c>
      <c r="B69" s="65" t="s">
        <v>6</v>
      </c>
      <c r="C69" s="65" t="s">
        <v>14</v>
      </c>
      <c r="D69" s="65" t="s">
        <v>109</v>
      </c>
      <c r="E69" s="65" t="s">
        <v>70</v>
      </c>
      <c r="F69" s="96">
        <v>5130600</v>
      </c>
      <c r="G69" s="97"/>
      <c r="H69" s="98">
        <f>H70</f>
        <v>1145276.3599999999</v>
      </c>
      <c r="I69" s="99"/>
      <c r="J69" s="90">
        <f t="shared" si="0"/>
        <v>22.3224644291116</v>
      </c>
      <c r="K69" s="91"/>
    </row>
    <row r="70" spans="1:11" s="62" customFormat="1" ht="30.75">
      <c r="A70" s="64" t="s">
        <v>71</v>
      </c>
      <c r="B70" s="65" t="s">
        <v>6</v>
      </c>
      <c r="C70" s="65" t="s">
        <v>14</v>
      </c>
      <c r="D70" s="65" t="s">
        <v>109</v>
      </c>
      <c r="E70" s="65" t="s">
        <v>72</v>
      </c>
      <c r="F70" s="96">
        <v>5130600</v>
      </c>
      <c r="G70" s="97"/>
      <c r="H70" s="98">
        <f>'пр.4'!I877</f>
        <v>1145276.3599999999</v>
      </c>
      <c r="I70" s="99"/>
      <c r="J70" s="90">
        <f aca="true" t="shared" si="1" ref="J70:J133">H70/F70*100</f>
        <v>22.3224644291116</v>
      </c>
      <c r="K70" s="91"/>
    </row>
    <row r="71" spans="1:11" s="62" customFormat="1" ht="15">
      <c r="A71" s="64" t="s">
        <v>73</v>
      </c>
      <c r="B71" s="65" t="s">
        <v>6</v>
      </c>
      <c r="C71" s="65" t="s">
        <v>14</v>
      </c>
      <c r="D71" s="65" t="s">
        <v>74</v>
      </c>
      <c r="E71" s="65"/>
      <c r="F71" s="96">
        <v>31542900</v>
      </c>
      <c r="G71" s="97"/>
      <c r="H71" s="98">
        <f>H72+H75+H80+H83</f>
        <v>6103645.169999999</v>
      </c>
      <c r="I71" s="99"/>
      <c r="J71" s="90">
        <f t="shared" si="1"/>
        <v>19.350298070247185</v>
      </c>
      <c r="K71" s="91"/>
    </row>
    <row r="72" spans="1:11" s="62" customFormat="1" ht="30.75">
      <c r="A72" s="64" t="s">
        <v>67</v>
      </c>
      <c r="B72" s="65" t="s">
        <v>6</v>
      </c>
      <c r="C72" s="65" t="s">
        <v>14</v>
      </c>
      <c r="D72" s="65" t="s">
        <v>75</v>
      </c>
      <c r="E72" s="65"/>
      <c r="F72" s="96">
        <v>29821400</v>
      </c>
      <c r="G72" s="97"/>
      <c r="H72" s="98">
        <f>H73</f>
        <v>5894502.829999999</v>
      </c>
      <c r="I72" s="99"/>
      <c r="J72" s="90">
        <f t="shared" si="1"/>
        <v>19.766016451273245</v>
      </c>
      <c r="K72" s="91"/>
    </row>
    <row r="73" spans="1:11" s="62" customFormat="1" ht="66" customHeight="1">
      <c r="A73" s="64" t="s">
        <v>69</v>
      </c>
      <c r="B73" s="65" t="s">
        <v>6</v>
      </c>
      <c r="C73" s="65" t="s">
        <v>14</v>
      </c>
      <c r="D73" s="65" t="s">
        <v>75</v>
      </c>
      <c r="E73" s="65" t="s">
        <v>70</v>
      </c>
      <c r="F73" s="96">
        <v>29821400</v>
      </c>
      <c r="G73" s="97"/>
      <c r="H73" s="98">
        <f>H74</f>
        <v>5894502.829999999</v>
      </c>
      <c r="I73" s="99"/>
      <c r="J73" s="90">
        <f t="shared" si="1"/>
        <v>19.766016451273245</v>
      </c>
      <c r="K73" s="91"/>
    </row>
    <row r="74" spans="1:11" s="62" customFormat="1" ht="30.75">
      <c r="A74" s="64" t="s">
        <v>71</v>
      </c>
      <c r="B74" s="65" t="s">
        <v>6</v>
      </c>
      <c r="C74" s="65" t="s">
        <v>14</v>
      </c>
      <c r="D74" s="65" t="s">
        <v>75</v>
      </c>
      <c r="E74" s="65" t="s">
        <v>72</v>
      </c>
      <c r="F74" s="96">
        <f>'пр.4'!G215+'пр.4'!G881</f>
        <v>29821400</v>
      </c>
      <c r="G74" s="97"/>
      <c r="H74" s="98">
        <f>'пр.4'!I215+'пр.4'!I881</f>
        <v>5894502.829999999</v>
      </c>
      <c r="I74" s="99"/>
      <c r="J74" s="90">
        <f t="shared" si="1"/>
        <v>19.766016451273245</v>
      </c>
      <c r="K74" s="91"/>
    </row>
    <row r="75" spans="1:11" s="62" customFormat="1" ht="17.25" customHeight="1">
      <c r="A75" s="64" t="s">
        <v>76</v>
      </c>
      <c r="B75" s="65" t="s">
        <v>6</v>
      </c>
      <c r="C75" s="65" t="s">
        <v>14</v>
      </c>
      <c r="D75" s="65" t="s">
        <v>77</v>
      </c>
      <c r="E75" s="65"/>
      <c r="F75" s="96">
        <f>F76+F78</f>
        <v>1203500</v>
      </c>
      <c r="G75" s="97"/>
      <c r="H75" s="98">
        <f>H76+H78</f>
        <v>206312.34</v>
      </c>
      <c r="I75" s="99"/>
      <c r="J75" s="90">
        <f t="shared" si="1"/>
        <v>17.142695471541337</v>
      </c>
      <c r="K75" s="91"/>
    </row>
    <row r="76" spans="1:11" s="62" customFormat="1" ht="30.75">
      <c r="A76" s="64" t="s">
        <v>78</v>
      </c>
      <c r="B76" s="65" t="s">
        <v>6</v>
      </c>
      <c r="C76" s="65" t="s">
        <v>14</v>
      </c>
      <c r="D76" s="65" t="s">
        <v>77</v>
      </c>
      <c r="E76" s="65" t="s">
        <v>79</v>
      </c>
      <c r="F76" s="96">
        <v>1199000</v>
      </c>
      <c r="G76" s="97"/>
      <c r="H76" s="98">
        <f>H77</f>
        <v>206312.34</v>
      </c>
      <c r="I76" s="99"/>
      <c r="J76" s="90">
        <f t="shared" si="1"/>
        <v>17.207034195162635</v>
      </c>
      <c r="K76" s="91"/>
    </row>
    <row r="77" spans="1:11" s="62" customFormat="1" ht="30.75">
      <c r="A77" s="64" t="s">
        <v>80</v>
      </c>
      <c r="B77" s="65" t="s">
        <v>6</v>
      </c>
      <c r="C77" s="65" t="s">
        <v>14</v>
      </c>
      <c r="D77" s="65" t="s">
        <v>77</v>
      </c>
      <c r="E77" s="65" t="s">
        <v>81</v>
      </c>
      <c r="F77" s="96">
        <f>'пр.4'!G218+'пр.4'!G884</f>
        <v>1199000</v>
      </c>
      <c r="G77" s="97"/>
      <c r="H77" s="98">
        <f>'пр.4'!I218+'пр.4'!I884</f>
        <v>206312.34</v>
      </c>
      <c r="I77" s="99"/>
      <c r="J77" s="90">
        <f t="shared" si="1"/>
        <v>17.207034195162635</v>
      </c>
      <c r="K77" s="91"/>
    </row>
    <row r="78" spans="1:11" s="62" customFormat="1" ht="15">
      <c r="A78" s="64" t="s">
        <v>97</v>
      </c>
      <c r="B78" s="65" t="s">
        <v>6</v>
      </c>
      <c r="C78" s="65" t="s">
        <v>14</v>
      </c>
      <c r="D78" s="65" t="s">
        <v>77</v>
      </c>
      <c r="E78" s="65" t="s">
        <v>98</v>
      </c>
      <c r="F78" s="96">
        <v>4500</v>
      </c>
      <c r="G78" s="97"/>
      <c r="H78" s="98">
        <f>H79</f>
        <v>0</v>
      </c>
      <c r="I78" s="99"/>
      <c r="J78" s="90">
        <f t="shared" si="1"/>
        <v>0</v>
      </c>
      <c r="K78" s="91"/>
    </row>
    <row r="79" spans="1:11" s="62" customFormat="1" ht="15">
      <c r="A79" s="64" t="s">
        <v>101</v>
      </c>
      <c r="B79" s="65" t="s">
        <v>6</v>
      </c>
      <c r="C79" s="65" t="s">
        <v>14</v>
      </c>
      <c r="D79" s="65" t="s">
        <v>77</v>
      </c>
      <c r="E79" s="65" t="s">
        <v>102</v>
      </c>
      <c r="F79" s="96">
        <v>4500</v>
      </c>
      <c r="G79" s="97"/>
      <c r="H79" s="98">
        <f>'пр.4'!I220</f>
        <v>0</v>
      </c>
      <c r="I79" s="99"/>
      <c r="J79" s="90">
        <f t="shared" si="1"/>
        <v>0</v>
      </c>
      <c r="K79" s="91"/>
    </row>
    <row r="80" spans="1:11" s="62" customFormat="1" ht="78">
      <c r="A80" s="64" t="s">
        <v>82</v>
      </c>
      <c r="B80" s="65" t="s">
        <v>6</v>
      </c>
      <c r="C80" s="65" t="s">
        <v>14</v>
      </c>
      <c r="D80" s="65" t="s">
        <v>83</v>
      </c>
      <c r="E80" s="65"/>
      <c r="F80" s="96">
        <v>478000</v>
      </c>
      <c r="G80" s="97"/>
      <c r="H80" s="98">
        <f>H81</f>
        <v>2830</v>
      </c>
      <c r="I80" s="99"/>
      <c r="J80" s="90">
        <f t="shared" si="1"/>
        <v>0.5920502092050208</v>
      </c>
      <c r="K80" s="91"/>
    </row>
    <row r="81" spans="1:11" s="62" customFormat="1" ht="63" customHeight="1">
      <c r="A81" s="64" t="s">
        <v>69</v>
      </c>
      <c r="B81" s="65" t="s">
        <v>6</v>
      </c>
      <c r="C81" s="65" t="s">
        <v>14</v>
      </c>
      <c r="D81" s="65" t="s">
        <v>83</v>
      </c>
      <c r="E81" s="65" t="s">
        <v>70</v>
      </c>
      <c r="F81" s="96">
        <v>478000</v>
      </c>
      <c r="G81" s="97"/>
      <c r="H81" s="98">
        <f>H82</f>
        <v>2830</v>
      </c>
      <c r="I81" s="99"/>
      <c r="J81" s="90">
        <f t="shared" si="1"/>
        <v>0.5920502092050208</v>
      </c>
      <c r="K81" s="91"/>
    </row>
    <row r="82" spans="1:11" s="62" customFormat="1" ht="30.75">
      <c r="A82" s="64" t="s">
        <v>71</v>
      </c>
      <c r="B82" s="65" t="s">
        <v>6</v>
      </c>
      <c r="C82" s="65" t="s">
        <v>14</v>
      </c>
      <c r="D82" s="65" t="s">
        <v>83</v>
      </c>
      <c r="E82" s="65" t="s">
        <v>72</v>
      </c>
      <c r="F82" s="96">
        <f>'пр.4'!G223+'пр.4'!G887</f>
        <v>478000</v>
      </c>
      <c r="G82" s="97"/>
      <c r="H82" s="98">
        <f>'пр.4'!I223+'пр.4'!I887</f>
        <v>2830</v>
      </c>
      <c r="I82" s="99"/>
      <c r="J82" s="90">
        <f t="shared" si="1"/>
        <v>0.5920502092050208</v>
      </c>
      <c r="K82" s="91"/>
    </row>
    <row r="83" spans="1:11" s="62" customFormat="1" ht="15">
      <c r="A83" s="64" t="s">
        <v>84</v>
      </c>
      <c r="B83" s="65" t="s">
        <v>6</v>
      </c>
      <c r="C83" s="65" t="s">
        <v>14</v>
      </c>
      <c r="D83" s="65" t="s">
        <v>85</v>
      </c>
      <c r="E83" s="65"/>
      <c r="F83" s="96">
        <v>40000</v>
      </c>
      <c r="G83" s="97"/>
      <c r="H83" s="98">
        <f>H84</f>
        <v>0</v>
      </c>
      <c r="I83" s="99"/>
      <c r="J83" s="90">
        <f t="shared" si="1"/>
        <v>0</v>
      </c>
      <c r="K83" s="91"/>
    </row>
    <row r="84" spans="1:11" s="62" customFormat="1" ht="64.5" customHeight="1">
      <c r="A84" s="64" t="s">
        <v>69</v>
      </c>
      <c r="B84" s="65" t="s">
        <v>6</v>
      </c>
      <c r="C84" s="65" t="s">
        <v>14</v>
      </c>
      <c r="D84" s="65" t="s">
        <v>85</v>
      </c>
      <c r="E84" s="65" t="s">
        <v>70</v>
      </c>
      <c r="F84" s="96">
        <v>40000</v>
      </c>
      <c r="G84" s="97"/>
      <c r="H84" s="98">
        <f>H85</f>
        <v>0</v>
      </c>
      <c r="I84" s="99"/>
      <c r="J84" s="90">
        <f t="shared" si="1"/>
        <v>0</v>
      </c>
      <c r="K84" s="91"/>
    </row>
    <row r="85" spans="1:11" s="62" customFormat="1" ht="30.75">
      <c r="A85" s="64" t="s">
        <v>71</v>
      </c>
      <c r="B85" s="65" t="s">
        <v>6</v>
      </c>
      <c r="C85" s="65" t="s">
        <v>14</v>
      </c>
      <c r="D85" s="65" t="s">
        <v>85</v>
      </c>
      <c r="E85" s="65" t="s">
        <v>72</v>
      </c>
      <c r="F85" s="96">
        <f>'пр.4'!G890+'пр.4'!G226</f>
        <v>40000</v>
      </c>
      <c r="G85" s="97"/>
      <c r="H85" s="98">
        <f>'пр.4'!I890+'пр.4'!I226</f>
        <v>0</v>
      </c>
      <c r="I85" s="99"/>
      <c r="J85" s="90">
        <f t="shared" si="1"/>
        <v>0</v>
      </c>
      <c r="K85" s="91"/>
    </row>
    <row r="86" spans="1:11" s="62" customFormat="1" ht="15">
      <c r="A86" s="60" t="s">
        <v>15</v>
      </c>
      <c r="B86" s="61" t="s">
        <v>6</v>
      </c>
      <c r="C86" s="61" t="s">
        <v>16</v>
      </c>
      <c r="D86" s="61"/>
      <c r="E86" s="61"/>
      <c r="F86" s="100">
        <v>500000</v>
      </c>
      <c r="G86" s="101"/>
      <c r="H86" s="102">
        <f>H87</f>
        <v>0</v>
      </c>
      <c r="I86" s="103"/>
      <c r="J86" s="104">
        <f t="shared" si="1"/>
        <v>0</v>
      </c>
      <c r="K86" s="105"/>
    </row>
    <row r="87" spans="1:11" s="62" customFormat="1" ht="15">
      <c r="A87" s="64" t="s">
        <v>15</v>
      </c>
      <c r="B87" s="65" t="s">
        <v>6</v>
      </c>
      <c r="C87" s="65" t="s">
        <v>16</v>
      </c>
      <c r="D87" s="65" t="s">
        <v>110</v>
      </c>
      <c r="E87" s="65"/>
      <c r="F87" s="96">
        <v>500000</v>
      </c>
      <c r="G87" s="97"/>
      <c r="H87" s="98">
        <f>H88</f>
        <v>0</v>
      </c>
      <c r="I87" s="99"/>
      <c r="J87" s="90">
        <f t="shared" si="1"/>
        <v>0</v>
      </c>
      <c r="K87" s="91"/>
    </row>
    <row r="88" spans="1:11" s="62" customFormat="1" ht="15">
      <c r="A88" s="64" t="s">
        <v>111</v>
      </c>
      <c r="B88" s="65" t="s">
        <v>6</v>
      </c>
      <c r="C88" s="65" t="s">
        <v>16</v>
      </c>
      <c r="D88" s="65" t="s">
        <v>112</v>
      </c>
      <c r="E88" s="65"/>
      <c r="F88" s="96">
        <v>500000</v>
      </c>
      <c r="G88" s="97"/>
      <c r="H88" s="98">
        <f>H89</f>
        <v>0</v>
      </c>
      <c r="I88" s="99"/>
      <c r="J88" s="90">
        <f t="shared" si="1"/>
        <v>0</v>
      </c>
      <c r="K88" s="91"/>
    </row>
    <row r="89" spans="1:11" s="62" customFormat="1" ht="15">
      <c r="A89" s="64" t="s">
        <v>97</v>
      </c>
      <c r="B89" s="65" t="s">
        <v>6</v>
      </c>
      <c r="C89" s="65" t="s">
        <v>16</v>
      </c>
      <c r="D89" s="65" t="s">
        <v>112</v>
      </c>
      <c r="E89" s="65" t="s">
        <v>98</v>
      </c>
      <c r="F89" s="96">
        <v>500000</v>
      </c>
      <c r="G89" s="97"/>
      <c r="H89" s="98">
        <f>H90</f>
        <v>0</v>
      </c>
      <c r="I89" s="99"/>
      <c r="J89" s="90">
        <f t="shared" si="1"/>
        <v>0</v>
      </c>
      <c r="K89" s="91"/>
    </row>
    <row r="90" spans="1:11" s="62" customFormat="1" ht="15">
      <c r="A90" s="64" t="s">
        <v>113</v>
      </c>
      <c r="B90" s="65" t="s">
        <v>6</v>
      </c>
      <c r="C90" s="65" t="s">
        <v>16</v>
      </c>
      <c r="D90" s="65" t="s">
        <v>112</v>
      </c>
      <c r="E90" s="65" t="s">
        <v>114</v>
      </c>
      <c r="F90" s="96">
        <v>500000</v>
      </c>
      <c r="G90" s="97"/>
      <c r="H90" s="98">
        <f>'пр.4'!I231</f>
        <v>0</v>
      </c>
      <c r="I90" s="99"/>
      <c r="J90" s="90">
        <f t="shared" si="1"/>
        <v>0</v>
      </c>
      <c r="K90" s="91"/>
    </row>
    <row r="91" spans="1:14" s="62" customFormat="1" ht="15">
      <c r="A91" s="60" t="s">
        <v>17</v>
      </c>
      <c r="B91" s="61" t="s">
        <v>6</v>
      </c>
      <c r="C91" s="61" t="s">
        <v>18</v>
      </c>
      <c r="D91" s="61"/>
      <c r="E91" s="61"/>
      <c r="F91" s="100">
        <v>143383480</v>
      </c>
      <c r="G91" s="101"/>
      <c r="H91" s="102">
        <f>H92+H104+H109+H114+H119+H124+H139+H146+H160</f>
        <v>31827804.88</v>
      </c>
      <c r="I91" s="103"/>
      <c r="J91" s="104">
        <f t="shared" si="1"/>
        <v>22.197679174755695</v>
      </c>
      <c r="K91" s="105"/>
      <c r="N91" s="63"/>
    </row>
    <row r="92" spans="1:11" s="62" customFormat="1" ht="62.25">
      <c r="A92" s="64" t="s">
        <v>115</v>
      </c>
      <c r="B92" s="65" t="s">
        <v>6</v>
      </c>
      <c r="C92" s="65" t="s">
        <v>18</v>
      </c>
      <c r="D92" s="65" t="s">
        <v>116</v>
      </c>
      <c r="E92" s="65"/>
      <c r="F92" s="96">
        <f>F93+F97</f>
        <v>191200</v>
      </c>
      <c r="G92" s="97"/>
      <c r="H92" s="98">
        <f>H93+H97</f>
        <v>0</v>
      </c>
      <c r="I92" s="99"/>
      <c r="J92" s="90">
        <f t="shared" si="1"/>
        <v>0</v>
      </c>
      <c r="K92" s="91"/>
    </row>
    <row r="93" spans="1:11" s="62" customFormat="1" ht="30.75">
      <c r="A93" s="64" t="s">
        <v>117</v>
      </c>
      <c r="B93" s="65" t="s">
        <v>6</v>
      </c>
      <c r="C93" s="65" t="s">
        <v>18</v>
      </c>
      <c r="D93" s="65" t="s">
        <v>118</v>
      </c>
      <c r="E93" s="65"/>
      <c r="F93" s="96">
        <v>50000</v>
      </c>
      <c r="G93" s="97"/>
      <c r="H93" s="98">
        <f>H94</f>
        <v>0</v>
      </c>
      <c r="I93" s="99"/>
      <c r="J93" s="90">
        <f t="shared" si="1"/>
        <v>0</v>
      </c>
      <c r="K93" s="91"/>
    </row>
    <row r="94" spans="1:11" s="62" customFormat="1" ht="30.75">
      <c r="A94" s="64" t="s">
        <v>119</v>
      </c>
      <c r="B94" s="65" t="s">
        <v>6</v>
      </c>
      <c r="C94" s="65" t="s">
        <v>18</v>
      </c>
      <c r="D94" s="65" t="s">
        <v>120</v>
      </c>
      <c r="E94" s="65"/>
      <c r="F94" s="96">
        <v>50000</v>
      </c>
      <c r="G94" s="97"/>
      <c r="H94" s="98">
        <f>H95</f>
        <v>0</v>
      </c>
      <c r="I94" s="99"/>
      <c r="J94" s="90">
        <f t="shared" si="1"/>
        <v>0</v>
      </c>
      <c r="K94" s="91"/>
    </row>
    <row r="95" spans="1:11" s="62" customFormat="1" ht="30.75">
      <c r="A95" s="64" t="s">
        <v>78</v>
      </c>
      <c r="B95" s="65" t="s">
        <v>6</v>
      </c>
      <c r="C95" s="65" t="s">
        <v>18</v>
      </c>
      <c r="D95" s="65" t="s">
        <v>120</v>
      </c>
      <c r="E95" s="65" t="s">
        <v>79</v>
      </c>
      <c r="F95" s="96">
        <v>50000</v>
      </c>
      <c r="G95" s="97"/>
      <c r="H95" s="98">
        <f>H96</f>
        <v>0</v>
      </c>
      <c r="I95" s="99"/>
      <c r="J95" s="90">
        <f t="shared" si="1"/>
        <v>0</v>
      </c>
      <c r="K95" s="91"/>
    </row>
    <row r="96" spans="1:11" s="62" customFormat="1" ht="30.75">
      <c r="A96" s="64" t="s">
        <v>80</v>
      </c>
      <c r="B96" s="65" t="s">
        <v>6</v>
      </c>
      <c r="C96" s="65" t="s">
        <v>18</v>
      </c>
      <c r="D96" s="65" t="s">
        <v>120</v>
      </c>
      <c r="E96" s="65" t="s">
        <v>81</v>
      </c>
      <c r="F96" s="96">
        <f>'пр.4'!G55</f>
        <v>50000</v>
      </c>
      <c r="G96" s="97"/>
      <c r="H96" s="98">
        <f>'пр.4'!I55</f>
        <v>0</v>
      </c>
      <c r="I96" s="99"/>
      <c r="J96" s="90">
        <f t="shared" si="1"/>
        <v>0</v>
      </c>
      <c r="K96" s="91"/>
    </row>
    <row r="97" spans="1:11" s="62" customFormat="1" ht="30.75">
      <c r="A97" s="64" t="s">
        <v>121</v>
      </c>
      <c r="B97" s="65" t="s">
        <v>6</v>
      </c>
      <c r="C97" s="65" t="s">
        <v>18</v>
      </c>
      <c r="D97" s="65" t="s">
        <v>122</v>
      </c>
      <c r="E97" s="65"/>
      <c r="F97" s="96">
        <v>141200</v>
      </c>
      <c r="G97" s="97"/>
      <c r="H97" s="98">
        <f>H98+H101</f>
        <v>0</v>
      </c>
      <c r="I97" s="99"/>
      <c r="J97" s="90">
        <f t="shared" si="1"/>
        <v>0</v>
      </c>
      <c r="K97" s="91"/>
    </row>
    <row r="98" spans="1:11" s="62" customFormat="1" ht="48" customHeight="1">
      <c r="A98" s="64" t="s">
        <v>123</v>
      </c>
      <c r="B98" s="65" t="s">
        <v>6</v>
      </c>
      <c r="C98" s="65" t="s">
        <v>18</v>
      </c>
      <c r="D98" s="65" t="s">
        <v>124</v>
      </c>
      <c r="E98" s="65"/>
      <c r="F98" s="96">
        <v>14000</v>
      </c>
      <c r="G98" s="97"/>
      <c r="H98" s="98">
        <f>H99</f>
        <v>0</v>
      </c>
      <c r="I98" s="99"/>
      <c r="J98" s="90">
        <f t="shared" si="1"/>
        <v>0</v>
      </c>
      <c r="K98" s="91"/>
    </row>
    <row r="99" spans="1:11" s="62" customFormat="1" ht="63.75" customHeight="1">
      <c r="A99" s="64" t="s">
        <v>69</v>
      </c>
      <c r="B99" s="65" t="s">
        <v>6</v>
      </c>
      <c r="C99" s="65" t="s">
        <v>18</v>
      </c>
      <c r="D99" s="65" t="s">
        <v>124</v>
      </c>
      <c r="E99" s="65" t="s">
        <v>70</v>
      </c>
      <c r="F99" s="96">
        <v>14000</v>
      </c>
      <c r="G99" s="97"/>
      <c r="H99" s="98">
        <f>H100</f>
        <v>0</v>
      </c>
      <c r="I99" s="99"/>
      <c r="J99" s="90">
        <f t="shared" si="1"/>
        <v>0</v>
      </c>
      <c r="K99" s="91"/>
    </row>
    <row r="100" spans="1:11" s="62" customFormat="1" ht="30.75">
      <c r="A100" s="64" t="s">
        <v>71</v>
      </c>
      <c r="B100" s="65" t="s">
        <v>6</v>
      </c>
      <c r="C100" s="65" t="s">
        <v>18</v>
      </c>
      <c r="D100" s="65" t="s">
        <v>124</v>
      </c>
      <c r="E100" s="65" t="s">
        <v>72</v>
      </c>
      <c r="F100" s="96">
        <v>14000</v>
      </c>
      <c r="G100" s="97"/>
      <c r="H100" s="98">
        <f>'пр.4'!I59</f>
        <v>0</v>
      </c>
      <c r="I100" s="99"/>
      <c r="J100" s="90">
        <f t="shared" si="1"/>
        <v>0</v>
      </c>
      <c r="K100" s="91"/>
    </row>
    <row r="101" spans="1:11" s="62" customFormat="1" ht="46.5">
      <c r="A101" s="64" t="s">
        <v>125</v>
      </c>
      <c r="B101" s="65" t="s">
        <v>6</v>
      </c>
      <c r="C101" s="65" t="s">
        <v>18</v>
      </c>
      <c r="D101" s="65" t="s">
        <v>126</v>
      </c>
      <c r="E101" s="65"/>
      <c r="F101" s="96">
        <v>127200</v>
      </c>
      <c r="G101" s="97"/>
      <c r="H101" s="98">
        <f>H102</f>
        <v>0</v>
      </c>
      <c r="I101" s="99"/>
      <c r="J101" s="90">
        <f t="shared" si="1"/>
        <v>0</v>
      </c>
      <c r="K101" s="91"/>
    </row>
    <row r="102" spans="1:11" s="62" customFormat="1" ht="30.75">
      <c r="A102" s="64" t="s">
        <v>78</v>
      </c>
      <c r="B102" s="65" t="s">
        <v>6</v>
      </c>
      <c r="C102" s="65" t="s">
        <v>18</v>
      </c>
      <c r="D102" s="65" t="s">
        <v>126</v>
      </c>
      <c r="E102" s="65" t="s">
        <v>79</v>
      </c>
      <c r="F102" s="96">
        <v>127200</v>
      </c>
      <c r="G102" s="97"/>
      <c r="H102" s="98">
        <f>H103</f>
        <v>0</v>
      </c>
      <c r="I102" s="99"/>
      <c r="J102" s="90">
        <f t="shared" si="1"/>
        <v>0</v>
      </c>
      <c r="K102" s="91"/>
    </row>
    <row r="103" spans="1:11" s="62" customFormat="1" ht="30.75">
      <c r="A103" s="64" t="s">
        <v>80</v>
      </c>
      <c r="B103" s="65" t="s">
        <v>6</v>
      </c>
      <c r="C103" s="65" t="s">
        <v>18</v>
      </c>
      <c r="D103" s="65" t="s">
        <v>126</v>
      </c>
      <c r="E103" s="65" t="s">
        <v>81</v>
      </c>
      <c r="F103" s="96">
        <v>127200</v>
      </c>
      <c r="G103" s="97"/>
      <c r="H103" s="98">
        <f>'пр.4'!I62</f>
        <v>0</v>
      </c>
      <c r="I103" s="99"/>
      <c r="J103" s="90">
        <f t="shared" si="1"/>
        <v>0</v>
      </c>
      <c r="K103" s="91"/>
    </row>
    <row r="104" spans="1:11" s="62" customFormat="1" ht="30.75">
      <c r="A104" s="64" t="s">
        <v>127</v>
      </c>
      <c r="B104" s="65" t="s">
        <v>6</v>
      </c>
      <c r="C104" s="65" t="s">
        <v>18</v>
      </c>
      <c r="D104" s="65" t="s">
        <v>128</v>
      </c>
      <c r="E104" s="65"/>
      <c r="F104" s="96">
        <v>49000</v>
      </c>
      <c r="G104" s="97"/>
      <c r="H104" s="98">
        <f>H105</f>
        <v>0</v>
      </c>
      <c r="I104" s="99"/>
      <c r="J104" s="90">
        <f t="shared" si="1"/>
        <v>0</v>
      </c>
      <c r="K104" s="91"/>
    </row>
    <row r="105" spans="1:11" s="62" customFormat="1" ht="62.25">
      <c r="A105" s="64" t="s">
        <v>129</v>
      </c>
      <c r="B105" s="65" t="s">
        <v>6</v>
      </c>
      <c r="C105" s="65" t="s">
        <v>18</v>
      </c>
      <c r="D105" s="65" t="s">
        <v>130</v>
      </c>
      <c r="E105" s="65"/>
      <c r="F105" s="96">
        <v>49000</v>
      </c>
      <c r="G105" s="97"/>
      <c r="H105" s="98">
        <f>H106</f>
        <v>0</v>
      </c>
      <c r="I105" s="99"/>
      <c r="J105" s="90">
        <f t="shared" si="1"/>
        <v>0</v>
      </c>
      <c r="K105" s="91"/>
    </row>
    <row r="106" spans="1:11" s="62" customFormat="1" ht="30.75">
      <c r="A106" s="64" t="s">
        <v>131</v>
      </c>
      <c r="B106" s="65" t="s">
        <v>6</v>
      </c>
      <c r="C106" s="65" t="s">
        <v>18</v>
      </c>
      <c r="D106" s="65" t="s">
        <v>132</v>
      </c>
      <c r="E106" s="65"/>
      <c r="F106" s="96">
        <v>49000</v>
      </c>
      <c r="G106" s="97"/>
      <c r="H106" s="98">
        <f>H107</f>
        <v>0</v>
      </c>
      <c r="I106" s="99"/>
      <c r="J106" s="90">
        <f t="shared" si="1"/>
        <v>0</v>
      </c>
      <c r="K106" s="91"/>
    </row>
    <row r="107" spans="1:11" s="62" customFormat="1" ht="30.75">
      <c r="A107" s="64" t="s">
        <v>78</v>
      </c>
      <c r="B107" s="65" t="s">
        <v>6</v>
      </c>
      <c r="C107" s="65" t="s">
        <v>18</v>
      </c>
      <c r="D107" s="65" t="s">
        <v>132</v>
      </c>
      <c r="E107" s="65" t="s">
        <v>79</v>
      </c>
      <c r="F107" s="96">
        <v>49000</v>
      </c>
      <c r="G107" s="97"/>
      <c r="H107" s="98">
        <f>H108</f>
        <v>0</v>
      </c>
      <c r="I107" s="99"/>
      <c r="J107" s="90">
        <f t="shared" si="1"/>
        <v>0</v>
      </c>
      <c r="K107" s="91"/>
    </row>
    <row r="108" spans="1:11" s="62" customFormat="1" ht="30.75">
      <c r="A108" s="64" t="s">
        <v>80</v>
      </c>
      <c r="B108" s="65" t="s">
        <v>6</v>
      </c>
      <c r="C108" s="65" t="s">
        <v>18</v>
      </c>
      <c r="D108" s="65" t="s">
        <v>132</v>
      </c>
      <c r="E108" s="65" t="s">
        <v>81</v>
      </c>
      <c r="F108" s="96">
        <v>49000</v>
      </c>
      <c r="G108" s="97"/>
      <c r="H108" s="98">
        <f>'пр.4'!I67</f>
        <v>0</v>
      </c>
      <c r="I108" s="99"/>
      <c r="J108" s="90">
        <f t="shared" si="1"/>
        <v>0</v>
      </c>
      <c r="K108" s="91"/>
    </row>
    <row r="109" spans="1:11" s="62" customFormat="1" ht="31.5" customHeight="1">
      <c r="A109" s="64" t="s">
        <v>133</v>
      </c>
      <c r="B109" s="65" t="s">
        <v>6</v>
      </c>
      <c r="C109" s="65" t="s">
        <v>18</v>
      </c>
      <c r="D109" s="65" t="s">
        <v>134</v>
      </c>
      <c r="E109" s="65"/>
      <c r="F109" s="96">
        <v>20000</v>
      </c>
      <c r="G109" s="97"/>
      <c r="H109" s="98">
        <f>H110</f>
        <v>0</v>
      </c>
      <c r="I109" s="99"/>
      <c r="J109" s="90">
        <f t="shared" si="1"/>
        <v>0</v>
      </c>
      <c r="K109" s="91"/>
    </row>
    <row r="110" spans="1:11" s="62" customFormat="1" ht="46.5">
      <c r="A110" s="64" t="s">
        <v>135</v>
      </c>
      <c r="B110" s="65" t="s">
        <v>6</v>
      </c>
      <c r="C110" s="65" t="s">
        <v>18</v>
      </c>
      <c r="D110" s="65" t="s">
        <v>136</v>
      </c>
      <c r="E110" s="65"/>
      <c r="F110" s="96">
        <v>20000</v>
      </c>
      <c r="G110" s="97"/>
      <c r="H110" s="98">
        <f>H111</f>
        <v>0</v>
      </c>
      <c r="I110" s="99"/>
      <c r="J110" s="90">
        <f t="shared" si="1"/>
        <v>0</v>
      </c>
      <c r="K110" s="91"/>
    </row>
    <row r="111" spans="1:11" s="62" customFormat="1" ht="30.75">
      <c r="A111" s="64" t="s">
        <v>137</v>
      </c>
      <c r="B111" s="65" t="s">
        <v>6</v>
      </c>
      <c r="C111" s="65" t="s">
        <v>18</v>
      </c>
      <c r="D111" s="65" t="s">
        <v>138</v>
      </c>
      <c r="E111" s="65"/>
      <c r="F111" s="96">
        <v>20000</v>
      </c>
      <c r="G111" s="97"/>
      <c r="H111" s="98">
        <f>H112</f>
        <v>0</v>
      </c>
      <c r="I111" s="99"/>
      <c r="J111" s="90">
        <f t="shared" si="1"/>
        <v>0</v>
      </c>
      <c r="K111" s="91"/>
    </row>
    <row r="112" spans="1:11" s="62" customFormat="1" ht="30.75">
      <c r="A112" s="64" t="s">
        <v>78</v>
      </c>
      <c r="B112" s="65" t="s">
        <v>6</v>
      </c>
      <c r="C112" s="65" t="s">
        <v>18</v>
      </c>
      <c r="D112" s="65" t="s">
        <v>138</v>
      </c>
      <c r="E112" s="65" t="s">
        <v>79</v>
      </c>
      <c r="F112" s="96">
        <v>20000</v>
      </c>
      <c r="G112" s="97"/>
      <c r="H112" s="98">
        <f>H113</f>
        <v>0</v>
      </c>
      <c r="I112" s="99"/>
      <c r="J112" s="90">
        <f t="shared" si="1"/>
        <v>0</v>
      </c>
      <c r="K112" s="91"/>
    </row>
    <row r="113" spans="1:11" s="62" customFormat="1" ht="30.75">
      <c r="A113" s="64" t="s">
        <v>80</v>
      </c>
      <c r="B113" s="65" t="s">
        <v>6</v>
      </c>
      <c r="C113" s="65" t="s">
        <v>18</v>
      </c>
      <c r="D113" s="65" t="s">
        <v>138</v>
      </c>
      <c r="E113" s="65" t="s">
        <v>81</v>
      </c>
      <c r="F113" s="96">
        <v>20000</v>
      </c>
      <c r="G113" s="97"/>
      <c r="H113" s="98">
        <f>'пр.4'!I72</f>
        <v>0</v>
      </c>
      <c r="I113" s="99"/>
      <c r="J113" s="90">
        <f t="shared" si="1"/>
        <v>0</v>
      </c>
      <c r="K113" s="91"/>
    </row>
    <row r="114" spans="1:11" s="62" customFormat="1" ht="31.5" customHeight="1">
      <c r="A114" s="64" t="s">
        <v>139</v>
      </c>
      <c r="B114" s="65" t="s">
        <v>6</v>
      </c>
      <c r="C114" s="65" t="s">
        <v>18</v>
      </c>
      <c r="D114" s="65" t="s">
        <v>140</v>
      </c>
      <c r="E114" s="65"/>
      <c r="F114" s="96">
        <v>28000</v>
      </c>
      <c r="G114" s="97"/>
      <c r="H114" s="98">
        <f>H115</f>
        <v>0</v>
      </c>
      <c r="I114" s="99"/>
      <c r="J114" s="90">
        <f t="shared" si="1"/>
        <v>0</v>
      </c>
      <c r="K114" s="91"/>
    </row>
    <row r="115" spans="1:11" s="62" customFormat="1" ht="33" customHeight="1">
      <c r="A115" s="64" t="s">
        <v>141</v>
      </c>
      <c r="B115" s="65" t="s">
        <v>6</v>
      </c>
      <c r="C115" s="65" t="s">
        <v>18</v>
      </c>
      <c r="D115" s="65" t="s">
        <v>142</v>
      </c>
      <c r="E115" s="65"/>
      <c r="F115" s="96">
        <v>28000</v>
      </c>
      <c r="G115" s="97"/>
      <c r="H115" s="98">
        <f>H116</f>
        <v>0</v>
      </c>
      <c r="I115" s="99"/>
      <c r="J115" s="90">
        <f t="shared" si="1"/>
        <v>0</v>
      </c>
      <c r="K115" s="91"/>
    </row>
    <row r="116" spans="1:11" s="62" customFormat="1" ht="62.25">
      <c r="A116" s="64" t="s">
        <v>143</v>
      </c>
      <c r="B116" s="65" t="s">
        <v>6</v>
      </c>
      <c r="C116" s="65" t="s">
        <v>18</v>
      </c>
      <c r="D116" s="65" t="s">
        <v>144</v>
      </c>
      <c r="E116" s="65"/>
      <c r="F116" s="96">
        <v>28000</v>
      </c>
      <c r="G116" s="97"/>
      <c r="H116" s="98">
        <f>H117</f>
        <v>0</v>
      </c>
      <c r="I116" s="99"/>
      <c r="J116" s="90">
        <f t="shared" si="1"/>
        <v>0</v>
      </c>
      <c r="K116" s="91"/>
    </row>
    <row r="117" spans="1:11" s="62" customFormat="1" ht="30.75">
      <c r="A117" s="64" t="s">
        <v>78</v>
      </c>
      <c r="B117" s="65" t="s">
        <v>6</v>
      </c>
      <c r="C117" s="65" t="s">
        <v>18</v>
      </c>
      <c r="D117" s="65" t="s">
        <v>144</v>
      </c>
      <c r="E117" s="65" t="s">
        <v>79</v>
      </c>
      <c r="F117" s="96">
        <v>28000</v>
      </c>
      <c r="G117" s="97"/>
      <c r="H117" s="98">
        <f>H118</f>
        <v>0</v>
      </c>
      <c r="I117" s="99"/>
      <c r="J117" s="90">
        <f t="shared" si="1"/>
        <v>0</v>
      </c>
      <c r="K117" s="91"/>
    </row>
    <row r="118" spans="1:11" s="62" customFormat="1" ht="30.75">
      <c r="A118" s="64" t="s">
        <v>80</v>
      </c>
      <c r="B118" s="65" t="s">
        <v>6</v>
      </c>
      <c r="C118" s="65" t="s">
        <v>18</v>
      </c>
      <c r="D118" s="65" t="s">
        <v>144</v>
      </c>
      <c r="E118" s="65" t="s">
        <v>81</v>
      </c>
      <c r="F118" s="96">
        <f>'пр.4'!G77</f>
        <v>28000</v>
      </c>
      <c r="G118" s="97"/>
      <c r="H118" s="98">
        <f>'пр.4'!I77</f>
        <v>0</v>
      </c>
      <c r="I118" s="99"/>
      <c r="J118" s="90">
        <f t="shared" si="1"/>
        <v>0</v>
      </c>
      <c r="K118" s="91"/>
    </row>
    <row r="119" spans="1:11" s="62" customFormat="1" ht="62.25">
      <c r="A119" s="64" t="s">
        <v>86</v>
      </c>
      <c r="B119" s="65" t="s">
        <v>6</v>
      </c>
      <c r="C119" s="65" t="s">
        <v>18</v>
      </c>
      <c r="D119" s="65" t="s">
        <v>145</v>
      </c>
      <c r="E119" s="65"/>
      <c r="F119" s="96">
        <v>8695</v>
      </c>
      <c r="G119" s="97"/>
      <c r="H119" s="98">
        <f>H120</f>
        <v>0</v>
      </c>
      <c r="I119" s="99"/>
      <c r="J119" s="90">
        <f t="shared" si="1"/>
        <v>0</v>
      </c>
      <c r="K119" s="91"/>
    </row>
    <row r="120" spans="1:11" s="62" customFormat="1" ht="51" customHeight="1">
      <c r="A120" s="64" t="s">
        <v>146</v>
      </c>
      <c r="B120" s="65" t="s">
        <v>6</v>
      </c>
      <c r="C120" s="65" t="s">
        <v>18</v>
      </c>
      <c r="D120" s="65" t="s">
        <v>147</v>
      </c>
      <c r="E120" s="65"/>
      <c r="F120" s="96">
        <v>8695</v>
      </c>
      <c r="G120" s="97"/>
      <c r="H120" s="98">
        <f>H121</f>
        <v>0</v>
      </c>
      <c r="I120" s="99"/>
      <c r="J120" s="90">
        <f t="shared" si="1"/>
        <v>0</v>
      </c>
      <c r="K120" s="91"/>
    </row>
    <row r="121" spans="1:11" s="62" customFormat="1" ht="46.5">
      <c r="A121" s="64" t="s">
        <v>148</v>
      </c>
      <c r="B121" s="65" t="s">
        <v>6</v>
      </c>
      <c r="C121" s="65" t="s">
        <v>18</v>
      </c>
      <c r="D121" s="65" t="s">
        <v>149</v>
      </c>
      <c r="E121" s="65"/>
      <c r="F121" s="96">
        <v>8695</v>
      </c>
      <c r="G121" s="97"/>
      <c r="H121" s="98">
        <f>H122</f>
        <v>0</v>
      </c>
      <c r="I121" s="99"/>
      <c r="J121" s="90">
        <f t="shared" si="1"/>
        <v>0</v>
      </c>
      <c r="K121" s="91"/>
    </row>
    <row r="122" spans="1:11" s="62" customFormat="1" ht="30.75">
      <c r="A122" s="64" t="s">
        <v>78</v>
      </c>
      <c r="B122" s="65" t="s">
        <v>6</v>
      </c>
      <c r="C122" s="65" t="s">
        <v>18</v>
      </c>
      <c r="D122" s="65" t="s">
        <v>149</v>
      </c>
      <c r="E122" s="65" t="s">
        <v>79</v>
      </c>
      <c r="F122" s="96">
        <v>8695</v>
      </c>
      <c r="G122" s="97"/>
      <c r="H122" s="98">
        <f>H123</f>
        <v>0</v>
      </c>
      <c r="I122" s="99"/>
      <c r="J122" s="90">
        <f t="shared" si="1"/>
        <v>0</v>
      </c>
      <c r="K122" s="91"/>
    </row>
    <row r="123" spans="1:11" s="62" customFormat="1" ht="30.75">
      <c r="A123" s="64" t="s">
        <v>80</v>
      </c>
      <c r="B123" s="65" t="s">
        <v>6</v>
      </c>
      <c r="C123" s="65" t="s">
        <v>18</v>
      </c>
      <c r="D123" s="65" t="s">
        <v>149</v>
      </c>
      <c r="E123" s="65" t="s">
        <v>81</v>
      </c>
      <c r="F123" s="96">
        <v>8695</v>
      </c>
      <c r="G123" s="97"/>
      <c r="H123" s="98">
        <f>'пр.4'!I82</f>
        <v>0</v>
      </c>
      <c r="I123" s="99"/>
      <c r="J123" s="90">
        <f t="shared" si="1"/>
        <v>0</v>
      </c>
      <c r="K123" s="91"/>
    </row>
    <row r="124" spans="1:11" s="62" customFormat="1" ht="30.75">
      <c r="A124" s="64" t="s">
        <v>150</v>
      </c>
      <c r="B124" s="65" t="s">
        <v>6</v>
      </c>
      <c r="C124" s="65" t="s">
        <v>18</v>
      </c>
      <c r="D124" s="65" t="s">
        <v>151</v>
      </c>
      <c r="E124" s="65"/>
      <c r="F124" s="96">
        <v>101187900</v>
      </c>
      <c r="G124" s="97"/>
      <c r="H124" s="98">
        <f>H125+H128+H131</f>
        <v>24169327.47</v>
      </c>
      <c r="I124" s="99"/>
      <c r="J124" s="90">
        <f t="shared" si="1"/>
        <v>23.885590539975627</v>
      </c>
      <c r="K124" s="91"/>
    </row>
    <row r="125" spans="1:11" s="62" customFormat="1" ht="78">
      <c r="A125" s="64" t="s">
        <v>82</v>
      </c>
      <c r="B125" s="65" t="s">
        <v>6</v>
      </c>
      <c r="C125" s="65" t="s">
        <v>18</v>
      </c>
      <c r="D125" s="65" t="s">
        <v>152</v>
      </c>
      <c r="E125" s="65"/>
      <c r="F125" s="96">
        <v>900000</v>
      </c>
      <c r="G125" s="97"/>
      <c r="H125" s="98">
        <f>H126</f>
        <v>50000</v>
      </c>
      <c r="I125" s="99"/>
      <c r="J125" s="90">
        <f t="shared" si="1"/>
        <v>5.555555555555555</v>
      </c>
      <c r="K125" s="91"/>
    </row>
    <row r="126" spans="1:11" s="62" customFormat="1" ht="64.5" customHeight="1">
      <c r="A126" s="64" t="s">
        <v>69</v>
      </c>
      <c r="B126" s="65" t="s">
        <v>6</v>
      </c>
      <c r="C126" s="65" t="s">
        <v>18</v>
      </c>
      <c r="D126" s="65" t="s">
        <v>152</v>
      </c>
      <c r="E126" s="65" t="s">
        <v>70</v>
      </c>
      <c r="F126" s="96">
        <v>900000</v>
      </c>
      <c r="G126" s="97"/>
      <c r="H126" s="98">
        <f>H127</f>
        <v>50000</v>
      </c>
      <c r="I126" s="99"/>
      <c r="J126" s="90">
        <f t="shared" si="1"/>
        <v>5.555555555555555</v>
      </c>
      <c r="K126" s="91"/>
    </row>
    <row r="127" spans="1:11" s="62" customFormat="1" ht="15">
      <c r="A127" s="64" t="s">
        <v>95</v>
      </c>
      <c r="B127" s="65" t="s">
        <v>6</v>
      </c>
      <c r="C127" s="65" t="s">
        <v>18</v>
      </c>
      <c r="D127" s="65" t="s">
        <v>152</v>
      </c>
      <c r="E127" s="65" t="s">
        <v>96</v>
      </c>
      <c r="F127" s="96">
        <v>900000</v>
      </c>
      <c r="G127" s="97"/>
      <c r="H127" s="98">
        <f>'пр.4'!I270</f>
        <v>50000</v>
      </c>
      <c r="I127" s="99"/>
      <c r="J127" s="90">
        <f t="shared" si="1"/>
        <v>5.555555555555555</v>
      </c>
      <c r="K127" s="91"/>
    </row>
    <row r="128" spans="1:11" s="62" customFormat="1" ht="15">
      <c r="A128" s="64" t="s">
        <v>84</v>
      </c>
      <c r="B128" s="65" t="s">
        <v>6</v>
      </c>
      <c r="C128" s="65" t="s">
        <v>18</v>
      </c>
      <c r="D128" s="65" t="s">
        <v>153</v>
      </c>
      <c r="E128" s="65"/>
      <c r="F128" s="96">
        <v>55000</v>
      </c>
      <c r="G128" s="97"/>
      <c r="H128" s="98">
        <f>H129</f>
        <v>14735</v>
      </c>
      <c r="I128" s="99"/>
      <c r="J128" s="90">
        <f t="shared" si="1"/>
        <v>26.790909090909093</v>
      </c>
      <c r="K128" s="91"/>
    </row>
    <row r="129" spans="1:11" s="62" customFormat="1" ht="63.75" customHeight="1">
      <c r="A129" s="64" t="s">
        <v>69</v>
      </c>
      <c r="B129" s="65" t="s">
        <v>6</v>
      </c>
      <c r="C129" s="65" t="s">
        <v>18</v>
      </c>
      <c r="D129" s="65" t="s">
        <v>153</v>
      </c>
      <c r="E129" s="65" t="s">
        <v>70</v>
      </c>
      <c r="F129" s="96">
        <v>55000</v>
      </c>
      <c r="G129" s="97"/>
      <c r="H129" s="98">
        <f>H130</f>
        <v>14735</v>
      </c>
      <c r="I129" s="99"/>
      <c r="J129" s="90">
        <f t="shared" si="1"/>
        <v>26.790909090909093</v>
      </c>
      <c r="K129" s="91"/>
    </row>
    <row r="130" spans="1:11" s="62" customFormat="1" ht="15">
      <c r="A130" s="64" t="s">
        <v>95</v>
      </c>
      <c r="B130" s="65" t="s">
        <v>6</v>
      </c>
      <c r="C130" s="65" t="s">
        <v>18</v>
      </c>
      <c r="D130" s="65" t="s">
        <v>153</v>
      </c>
      <c r="E130" s="65" t="s">
        <v>96</v>
      </c>
      <c r="F130" s="96">
        <v>55000</v>
      </c>
      <c r="G130" s="97"/>
      <c r="H130" s="98">
        <f>'пр.4'!I273</f>
        <v>14735</v>
      </c>
      <c r="I130" s="99"/>
      <c r="J130" s="90">
        <f t="shared" si="1"/>
        <v>26.790909090909093</v>
      </c>
      <c r="K130" s="91"/>
    </row>
    <row r="131" spans="1:11" s="62" customFormat="1" ht="30.75">
      <c r="A131" s="64" t="s">
        <v>154</v>
      </c>
      <c r="B131" s="65" t="s">
        <v>6</v>
      </c>
      <c r="C131" s="65" t="s">
        <v>18</v>
      </c>
      <c r="D131" s="65" t="s">
        <v>155</v>
      </c>
      <c r="E131" s="65"/>
      <c r="F131" s="96">
        <f>F132+F134+F136</f>
        <v>100232900</v>
      </c>
      <c r="G131" s="97"/>
      <c r="H131" s="98">
        <f>H132+H134+H136</f>
        <v>24104592.47</v>
      </c>
      <c r="I131" s="99"/>
      <c r="J131" s="90">
        <f t="shared" si="1"/>
        <v>24.048583319449</v>
      </c>
      <c r="K131" s="91"/>
    </row>
    <row r="132" spans="1:11" s="62" customFormat="1" ht="64.5" customHeight="1">
      <c r="A132" s="64" t="s">
        <v>69</v>
      </c>
      <c r="B132" s="65" t="s">
        <v>6</v>
      </c>
      <c r="C132" s="65" t="s">
        <v>18</v>
      </c>
      <c r="D132" s="65" t="s">
        <v>155</v>
      </c>
      <c r="E132" s="65" t="s">
        <v>70</v>
      </c>
      <c r="F132" s="96">
        <v>68631700</v>
      </c>
      <c r="G132" s="97"/>
      <c r="H132" s="98">
        <f>H133</f>
        <v>18095630.79</v>
      </c>
      <c r="I132" s="99"/>
      <c r="J132" s="90">
        <f t="shared" si="1"/>
        <v>26.366286701334808</v>
      </c>
      <c r="K132" s="91"/>
    </row>
    <row r="133" spans="1:11" s="62" customFormat="1" ht="15">
      <c r="A133" s="64" t="s">
        <v>95</v>
      </c>
      <c r="B133" s="65" t="s">
        <v>6</v>
      </c>
      <c r="C133" s="65" t="s">
        <v>18</v>
      </c>
      <c r="D133" s="65" t="s">
        <v>155</v>
      </c>
      <c r="E133" s="65" t="s">
        <v>96</v>
      </c>
      <c r="F133" s="96">
        <v>68631700</v>
      </c>
      <c r="G133" s="97"/>
      <c r="H133" s="98">
        <f>'пр.4'!I276</f>
        <v>18095630.79</v>
      </c>
      <c r="I133" s="99"/>
      <c r="J133" s="90">
        <f t="shared" si="1"/>
        <v>26.366286701334808</v>
      </c>
      <c r="K133" s="91"/>
    </row>
    <row r="134" spans="1:11" s="62" customFormat="1" ht="30.75">
      <c r="A134" s="64" t="s">
        <v>78</v>
      </c>
      <c r="B134" s="65" t="s">
        <v>6</v>
      </c>
      <c r="C134" s="65" t="s">
        <v>18</v>
      </c>
      <c r="D134" s="65" t="s">
        <v>155</v>
      </c>
      <c r="E134" s="65" t="s">
        <v>79</v>
      </c>
      <c r="F134" s="96">
        <v>30671200</v>
      </c>
      <c r="G134" s="97"/>
      <c r="H134" s="98">
        <f>H135</f>
        <v>5828688.91</v>
      </c>
      <c r="I134" s="99"/>
      <c r="J134" s="90">
        <f aca="true" t="shared" si="2" ref="J134:J198">H134/F134*100</f>
        <v>19.00378501656277</v>
      </c>
      <c r="K134" s="91"/>
    </row>
    <row r="135" spans="1:11" s="62" customFormat="1" ht="30.75">
      <c r="A135" s="64" t="s">
        <v>80</v>
      </c>
      <c r="B135" s="65" t="s">
        <v>6</v>
      </c>
      <c r="C135" s="65" t="s">
        <v>18</v>
      </c>
      <c r="D135" s="65" t="s">
        <v>155</v>
      </c>
      <c r="E135" s="65" t="s">
        <v>81</v>
      </c>
      <c r="F135" s="96">
        <v>30671200</v>
      </c>
      <c r="G135" s="97"/>
      <c r="H135" s="98">
        <f>'пр.4'!I278</f>
        <v>5828688.91</v>
      </c>
      <c r="I135" s="99"/>
      <c r="J135" s="90">
        <f t="shared" si="2"/>
        <v>19.00378501656277</v>
      </c>
      <c r="K135" s="91"/>
    </row>
    <row r="136" spans="1:11" s="62" customFormat="1" ht="15">
      <c r="A136" s="64" t="s">
        <v>97</v>
      </c>
      <c r="B136" s="65" t="s">
        <v>6</v>
      </c>
      <c r="C136" s="65" t="s">
        <v>18</v>
      </c>
      <c r="D136" s="65" t="s">
        <v>155</v>
      </c>
      <c r="E136" s="65" t="s">
        <v>98</v>
      </c>
      <c r="F136" s="96">
        <v>930000</v>
      </c>
      <c r="G136" s="97"/>
      <c r="H136" s="98">
        <f>H138+H137</f>
        <v>180272.77</v>
      </c>
      <c r="I136" s="99"/>
      <c r="J136" s="90">
        <f t="shared" si="2"/>
        <v>19.3841688172043</v>
      </c>
      <c r="K136" s="91"/>
    </row>
    <row r="137" spans="1:11" s="62" customFormat="1" ht="15">
      <c r="A137" s="64" t="str">
        <f>'пр.4'!A280</f>
        <v>Исполнение судебных актов</v>
      </c>
      <c r="B137" s="65" t="s">
        <v>6</v>
      </c>
      <c r="C137" s="65" t="s">
        <v>18</v>
      </c>
      <c r="D137" s="65" t="s">
        <v>155</v>
      </c>
      <c r="E137" s="65">
        <v>830</v>
      </c>
      <c r="F137" s="96"/>
      <c r="G137" s="97"/>
      <c r="H137" s="98">
        <f>'пр.4'!I280</f>
        <v>3125.61</v>
      </c>
      <c r="I137" s="99"/>
      <c r="J137" s="90">
        <v>0</v>
      </c>
      <c r="K137" s="91"/>
    </row>
    <row r="138" spans="1:11" s="62" customFormat="1" ht="15">
      <c r="A138" s="64" t="s">
        <v>101</v>
      </c>
      <c r="B138" s="65" t="s">
        <v>6</v>
      </c>
      <c r="C138" s="65" t="s">
        <v>18</v>
      </c>
      <c r="D138" s="65" t="s">
        <v>155</v>
      </c>
      <c r="E138" s="65" t="s">
        <v>102</v>
      </c>
      <c r="F138" s="96">
        <f>'пр.4'!G281</f>
        <v>930000</v>
      </c>
      <c r="G138" s="97"/>
      <c r="H138" s="98">
        <f>'пр.4'!I281</f>
        <v>177147.16</v>
      </c>
      <c r="I138" s="99"/>
      <c r="J138" s="90">
        <f t="shared" si="2"/>
        <v>19.04808172043011</v>
      </c>
      <c r="K138" s="91"/>
    </row>
    <row r="139" spans="1:11" s="62" customFormat="1" ht="31.5" customHeight="1">
      <c r="A139" s="64" t="s">
        <v>156</v>
      </c>
      <c r="B139" s="65" t="s">
        <v>6</v>
      </c>
      <c r="C139" s="65" t="s">
        <v>18</v>
      </c>
      <c r="D139" s="65" t="s">
        <v>157</v>
      </c>
      <c r="E139" s="65"/>
      <c r="F139" s="96">
        <v>4536650</v>
      </c>
      <c r="G139" s="97"/>
      <c r="H139" s="98">
        <f>H140+H143</f>
        <v>126348.29</v>
      </c>
      <c r="I139" s="99"/>
      <c r="J139" s="90">
        <f t="shared" si="2"/>
        <v>2.7850570354777204</v>
      </c>
      <c r="K139" s="91"/>
    </row>
    <row r="140" spans="1:11" s="62" customFormat="1" ht="30.75">
      <c r="A140" s="64" t="s">
        <v>158</v>
      </c>
      <c r="B140" s="65" t="s">
        <v>6</v>
      </c>
      <c r="C140" s="65" t="s">
        <v>18</v>
      </c>
      <c r="D140" s="65" t="s">
        <v>159</v>
      </c>
      <c r="E140" s="65"/>
      <c r="F140" s="96">
        <v>2876650</v>
      </c>
      <c r="G140" s="97"/>
      <c r="H140" s="98">
        <f>H141</f>
        <v>126348.29</v>
      </c>
      <c r="I140" s="99"/>
      <c r="J140" s="90">
        <f t="shared" si="2"/>
        <v>4.392202388194601</v>
      </c>
      <c r="K140" s="91"/>
    </row>
    <row r="141" spans="1:11" s="62" customFormat="1" ht="30.75">
      <c r="A141" s="64" t="s">
        <v>78</v>
      </c>
      <c r="B141" s="65" t="s">
        <v>6</v>
      </c>
      <c r="C141" s="65" t="s">
        <v>18</v>
      </c>
      <c r="D141" s="65" t="s">
        <v>159</v>
      </c>
      <c r="E141" s="65" t="s">
        <v>79</v>
      </c>
      <c r="F141" s="96">
        <v>2876650</v>
      </c>
      <c r="G141" s="97"/>
      <c r="H141" s="98">
        <f>H142</f>
        <v>126348.29</v>
      </c>
      <c r="I141" s="99"/>
      <c r="J141" s="90">
        <f t="shared" si="2"/>
        <v>4.392202388194601</v>
      </c>
      <c r="K141" s="91"/>
    </row>
    <row r="142" spans="1:11" s="62" customFormat="1" ht="30.75">
      <c r="A142" s="64" t="s">
        <v>80</v>
      </c>
      <c r="B142" s="65" t="s">
        <v>6</v>
      </c>
      <c r="C142" s="65" t="s">
        <v>18</v>
      </c>
      <c r="D142" s="65" t="s">
        <v>159</v>
      </c>
      <c r="E142" s="65" t="s">
        <v>81</v>
      </c>
      <c r="F142" s="96">
        <v>2876650</v>
      </c>
      <c r="G142" s="97"/>
      <c r="H142" s="98">
        <f>'пр.4'!I285</f>
        <v>126348.29</v>
      </c>
      <c r="I142" s="99"/>
      <c r="J142" s="90">
        <f t="shared" si="2"/>
        <v>4.392202388194601</v>
      </c>
      <c r="K142" s="91"/>
    </row>
    <row r="143" spans="1:11" s="62" customFormat="1" ht="46.5">
      <c r="A143" s="64" t="s">
        <v>160</v>
      </c>
      <c r="B143" s="65" t="s">
        <v>6</v>
      </c>
      <c r="C143" s="65" t="s">
        <v>18</v>
      </c>
      <c r="D143" s="65" t="s">
        <v>161</v>
      </c>
      <c r="E143" s="65"/>
      <c r="F143" s="96">
        <v>1660000</v>
      </c>
      <c r="G143" s="97"/>
      <c r="H143" s="98">
        <f>H144</f>
        <v>0</v>
      </c>
      <c r="I143" s="99"/>
      <c r="J143" s="90">
        <f t="shared" si="2"/>
        <v>0</v>
      </c>
      <c r="K143" s="91"/>
    </row>
    <row r="144" spans="1:11" s="62" customFormat="1" ht="30.75">
      <c r="A144" s="64" t="s">
        <v>78</v>
      </c>
      <c r="B144" s="65" t="s">
        <v>6</v>
      </c>
      <c r="C144" s="65" t="s">
        <v>18</v>
      </c>
      <c r="D144" s="65" t="s">
        <v>161</v>
      </c>
      <c r="E144" s="65" t="s">
        <v>79</v>
      </c>
      <c r="F144" s="96">
        <v>1660000</v>
      </c>
      <c r="G144" s="97"/>
      <c r="H144" s="98">
        <f>H145</f>
        <v>0</v>
      </c>
      <c r="I144" s="99"/>
      <c r="J144" s="90">
        <f t="shared" si="2"/>
        <v>0</v>
      </c>
      <c r="K144" s="91"/>
    </row>
    <row r="145" spans="1:11" s="62" customFormat="1" ht="30.75">
      <c r="A145" s="64" t="s">
        <v>80</v>
      </c>
      <c r="B145" s="65" t="s">
        <v>6</v>
      </c>
      <c r="C145" s="65" t="s">
        <v>18</v>
      </c>
      <c r="D145" s="65" t="s">
        <v>161</v>
      </c>
      <c r="E145" s="65" t="s">
        <v>81</v>
      </c>
      <c r="F145" s="96">
        <v>1660000</v>
      </c>
      <c r="G145" s="97"/>
      <c r="H145" s="98">
        <f>'пр.4'!I288+'пр.4'!I745</f>
        <v>0</v>
      </c>
      <c r="I145" s="99"/>
      <c r="J145" s="90">
        <f t="shared" si="2"/>
        <v>0</v>
      </c>
      <c r="K145" s="91"/>
    </row>
    <row r="146" spans="1:11" s="62" customFormat="1" ht="15">
      <c r="A146" s="64" t="s">
        <v>162</v>
      </c>
      <c r="B146" s="65" t="s">
        <v>6</v>
      </c>
      <c r="C146" s="65" t="s">
        <v>18</v>
      </c>
      <c r="D146" s="65" t="s">
        <v>163</v>
      </c>
      <c r="E146" s="65"/>
      <c r="F146" s="96">
        <f>F147+F150+F153</f>
        <v>35172500</v>
      </c>
      <c r="G146" s="97"/>
      <c r="H146" s="98">
        <f>H147+H150+H153</f>
        <v>7378550.96</v>
      </c>
      <c r="I146" s="99"/>
      <c r="J146" s="90">
        <f t="shared" si="2"/>
        <v>20.978181704456606</v>
      </c>
      <c r="K146" s="91"/>
    </row>
    <row r="147" spans="1:11" s="62" customFormat="1" ht="78">
      <c r="A147" s="64" t="s">
        <v>82</v>
      </c>
      <c r="B147" s="65" t="s">
        <v>6</v>
      </c>
      <c r="C147" s="65" t="s">
        <v>18</v>
      </c>
      <c r="D147" s="65" t="s">
        <v>164</v>
      </c>
      <c r="E147" s="65"/>
      <c r="F147" s="96">
        <v>880000</v>
      </c>
      <c r="G147" s="97"/>
      <c r="H147" s="98">
        <f>H148</f>
        <v>150000</v>
      </c>
      <c r="I147" s="99"/>
      <c r="J147" s="90">
        <f t="shared" si="2"/>
        <v>17.045454545454543</v>
      </c>
      <c r="K147" s="91"/>
    </row>
    <row r="148" spans="1:11" s="62" customFormat="1" ht="66" customHeight="1">
      <c r="A148" s="64" t="s">
        <v>69</v>
      </c>
      <c r="B148" s="65" t="s">
        <v>6</v>
      </c>
      <c r="C148" s="65" t="s">
        <v>18</v>
      </c>
      <c r="D148" s="65" t="s">
        <v>164</v>
      </c>
      <c r="E148" s="65" t="s">
        <v>70</v>
      </c>
      <c r="F148" s="96">
        <v>880000</v>
      </c>
      <c r="G148" s="97"/>
      <c r="H148" s="98">
        <f>H149</f>
        <v>150000</v>
      </c>
      <c r="I148" s="99"/>
      <c r="J148" s="90">
        <f t="shared" si="2"/>
        <v>17.045454545454543</v>
      </c>
      <c r="K148" s="91"/>
    </row>
    <row r="149" spans="1:11" s="62" customFormat="1" ht="15">
      <c r="A149" s="64" t="s">
        <v>95</v>
      </c>
      <c r="B149" s="65" t="s">
        <v>6</v>
      </c>
      <c r="C149" s="65" t="s">
        <v>18</v>
      </c>
      <c r="D149" s="65" t="s">
        <v>164</v>
      </c>
      <c r="E149" s="65" t="s">
        <v>96</v>
      </c>
      <c r="F149" s="96">
        <v>880000</v>
      </c>
      <c r="G149" s="97"/>
      <c r="H149" s="98">
        <f>'пр.4'!I236</f>
        <v>150000</v>
      </c>
      <c r="I149" s="99"/>
      <c r="J149" s="90">
        <f t="shared" si="2"/>
        <v>17.045454545454543</v>
      </c>
      <c r="K149" s="91"/>
    </row>
    <row r="150" spans="1:11" s="62" customFormat="1" ht="15">
      <c r="A150" s="64" t="s">
        <v>84</v>
      </c>
      <c r="B150" s="65" t="s">
        <v>6</v>
      </c>
      <c r="C150" s="65" t="s">
        <v>18</v>
      </c>
      <c r="D150" s="65" t="s">
        <v>165</v>
      </c>
      <c r="E150" s="65"/>
      <c r="F150" s="96">
        <v>50000</v>
      </c>
      <c r="G150" s="97"/>
      <c r="H150" s="98">
        <f>H151</f>
        <v>0</v>
      </c>
      <c r="I150" s="99"/>
      <c r="J150" s="90">
        <f t="shared" si="2"/>
        <v>0</v>
      </c>
      <c r="K150" s="91"/>
    </row>
    <row r="151" spans="1:11" s="62" customFormat="1" ht="66" customHeight="1">
      <c r="A151" s="64" t="s">
        <v>69</v>
      </c>
      <c r="B151" s="65" t="s">
        <v>6</v>
      </c>
      <c r="C151" s="65" t="s">
        <v>18</v>
      </c>
      <c r="D151" s="65" t="s">
        <v>165</v>
      </c>
      <c r="E151" s="65" t="s">
        <v>70</v>
      </c>
      <c r="F151" s="96">
        <v>50000</v>
      </c>
      <c r="G151" s="97"/>
      <c r="H151" s="98">
        <f>H152</f>
        <v>0</v>
      </c>
      <c r="I151" s="99"/>
      <c r="J151" s="90">
        <f t="shared" si="2"/>
        <v>0</v>
      </c>
      <c r="K151" s="91"/>
    </row>
    <row r="152" spans="1:11" s="62" customFormat="1" ht="15">
      <c r="A152" s="64" t="s">
        <v>95</v>
      </c>
      <c r="B152" s="65" t="s">
        <v>6</v>
      </c>
      <c r="C152" s="65" t="s">
        <v>18</v>
      </c>
      <c r="D152" s="65" t="s">
        <v>165</v>
      </c>
      <c r="E152" s="65" t="s">
        <v>96</v>
      </c>
      <c r="F152" s="96">
        <v>50000</v>
      </c>
      <c r="G152" s="97"/>
      <c r="H152" s="98">
        <f>'пр.4'!I239</f>
        <v>0</v>
      </c>
      <c r="I152" s="99"/>
      <c r="J152" s="90">
        <f t="shared" si="2"/>
        <v>0</v>
      </c>
      <c r="K152" s="91"/>
    </row>
    <row r="153" spans="1:11" s="62" customFormat="1" ht="30.75">
      <c r="A153" s="64" t="s">
        <v>166</v>
      </c>
      <c r="B153" s="65" t="s">
        <v>6</v>
      </c>
      <c r="C153" s="65" t="s">
        <v>18</v>
      </c>
      <c r="D153" s="65" t="s">
        <v>167</v>
      </c>
      <c r="E153" s="65"/>
      <c r="F153" s="96">
        <f>F154+F156+F158</f>
        <v>34242500</v>
      </c>
      <c r="G153" s="97"/>
      <c r="H153" s="98">
        <f>H154+H156+H158</f>
        <v>7228550.96</v>
      </c>
      <c r="I153" s="99"/>
      <c r="J153" s="90">
        <f t="shared" si="2"/>
        <v>21.109880879024605</v>
      </c>
      <c r="K153" s="91"/>
    </row>
    <row r="154" spans="1:11" s="62" customFormat="1" ht="65.25" customHeight="1">
      <c r="A154" s="64" t="s">
        <v>69</v>
      </c>
      <c r="B154" s="65" t="s">
        <v>6</v>
      </c>
      <c r="C154" s="65" t="s">
        <v>18</v>
      </c>
      <c r="D154" s="65" t="s">
        <v>167</v>
      </c>
      <c r="E154" s="65" t="s">
        <v>70</v>
      </c>
      <c r="F154" s="96">
        <v>33494500</v>
      </c>
      <c r="G154" s="97"/>
      <c r="H154" s="98">
        <f>H155</f>
        <v>7082278.05</v>
      </c>
      <c r="I154" s="99"/>
      <c r="J154" s="90">
        <f t="shared" si="2"/>
        <v>21.144600008956694</v>
      </c>
      <c r="K154" s="91"/>
    </row>
    <row r="155" spans="1:11" s="62" customFormat="1" ht="15">
      <c r="A155" s="64" t="s">
        <v>95</v>
      </c>
      <c r="B155" s="65" t="s">
        <v>6</v>
      </c>
      <c r="C155" s="65" t="s">
        <v>18</v>
      </c>
      <c r="D155" s="65" t="s">
        <v>167</v>
      </c>
      <c r="E155" s="65" t="s">
        <v>96</v>
      </c>
      <c r="F155" s="96">
        <v>33494500</v>
      </c>
      <c r="G155" s="97"/>
      <c r="H155" s="98">
        <f>'пр.4'!I242</f>
        <v>7082278.05</v>
      </c>
      <c r="I155" s="99"/>
      <c r="J155" s="90">
        <f t="shared" si="2"/>
        <v>21.144600008956694</v>
      </c>
      <c r="K155" s="91"/>
    </row>
    <row r="156" spans="1:11" s="62" customFormat="1" ht="30.75">
      <c r="A156" s="64" t="s">
        <v>78</v>
      </c>
      <c r="B156" s="65" t="s">
        <v>6</v>
      </c>
      <c r="C156" s="65" t="s">
        <v>18</v>
      </c>
      <c r="D156" s="65" t="s">
        <v>167</v>
      </c>
      <c r="E156" s="65" t="s">
        <v>79</v>
      </c>
      <c r="F156" s="96">
        <v>738000</v>
      </c>
      <c r="G156" s="97"/>
      <c r="H156" s="98">
        <f>H157</f>
        <v>146272.91</v>
      </c>
      <c r="I156" s="99"/>
      <c r="J156" s="90">
        <f t="shared" si="2"/>
        <v>19.820177506775067</v>
      </c>
      <c r="K156" s="91"/>
    </row>
    <row r="157" spans="1:11" s="62" customFormat="1" ht="30.75">
      <c r="A157" s="64" t="s">
        <v>80</v>
      </c>
      <c r="B157" s="65" t="s">
        <v>6</v>
      </c>
      <c r="C157" s="65" t="s">
        <v>18</v>
      </c>
      <c r="D157" s="65" t="s">
        <v>167</v>
      </c>
      <c r="E157" s="65" t="s">
        <v>81</v>
      </c>
      <c r="F157" s="96">
        <v>738000</v>
      </c>
      <c r="G157" s="97"/>
      <c r="H157" s="98">
        <f>'пр.4'!I244</f>
        <v>146272.91</v>
      </c>
      <c r="I157" s="99"/>
      <c r="J157" s="90">
        <f t="shared" si="2"/>
        <v>19.820177506775067</v>
      </c>
      <c r="K157" s="91"/>
    </row>
    <row r="158" spans="1:11" s="62" customFormat="1" ht="15">
      <c r="A158" s="64" t="s">
        <v>97</v>
      </c>
      <c r="B158" s="65" t="s">
        <v>6</v>
      </c>
      <c r="C158" s="65" t="s">
        <v>18</v>
      </c>
      <c r="D158" s="65" t="s">
        <v>167</v>
      </c>
      <c r="E158" s="65" t="s">
        <v>98</v>
      </c>
      <c r="F158" s="96">
        <v>10000</v>
      </c>
      <c r="G158" s="97"/>
      <c r="H158" s="98">
        <f>H159</f>
        <v>0</v>
      </c>
      <c r="I158" s="99"/>
      <c r="J158" s="90">
        <f t="shared" si="2"/>
        <v>0</v>
      </c>
      <c r="K158" s="91"/>
    </row>
    <row r="159" spans="1:11" s="62" customFormat="1" ht="15">
      <c r="A159" s="64" t="s">
        <v>101</v>
      </c>
      <c r="B159" s="65" t="s">
        <v>6</v>
      </c>
      <c r="C159" s="65" t="s">
        <v>18</v>
      </c>
      <c r="D159" s="65" t="s">
        <v>167</v>
      </c>
      <c r="E159" s="65" t="s">
        <v>102</v>
      </c>
      <c r="F159" s="96">
        <v>10000</v>
      </c>
      <c r="G159" s="97"/>
      <c r="H159" s="98">
        <f>'пр.4'!I246</f>
        <v>0</v>
      </c>
      <c r="I159" s="99"/>
      <c r="J159" s="90">
        <f t="shared" si="2"/>
        <v>0</v>
      </c>
      <c r="K159" s="91"/>
    </row>
    <row r="160" spans="1:11" s="62" customFormat="1" ht="62.25">
      <c r="A160" s="64" t="s">
        <v>86</v>
      </c>
      <c r="B160" s="65" t="s">
        <v>6</v>
      </c>
      <c r="C160" s="65" t="s">
        <v>18</v>
      </c>
      <c r="D160" s="65" t="s">
        <v>87</v>
      </c>
      <c r="E160" s="65"/>
      <c r="F160" s="96">
        <v>2189535</v>
      </c>
      <c r="G160" s="97"/>
      <c r="H160" s="98">
        <f>H161+H165</f>
        <v>153578.16</v>
      </c>
      <c r="I160" s="99"/>
      <c r="J160" s="90">
        <f t="shared" si="2"/>
        <v>7.014190684323383</v>
      </c>
      <c r="K160" s="91"/>
    </row>
    <row r="161" spans="1:11" s="62" customFormat="1" ht="30.75">
      <c r="A161" s="64" t="s">
        <v>168</v>
      </c>
      <c r="B161" s="65" t="s">
        <v>6</v>
      </c>
      <c r="C161" s="65" t="s">
        <v>18</v>
      </c>
      <c r="D161" s="65" t="s">
        <v>169</v>
      </c>
      <c r="E161" s="65"/>
      <c r="F161" s="96">
        <v>1592400</v>
      </c>
      <c r="G161" s="97"/>
      <c r="H161" s="98">
        <f>H162</f>
        <v>153578.16</v>
      </c>
      <c r="I161" s="99"/>
      <c r="J161" s="90">
        <f t="shared" si="2"/>
        <v>9.644446119065561</v>
      </c>
      <c r="K161" s="91"/>
    </row>
    <row r="162" spans="1:11" s="62" customFormat="1" ht="32.25" customHeight="1">
      <c r="A162" s="64" t="s">
        <v>170</v>
      </c>
      <c r="B162" s="65" t="s">
        <v>6</v>
      </c>
      <c r="C162" s="65" t="s">
        <v>18</v>
      </c>
      <c r="D162" s="65" t="s">
        <v>171</v>
      </c>
      <c r="E162" s="65"/>
      <c r="F162" s="96">
        <v>1592400</v>
      </c>
      <c r="G162" s="97"/>
      <c r="H162" s="98">
        <f>H163</f>
        <v>153578.16</v>
      </c>
      <c r="I162" s="99"/>
      <c r="J162" s="90">
        <f t="shared" si="2"/>
        <v>9.644446119065561</v>
      </c>
      <c r="K162" s="91"/>
    </row>
    <row r="163" spans="1:11" s="62" customFormat="1" ht="63" customHeight="1">
      <c r="A163" s="64" t="s">
        <v>69</v>
      </c>
      <c r="B163" s="65" t="s">
        <v>6</v>
      </c>
      <c r="C163" s="65" t="s">
        <v>18</v>
      </c>
      <c r="D163" s="65" t="s">
        <v>171</v>
      </c>
      <c r="E163" s="65" t="s">
        <v>70</v>
      </c>
      <c r="F163" s="96">
        <v>1592400</v>
      </c>
      <c r="G163" s="97"/>
      <c r="H163" s="98">
        <f>H164</f>
        <v>153578.16</v>
      </c>
      <c r="I163" s="99"/>
      <c r="J163" s="90">
        <f t="shared" si="2"/>
        <v>9.644446119065561</v>
      </c>
      <c r="K163" s="91"/>
    </row>
    <row r="164" spans="1:11" s="62" customFormat="1" ht="30.75">
      <c r="A164" s="64" t="s">
        <v>71</v>
      </c>
      <c r="B164" s="65" t="s">
        <v>6</v>
      </c>
      <c r="C164" s="65" t="s">
        <v>18</v>
      </c>
      <c r="D164" s="65" t="s">
        <v>171</v>
      </c>
      <c r="E164" s="65" t="s">
        <v>72</v>
      </c>
      <c r="F164" s="96">
        <v>1592400</v>
      </c>
      <c r="G164" s="97"/>
      <c r="H164" s="98">
        <f>'пр.4'!I87</f>
        <v>153578.16</v>
      </c>
      <c r="I164" s="99"/>
      <c r="J164" s="90">
        <f t="shared" si="2"/>
        <v>9.644446119065561</v>
      </c>
      <c r="K164" s="91"/>
    </row>
    <row r="165" spans="1:11" s="62" customFormat="1" ht="47.25" customHeight="1">
      <c r="A165" s="64" t="s">
        <v>172</v>
      </c>
      <c r="B165" s="65" t="s">
        <v>6</v>
      </c>
      <c r="C165" s="65" t="s">
        <v>18</v>
      </c>
      <c r="D165" s="65" t="s">
        <v>173</v>
      </c>
      <c r="E165" s="65"/>
      <c r="F165" s="96">
        <v>597135</v>
      </c>
      <c r="G165" s="97"/>
      <c r="H165" s="98">
        <f>H166</f>
        <v>0</v>
      </c>
      <c r="I165" s="99"/>
      <c r="J165" s="90">
        <f t="shared" si="2"/>
        <v>0</v>
      </c>
      <c r="K165" s="91"/>
    </row>
    <row r="166" spans="1:11" s="62" customFormat="1" ht="171">
      <c r="A166" s="64" t="s">
        <v>174</v>
      </c>
      <c r="B166" s="65" t="s">
        <v>6</v>
      </c>
      <c r="C166" s="65" t="s">
        <v>18</v>
      </c>
      <c r="D166" s="65" t="s">
        <v>175</v>
      </c>
      <c r="E166" s="65"/>
      <c r="F166" s="96">
        <v>597135</v>
      </c>
      <c r="G166" s="97"/>
      <c r="H166" s="98">
        <f>H167+H169</f>
        <v>0</v>
      </c>
      <c r="I166" s="99"/>
      <c r="J166" s="90">
        <f t="shared" si="2"/>
        <v>0</v>
      </c>
      <c r="K166" s="91"/>
    </row>
    <row r="167" spans="1:11" s="62" customFormat="1" ht="63" customHeight="1">
      <c r="A167" s="64" t="s">
        <v>69</v>
      </c>
      <c r="B167" s="65" t="s">
        <v>6</v>
      </c>
      <c r="C167" s="65" t="s">
        <v>18</v>
      </c>
      <c r="D167" s="65" t="s">
        <v>175</v>
      </c>
      <c r="E167" s="65" t="s">
        <v>70</v>
      </c>
      <c r="F167" s="96">
        <v>542400</v>
      </c>
      <c r="G167" s="97"/>
      <c r="H167" s="98">
        <f>H168</f>
        <v>0</v>
      </c>
      <c r="I167" s="99"/>
      <c r="J167" s="90">
        <f t="shared" si="2"/>
        <v>0</v>
      </c>
      <c r="K167" s="91"/>
    </row>
    <row r="168" spans="1:11" s="62" customFormat="1" ht="30.75">
      <c r="A168" s="64" t="s">
        <v>71</v>
      </c>
      <c r="B168" s="65" t="s">
        <v>6</v>
      </c>
      <c r="C168" s="65" t="s">
        <v>18</v>
      </c>
      <c r="D168" s="65" t="s">
        <v>175</v>
      </c>
      <c r="E168" s="65" t="s">
        <v>72</v>
      </c>
      <c r="F168" s="96">
        <v>542400</v>
      </c>
      <c r="G168" s="97"/>
      <c r="H168" s="98">
        <f>'пр.4'!I91</f>
        <v>0</v>
      </c>
      <c r="I168" s="99"/>
      <c r="J168" s="90">
        <f t="shared" si="2"/>
        <v>0</v>
      </c>
      <c r="K168" s="91"/>
    </row>
    <row r="169" spans="1:11" s="62" customFormat="1" ht="30.75">
      <c r="A169" s="64" t="s">
        <v>78</v>
      </c>
      <c r="B169" s="65" t="s">
        <v>6</v>
      </c>
      <c r="C169" s="65" t="s">
        <v>18</v>
      </c>
      <c r="D169" s="65" t="s">
        <v>175</v>
      </c>
      <c r="E169" s="65" t="s">
        <v>79</v>
      </c>
      <c r="F169" s="96">
        <v>54735</v>
      </c>
      <c r="G169" s="97"/>
      <c r="H169" s="98">
        <f>H170</f>
        <v>0</v>
      </c>
      <c r="I169" s="99"/>
      <c r="J169" s="90">
        <f t="shared" si="2"/>
        <v>0</v>
      </c>
      <c r="K169" s="91"/>
    </row>
    <row r="170" spans="1:11" s="62" customFormat="1" ht="30.75">
      <c r="A170" s="64" t="s">
        <v>80</v>
      </c>
      <c r="B170" s="65" t="s">
        <v>6</v>
      </c>
      <c r="C170" s="65" t="s">
        <v>18</v>
      </c>
      <c r="D170" s="65" t="s">
        <v>175</v>
      </c>
      <c r="E170" s="65" t="s">
        <v>81</v>
      </c>
      <c r="F170" s="96">
        <v>54735</v>
      </c>
      <c r="G170" s="97"/>
      <c r="H170" s="98">
        <f>'пр.4'!I93</f>
        <v>0</v>
      </c>
      <c r="I170" s="99"/>
      <c r="J170" s="90">
        <f t="shared" si="2"/>
        <v>0</v>
      </c>
      <c r="K170" s="91"/>
    </row>
    <row r="171" spans="1:11" s="62" customFormat="1" ht="15">
      <c r="A171" s="60" t="s">
        <v>19</v>
      </c>
      <c r="B171" s="61" t="s">
        <v>8</v>
      </c>
      <c r="C171" s="61"/>
      <c r="D171" s="61"/>
      <c r="E171" s="61"/>
      <c r="F171" s="100">
        <f>F172</f>
        <v>853790.4</v>
      </c>
      <c r="G171" s="101"/>
      <c r="H171" s="102">
        <f>H172</f>
        <v>46301.8</v>
      </c>
      <c r="I171" s="103"/>
      <c r="J171" s="90">
        <f t="shared" si="2"/>
        <v>5.423087446286583</v>
      </c>
      <c r="K171" s="91"/>
    </row>
    <row r="172" spans="1:11" s="62" customFormat="1" ht="15">
      <c r="A172" s="60" t="s">
        <v>20</v>
      </c>
      <c r="B172" s="61" t="s">
        <v>8</v>
      </c>
      <c r="C172" s="61" t="s">
        <v>10</v>
      </c>
      <c r="D172" s="61"/>
      <c r="E172" s="61"/>
      <c r="F172" s="100">
        <f>F173</f>
        <v>853790.4</v>
      </c>
      <c r="G172" s="101"/>
      <c r="H172" s="102">
        <f>H173</f>
        <v>46301.8</v>
      </c>
      <c r="I172" s="103"/>
      <c r="J172" s="90">
        <f t="shared" si="2"/>
        <v>5.423087446286583</v>
      </c>
      <c r="K172" s="91"/>
    </row>
    <row r="173" spans="1:11" s="62" customFormat="1" ht="62.25">
      <c r="A173" s="64" t="s">
        <v>86</v>
      </c>
      <c r="B173" s="65" t="s">
        <v>8</v>
      </c>
      <c r="C173" s="65" t="s">
        <v>10</v>
      </c>
      <c r="D173" s="65" t="s">
        <v>87</v>
      </c>
      <c r="E173" s="65"/>
      <c r="F173" s="96">
        <f>F174</f>
        <v>853790.4</v>
      </c>
      <c r="G173" s="97"/>
      <c r="H173" s="98">
        <f>H174</f>
        <v>46301.8</v>
      </c>
      <c r="I173" s="99"/>
      <c r="J173" s="90">
        <f t="shared" si="2"/>
        <v>5.423087446286583</v>
      </c>
      <c r="K173" s="91"/>
    </row>
    <row r="174" spans="1:11" s="62" customFormat="1" ht="46.5">
      <c r="A174" s="64" t="s">
        <v>176</v>
      </c>
      <c r="B174" s="65" t="s">
        <v>8</v>
      </c>
      <c r="C174" s="65" t="s">
        <v>10</v>
      </c>
      <c r="D174" s="65" t="s">
        <v>177</v>
      </c>
      <c r="E174" s="65"/>
      <c r="F174" s="96">
        <f>F175</f>
        <v>853790.4</v>
      </c>
      <c r="G174" s="97"/>
      <c r="H174" s="98">
        <f>H175</f>
        <v>46301.8</v>
      </c>
      <c r="I174" s="99"/>
      <c r="J174" s="90">
        <f t="shared" si="2"/>
        <v>5.423087446286583</v>
      </c>
      <c r="K174" s="91"/>
    </row>
    <row r="175" spans="1:11" s="62" customFormat="1" ht="30.75">
      <c r="A175" s="64" t="s">
        <v>178</v>
      </c>
      <c r="B175" s="65" t="s">
        <v>8</v>
      </c>
      <c r="C175" s="65" t="s">
        <v>10</v>
      </c>
      <c r="D175" s="65" t="s">
        <v>179</v>
      </c>
      <c r="E175" s="65"/>
      <c r="F175" s="96">
        <f>F176+F178</f>
        <v>853790.4</v>
      </c>
      <c r="G175" s="97"/>
      <c r="H175" s="98">
        <f>H176+H178</f>
        <v>46301.8</v>
      </c>
      <c r="I175" s="99"/>
      <c r="J175" s="90">
        <f t="shared" si="2"/>
        <v>5.423087446286583</v>
      </c>
      <c r="K175" s="91"/>
    </row>
    <row r="176" spans="1:11" s="62" customFormat="1" ht="63" customHeight="1">
      <c r="A176" s="64" t="s">
        <v>69</v>
      </c>
      <c r="B176" s="65" t="s">
        <v>8</v>
      </c>
      <c r="C176" s="65" t="s">
        <v>10</v>
      </c>
      <c r="D176" s="65" t="s">
        <v>179</v>
      </c>
      <c r="E176" s="65" t="s">
        <v>70</v>
      </c>
      <c r="F176" s="96">
        <f>F177</f>
        <v>750438</v>
      </c>
      <c r="G176" s="97"/>
      <c r="H176" s="98">
        <f>H177</f>
        <v>46301.8</v>
      </c>
      <c r="I176" s="99"/>
      <c r="J176" s="90">
        <f t="shared" si="2"/>
        <v>6.16997007081198</v>
      </c>
      <c r="K176" s="91"/>
    </row>
    <row r="177" spans="1:11" s="62" customFormat="1" ht="30.75">
      <c r="A177" s="64" t="s">
        <v>71</v>
      </c>
      <c r="B177" s="65" t="s">
        <v>8</v>
      </c>
      <c r="C177" s="65" t="s">
        <v>10</v>
      </c>
      <c r="D177" s="65" t="s">
        <v>179</v>
      </c>
      <c r="E177" s="65" t="s">
        <v>72</v>
      </c>
      <c r="F177" s="96">
        <f>'пр.4'!G100</f>
        <v>750438</v>
      </c>
      <c r="G177" s="97"/>
      <c r="H177" s="98">
        <f>'пр.4'!I100</f>
        <v>46301.8</v>
      </c>
      <c r="I177" s="99"/>
      <c r="J177" s="90">
        <f t="shared" si="2"/>
        <v>6.16997007081198</v>
      </c>
      <c r="K177" s="91"/>
    </row>
    <row r="178" spans="1:11" s="62" customFormat="1" ht="30.75">
      <c r="A178" s="64" t="s">
        <v>78</v>
      </c>
      <c r="B178" s="65" t="s">
        <v>8</v>
      </c>
      <c r="C178" s="65" t="s">
        <v>10</v>
      </c>
      <c r="D178" s="65" t="s">
        <v>179</v>
      </c>
      <c r="E178" s="65" t="s">
        <v>79</v>
      </c>
      <c r="F178" s="96">
        <v>103352.4</v>
      </c>
      <c r="G178" s="97"/>
      <c r="H178" s="98">
        <f>H179</f>
        <v>0</v>
      </c>
      <c r="I178" s="99"/>
      <c r="J178" s="90">
        <f t="shared" si="2"/>
        <v>0</v>
      </c>
      <c r="K178" s="91"/>
    </row>
    <row r="179" spans="1:11" s="62" customFormat="1" ht="30.75">
      <c r="A179" s="64" t="s">
        <v>80</v>
      </c>
      <c r="B179" s="65" t="s">
        <v>8</v>
      </c>
      <c r="C179" s="65" t="s">
        <v>10</v>
      </c>
      <c r="D179" s="65" t="s">
        <v>179</v>
      </c>
      <c r="E179" s="65" t="s">
        <v>81</v>
      </c>
      <c r="F179" s="96">
        <f>'пр.4'!G102</f>
        <v>103352.4</v>
      </c>
      <c r="G179" s="97"/>
      <c r="H179" s="98">
        <f>'пр.4'!I102</f>
        <v>0</v>
      </c>
      <c r="I179" s="99"/>
      <c r="J179" s="90">
        <f t="shared" si="2"/>
        <v>0</v>
      </c>
      <c r="K179" s="91"/>
    </row>
    <row r="180" spans="1:11" s="62" customFormat="1" ht="30.75">
      <c r="A180" s="60" t="s">
        <v>21</v>
      </c>
      <c r="B180" s="61" t="s">
        <v>10</v>
      </c>
      <c r="C180" s="61"/>
      <c r="D180" s="61"/>
      <c r="E180" s="61"/>
      <c r="F180" s="100">
        <f>F181</f>
        <v>15560100</v>
      </c>
      <c r="G180" s="101"/>
      <c r="H180" s="102">
        <f>H181</f>
        <v>2611878.52</v>
      </c>
      <c r="I180" s="103"/>
      <c r="J180" s="90">
        <f t="shared" si="2"/>
        <v>16.78574379342035</v>
      </c>
      <c r="K180" s="91"/>
    </row>
    <row r="181" spans="1:11" s="62" customFormat="1" ht="46.5">
      <c r="A181" s="60" t="s">
        <v>22</v>
      </c>
      <c r="B181" s="61" t="s">
        <v>10</v>
      </c>
      <c r="C181" s="61" t="s">
        <v>23</v>
      </c>
      <c r="D181" s="61"/>
      <c r="E181" s="61"/>
      <c r="F181" s="100">
        <v>15560100</v>
      </c>
      <c r="G181" s="101"/>
      <c r="H181" s="102">
        <f>H182+H198</f>
        <v>2611878.52</v>
      </c>
      <c r="I181" s="103"/>
      <c r="J181" s="90">
        <f t="shared" si="2"/>
        <v>16.78574379342035</v>
      </c>
      <c r="K181" s="91"/>
    </row>
    <row r="182" spans="1:11" s="62" customFormat="1" ht="46.5">
      <c r="A182" s="64" t="s">
        <v>180</v>
      </c>
      <c r="B182" s="65" t="s">
        <v>10</v>
      </c>
      <c r="C182" s="65" t="s">
        <v>23</v>
      </c>
      <c r="D182" s="65" t="s">
        <v>181</v>
      </c>
      <c r="E182" s="65"/>
      <c r="F182" s="96">
        <v>3284000</v>
      </c>
      <c r="G182" s="97"/>
      <c r="H182" s="98">
        <f>H183+H187</f>
        <v>0</v>
      </c>
      <c r="I182" s="99"/>
      <c r="J182" s="90">
        <f t="shared" si="2"/>
        <v>0</v>
      </c>
      <c r="K182" s="91"/>
    </row>
    <row r="183" spans="1:11" s="62" customFormat="1" ht="62.25">
      <c r="A183" s="64" t="s">
        <v>182</v>
      </c>
      <c r="B183" s="65" t="s">
        <v>10</v>
      </c>
      <c r="C183" s="65" t="s">
        <v>23</v>
      </c>
      <c r="D183" s="65" t="s">
        <v>183</v>
      </c>
      <c r="E183" s="65"/>
      <c r="F183" s="96">
        <v>300000</v>
      </c>
      <c r="G183" s="97"/>
      <c r="H183" s="98">
        <f>H184</f>
        <v>0</v>
      </c>
      <c r="I183" s="99"/>
      <c r="J183" s="90">
        <f t="shared" si="2"/>
        <v>0</v>
      </c>
      <c r="K183" s="91"/>
    </row>
    <row r="184" spans="1:11" s="62" customFormat="1" ht="46.5">
      <c r="A184" s="64" t="s">
        <v>184</v>
      </c>
      <c r="B184" s="65" t="s">
        <v>10</v>
      </c>
      <c r="C184" s="65" t="s">
        <v>23</v>
      </c>
      <c r="D184" s="65" t="s">
        <v>185</v>
      </c>
      <c r="E184" s="65"/>
      <c r="F184" s="96">
        <v>300000</v>
      </c>
      <c r="G184" s="97"/>
      <c r="H184" s="98">
        <f>H185</f>
        <v>0</v>
      </c>
      <c r="I184" s="99"/>
      <c r="J184" s="90">
        <f t="shared" si="2"/>
        <v>0</v>
      </c>
      <c r="K184" s="91"/>
    </row>
    <row r="185" spans="1:11" s="62" customFormat="1" ht="30.75">
      <c r="A185" s="64" t="s">
        <v>78</v>
      </c>
      <c r="B185" s="65" t="s">
        <v>10</v>
      </c>
      <c r="C185" s="65" t="s">
        <v>23</v>
      </c>
      <c r="D185" s="65" t="s">
        <v>185</v>
      </c>
      <c r="E185" s="65" t="s">
        <v>79</v>
      </c>
      <c r="F185" s="96">
        <v>300000</v>
      </c>
      <c r="G185" s="97"/>
      <c r="H185" s="98">
        <f>H186</f>
        <v>0</v>
      </c>
      <c r="I185" s="99"/>
      <c r="J185" s="90">
        <f t="shared" si="2"/>
        <v>0</v>
      </c>
      <c r="K185" s="91"/>
    </row>
    <row r="186" spans="1:11" s="62" customFormat="1" ht="30.75">
      <c r="A186" s="64" t="s">
        <v>80</v>
      </c>
      <c r="B186" s="65" t="s">
        <v>10</v>
      </c>
      <c r="C186" s="65" t="s">
        <v>23</v>
      </c>
      <c r="D186" s="65" t="s">
        <v>185</v>
      </c>
      <c r="E186" s="65" t="s">
        <v>81</v>
      </c>
      <c r="F186" s="96">
        <v>300000</v>
      </c>
      <c r="G186" s="97"/>
      <c r="H186" s="98">
        <f>'пр.4'!I109</f>
        <v>0</v>
      </c>
      <c r="I186" s="99"/>
      <c r="J186" s="90">
        <f t="shared" si="2"/>
        <v>0</v>
      </c>
      <c r="K186" s="91"/>
    </row>
    <row r="187" spans="1:11" s="62" customFormat="1" ht="78">
      <c r="A187" s="64" t="s">
        <v>186</v>
      </c>
      <c r="B187" s="65" t="s">
        <v>10</v>
      </c>
      <c r="C187" s="65" t="s">
        <v>23</v>
      </c>
      <c r="D187" s="65" t="s">
        <v>187</v>
      </c>
      <c r="E187" s="65"/>
      <c r="F187" s="96">
        <v>2000000</v>
      </c>
      <c r="G187" s="97"/>
      <c r="H187" s="98">
        <f>H188+H191</f>
        <v>0</v>
      </c>
      <c r="I187" s="99"/>
      <c r="J187" s="90">
        <f t="shared" si="2"/>
        <v>0</v>
      </c>
      <c r="K187" s="91"/>
    </row>
    <row r="188" spans="1:11" s="62" customFormat="1" ht="49.5" customHeight="1">
      <c r="A188" s="64" t="s">
        <v>188</v>
      </c>
      <c r="B188" s="65" t="s">
        <v>10</v>
      </c>
      <c r="C188" s="65" t="s">
        <v>23</v>
      </c>
      <c r="D188" s="65" t="s">
        <v>189</v>
      </c>
      <c r="E188" s="65"/>
      <c r="F188" s="96">
        <v>1000000</v>
      </c>
      <c r="G188" s="97"/>
      <c r="H188" s="98">
        <f>H189</f>
        <v>0</v>
      </c>
      <c r="I188" s="99"/>
      <c r="J188" s="90">
        <f t="shared" si="2"/>
        <v>0</v>
      </c>
      <c r="K188" s="91"/>
    </row>
    <row r="189" spans="1:11" s="62" customFormat="1" ht="30.75">
      <c r="A189" s="64" t="s">
        <v>78</v>
      </c>
      <c r="B189" s="65" t="s">
        <v>10</v>
      </c>
      <c r="C189" s="65" t="s">
        <v>23</v>
      </c>
      <c r="D189" s="65" t="s">
        <v>189</v>
      </c>
      <c r="E189" s="65" t="s">
        <v>79</v>
      </c>
      <c r="F189" s="96">
        <v>1000000</v>
      </c>
      <c r="G189" s="97"/>
      <c r="H189" s="98">
        <f>H190</f>
        <v>0</v>
      </c>
      <c r="I189" s="99"/>
      <c r="J189" s="90">
        <f t="shared" si="2"/>
        <v>0</v>
      </c>
      <c r="K189" s="91"/>
    </row>
    <row r="190" spans="1:11" s="62" customFormat="1" ht="30.75">
      <c r="A190" s="64" t="s">
        <v>80</v>
      </c>
      <c r="B190" s="65" t="s">
        <v>10</v>
      </c>
      <c r="C190" s="65" t="s">
        <v>23</v>
      </c>
      <c r="D190" s="65" t="s">
        <v>189</v>
      </c>
      <c r="E190" s="65" t="s">
        <v>81</v>
      </c>
      <c r="F190" s="96">
        <v>1000000</v>
      </c>
      <c r="G190" s="97"/>
      <c r="H190" s="98">
        <f>'пр.4'!I113</f>
        <v>0</v>
      </c>
      <c r="I190" s="99"/>
      <c r="J190" s="90">
        <f t="shared" si="2"/>
        <v>0</v>
      </c>
      <c r="K190" s="91"/>
    </row>
    <row r="191" spans="1:11" s="62" customFormat="1" ht="62.25">
      <c r="A191" s="64" t="s">
        <v>190</v>
      </c>
      <c r="B191" s="65" t="s">
        <v>10</v>
      </c>
      <c r="C191" s="65" t="s">
        <v>23</v>
      </c>
      <c r="D191" s="65" t="s">
        <v>191</v>
      </c>
      <c r="E191" s="65"/>
      <c r="F191" s="96">
        <v>1000000</v>
      </c>
      <c r="G191" s="97"/>
      <c r="H191" s="98">
        <f>H192</f>
        <v>0</v>
      </c>
      <c r="I191" s="99"/>
      <c r="J191" s="90">
        <f t="shared" si="2"/>
        <v>0</v>
      </c>
      <c r="K191" s="91"/>
    </row>
    <row r="192" spans="1:11" s="62" customFormat="1" ht="30.75">
      <c r="A192" s="64" t="s">
        <v>78</v>
      </c>
      <c r="B192" s="65" t="s">
        <v>10</v>
      </c>
      <c r="C192" s="65" t="s">
        <v>23</v>
      </c>
      <c r="D192" s="65" t="s">
        <v>191</v>
      </c>
      <c r="E192" s="65" t="s">
        <v>79</v>
      </c>
      <c r="F192" s="96">
        <v>1000000</v>
      </c>
      <c r="G192" s="97"/>
      <c r="H192" s="98">
        <f>H193</f>
        <v>0</v>
      </c>
      <c r="I192" s="99"/>
      <c r="J192" s="90">
        <f t="shared" si="2"/>
        <v>0</v>
      </c>
      <c r="K192" s="91"/>
    </row>
    <row r="193" spans="1:11" s="62" customFormat="1" ht="30.75">
      <c r="A193" s="64" t="s">
        <v>80</v>
      </c>
      <c r="B193" s="65" t="s">
        <v>10</v>
      </c>
      <c r="C193" s="65" t="s">
        <v>23</v>
      </c>
      <c r="D193" s="65" t="s">
        <v>191</v>
      </c>
      <c r="E193" s="65" t="s">
        <v>81</v>
      </c>
      <c r="F193" s="96">
        <v>1000000</v>
      </c>
      <c r="G193" s="97"/>
      <c r="H193" s="98">
        <f>'пр.4'!I116</f>
        <v>0</v>
      </c>
      <c r="I193" s="99"/>
      <c r="J193" s="90">
        <f t="shared" si="2"/>
        <v>0</v>
      </c>
      <c r="K193" s="91"/>
    </row>
    <row r="194" spans="1:11" s="62" customFormat="1" ht="46.5">
      <c r="A194" s="64" t="s">
        <v>192</v>
      </c>
      <c r="B194" s="65" t="s">
        <v>10</v>
      </c>
      <c r="C194" s="65" t="s">
        <v>23</v>
      </c>
      <c r="D194" s="65" t="s">
        <v>193</v>
      </c>
      <c r="E194" s="65"/>
      <c r="F194" s="96">
        <v>984000</v>
      </c>
      <c r="G194" s="97"/>
      <c r="H194" s="98">
        <f>H195</f>
        <v>0</v>
      </c>
      <c r="I194" s="99"/>
      <c r="J194" s="90">
        <f t="shared" si="2"/>
        <v>0</v>
      </c>
      <c r="K194" s="91"/>
    </row>
    <row r="195" spans="1:11" s="62" customFormat="1" ht="48" customHeight="1">
      <c r="A195" s="64" t="s">
        <v>194</v>
      </c>
      <c r="B195" s="65" t="s">
        <v>10</v>
      </c>
      <c r="C195" s="65" t="s">
        <v>23</v>
      </c>
      <c r="D195" s="65" t="s">
        <v>195</v>
      </c>
      <c r="E195" s="65"/>
      <c r="F195" s="96">
        <v>984000</v>
      </c>
      <c r="G195" s="97"/>
      <c r="H195" s="98">
        <f>H196</f>
        <v>0</v>
      </c>
      <c r="I195" s="99"/>
      <c r="J195" s="90">
        <f t="shared" si="2"/>
        <v>0</v>
      </c>
      <c r="K195" s="91"/>
    </row>
    <row r="196" spans="1:11" s="62" customFormat="1" ht="30.75">
      <c r="A196" s="64" t="s">
        <v>78</v>
      </c>
      <c r="B196" s="65" t="s">
        <v>10</v>
      </c>
      <c r="C196" s="65" t="s">
        <v>23</v>
      </c>
      <c r="D196" s="65" t="s">
        <v>195</v>
      </c>
      <c r="E196" s="65" t="s">
        <v>79</v>
      </c>
      <c r="F196" s="96">
        <v>984000</v>
      </c>
      <c r="G196" s="97"/>
      <c r="H196" s="98">
        <f>H197</f>
        <v>0</v>
      </c>
      <c r="I196" s="99"/>
      <c r="J196" s="90">
        <f t="shared" si="2"/>
        <v>0</v>
      </c>
      <c r="K196" s="91"/>
    </row>
    <row r="197" spans="1:11" s="62" customFormat="1" ht="30.75">
      <c r="A197" s="64" t="s">
        <v>80</v>
      </c>
      <c r="B197" s="65" t="s">
        <v>10</v>
      </c>
      <c r="C197" s="65" t="s">
        <v>23</v>
      </c>
      <c r="D197" s="65" t="s">
        <v>195</v>
      </c>
      <c r="E197" s="65" t="s">
        <v>81</v>
      </c>
      <c r="F197" s="96">
        <v>984000</v>
      </c>
      <c r="G197" s="97"/>
      <c r="H197" s="98">
        <f>'пр.4'!I120</f>
        <v>0</v>
      </c>
      <c r="I197" s="99"/>
      <c r="J197" s="90">
        <f t="shared" si="2"/>
        <v>0</v>
      </c>
      <c r="K197" s="91"/>
    </row>
    <row r="198" spans="1:11" s="62" customFormat="1" ht="46.5">
      <c r="A198" s="64" t="s">
        <v>196</v>
      </c>
      <c r="B198" s="65" t="s">
        <v>10</v>
      </c>
      <c r="C198" s="65" t="s">
        <v>23</v>
      </c>
      <c r="D198" s="65" t="s">
        <v>197</v>
      </c>
      <c r="E198" s="65"/>
      <c r="F198" s="96">
        <f>F199+F202+F207</f>
        <v>12276100</v>
      </c>
      <c r="G198" s="97"/>
      <c r="H198" s="98">
        <f>H199+H202+H207</f>
        <v>2611878.52</v>
      </c>
      <c r="I198" s="99"/>
      <c r="J198" s="90">
        <f t="shared" si="2"/>
        <v>21.276126131263187</v>
      </c>
      <c r="K198" s="91"/>
    </row>
    <row r="199" spans="1:11" s="62" customFormat="1" ht="78">
      <c r="A199" s="64" t="s">
        <v>82</v>
      </c>
      <c r="B199" s="65" t="s">
        <v>10</v>
      </c>
      <c r="C199" s="65" t="s">
        <v>23</v>
      </c>
      <c r="D199" s="65" t="s">
        <v>198</v>
      </c>
      <c r="E199" s="65"/>
      <c r="F199" s="96">
        <v>450000</v>
      </c>
      <c r="G199" s="97"/>
      <c r="H199" s="98">
        <f>H200</f>
        <v>40604.8</v>
      </c>
      <c r="I199" s="99"/>
      <c r="J199" s="90">
        <f aca="true" t="shared" si="3" ref="J199:J264">H199/F199*100</f>
        <v>9.023288888888889</v>
      </c>
      <c r="K199" s="91"/>
    </row>
    <row r="200" spans="1:11" s="62" customFormat="1" ht="65.25" customHeight="1">
      <c r="A200" s="64" t="s">
        <v>69</v>
      </c>
      <c r="B200" s="65" t="s">
        <v>10</v>
      </c>
      <c r="C200" s="65" t="s">
        <v>23</v>
      </c>
      <c r="D200" s="65" t="s">
        <v>198</v>
      </c>
      <c r="E200" s="65" t="s">
        <v>70</v>
      </c>
      <c r="F200" s="96">
        <v>450000</v>
      </c>
      <c r="G200" s="97"/>
      <c r="H200" s="98">
        <f>H201</f>
        <v>40604.8</v>
      </c>
      <c r="I200" s="99"/>
      <c r="J200" s="90">
        <f t="shared" si="3"/>
        <v>9.023288888888889</v>
      </c>
      <c r="K200" s="91"/>
    </row>
    <row r="201" spans="1:11" s="62" customFormat="1" ht="30.75">
      <c r="A201" s="64" t="s">
        <v>71</v>
      </c>
      <c r="B201" s="65" t="s">
        <v>10</v>
      </c>
      <c r="C201" s="65" t="s">
        <v>23</v>
      </c>
      <c r="D201" s="65" t="s">
        <v>198</v>
      </c>
      <c r="E201" s="65" t="s">
        <v>72</v>
      </c>
      <c r="F201" s="96">
        <v>450000</v>
      </c>
      <c r="G201" s="97"/>
      <c r="H201" s="98">
        <f>'пр.4'!I124</f>
        <v>40604.8</v>
      </c>
      <c r="I201" s="99"/>
      <c r="J201" s="90">
        <f t="shared" si="3"/>
        <v>9.023288888888889</v>
      </c>
      <c r="K201" s="91"/>
    </row>
    <row r="202" spans="1:11" s="62" customFormat="1" ht="30.75">
      <c r="A202" s="64" t="s">
        <v>199</v>
      </c>
      <c r="B202" s="65" t="s">
        <v>10</v>
      </c>
      <c r="C202" s="65" t="s">
        <v>23</v>
      </c>
      <c r="D202" s="65" t="s">
        <v>200</v>
      </c>
      <c r="E202" s="65"/>
      <c r="F202" s="98">
        <f>F203+F205</f>
        <v>11676100</v>
      </c>
      <c r="G202" s="99"/>
      <c r="H202" s="98">
        <f>H203+H205</f>
        <v>2571273.72</v>
      </c>
      <c r="I202" s="99"/>
      <c r="J202" s="90">
        <f t="shared" si="3"/>
        <v>22.021682924949257</v>
      </c>
      <c r="K202" s="91"/>
    </row>
    <row r="203" spans="1:11" s="62" customFormat="1" ht="64.5" customHeight="1">
      <c r="A203" s="64" t="s">
        <v>69</v>
      </c>
      <c r="B203" s="65" t="s">
        <v>10</v>
      </c>
      <c r="C203" s="65" t="s">
        <v>23</v>
      </c>
      <c r="D203" s="65" t="s">
        <v>200</v>
      </c>
      <c r="E203" s="65" t="s">
        <v>70</v>
      </c>
      <c r="F203" s="96">
        <v>11061100</v>
      </c>
      <c r="G203" s="97"/>
      <c r="H203" s="98">
        <f>H204</f>
        <v>2488142</v>
      </c>
      <c r="I203" s="99"/>
      <c r="J203" s="90">
        <f t="shared" si="3"/>
        <v>22.494525860899913</v>
      </c>
      <c r="K203" s="91"/>
    </row>
    <row r="204" spans="1:11" s="62" customFormat="1" ht="30.75">
      <c r="A204" s="64" t="s">
        <v>71</v>
      </c>
      <c r="B204" s="65" t="s">
        <v>10</v>
      </c>
      <c r="C204" s="65" t="s">
        <v>23</v>
      </c>
      <c r="D204" s="65" t="s">
        <v>200</v>
      </c>
      <c r="E204" s="65" t="s">
        <v>72</v>
      </c>
      <c r="F204" s="96">
        <v>11061100</v>
      </c>
      <c r="G204" s="97"/>
      <c r="H204" s="98">
        <f>'пр.4'!I127</f>
        <v>2488142</v>
      </c>
      <c r="I204" s="99"/>
      <c r="J204" s="90">
        <f t="shared" si="3"/>
        <v>22.494525860899913</v>
      </c>
      <c r="K204" s="91"/>
    </row>
    <row r="205" spans="1:11" s="62" customFormat="1" ht="30.75">
      <c r="A205" s="64" t="s">
        <v>78</v>
      </c>
      <c r="B205" s="65" t="s">
        <v>10</v>
      </c>
      <c r="C205" s="65" t="s">
        <v>23</v>
      </c>
      <c r="D205" s="65" t="s">
        <v>200</v>
      </c>
      <c r="E205" s="65" t="s">
        <v>79</v>
      </c>
      <c r="F205" s="96">
        <v>615000</v>
      </c>
      <c r="G205" s="97"/>
      <c r="H205" s="98">
        <f>H206</f>
        <v>83131.72</v>
      </c>
      <c r="I205" s="99"/>
      <c r="J205" s="90">
        <f t="shared" si="3"/>
        <v>13.517352845528455</v>
      </c>
      <c r="K205" s="91"/>
    </row>
    <row r="206" spans="1:11" s="62" customFormat="1" ht="30.75">
      <c r="A206" s="64" t="s">
        <v>80</v>
      </c>
      <c r="B206" s="65" t="s">
        <v>10</v>
      </c>
      <c r="C206" s="65" t="s">
        <v>23</v>
      </c>
      <c r="D206" s="65" t="s">
        <v>200</v>
      </c>
      <c r="E206" s="65" t="s">
        <v>81</v>
      </c>
      <c r="F206" s="96">
        <v>615000</v>
      </c>
      <c r="G206" s="97"/>
      <c r="H206" s="98">
        <f>'пр.4'!I129</f>
        <v>83131.72</v>
      </c>
      <c r="I206" s="99"/>
      <c r="J206" s="90">
        <f t="shared" si="3"/>
        <v>13.517352845528455</v>
      </c>
      <c r="K206" s="91"/>
    </row>
    <row r="207" spans="1:11" s="62" customFormat="1" ht="46.5">
      <c r="A207" s="64" t="s">
        <v>201</v>
      </c>
      <c r="B207" s="65" t="s">
        <v>10</v>
      </c>
      <c r="C207" s="65" t="s">
        <v>23</v>
      </c>
      <c r="D207" s="65" t="s">
        <v>202</v>
      </c>
      <c r="E207" s="65"/>
      <c r="F207" s="96">
        <v>150000</v>
      </c>
      <c r="G207" s="97"/>
      <c r="H207" s="98">
        <f>H208</f>
        <v>0</v>
      </c>
      <c r="I207" s="99"/>
      <c r="J207" s="90">
        <f t="shared" si="3"/>
        <v>0</v>
      </c>
      <c r="K207" s="91"/>
    </row>
    <row r="208" spans="1:11" s="62" customFormat="1" ht="30.75">
      <c r="A208" s="64" t="s">
        <v>78</v>
      </c>
      <c r="B208" s="65" t="s">
        <v>10</v>
      </c>
      <c r="C208" s="65" t="s">
        <v>23</v>
      </c>
      <c r="D208" s="65" t="s">
        <v>202</v>
      </c>
      <c r="E208" s="65" t="s">
        <v>79</v>
      </c>
      <c r="F208" s="96">
        <v>150000</v>
      </c>
      <c r="G208" s="97"/>
      <c r="H208" s="98">
        <f>H209</f>
        <v>0</v>
      </c>
      <c r="I208" s="99"/>
      <c r="J208" s="90">
        <f t="shared" si="3"/>
        <v>0</v>
      </c>
      <c r="K208" s="91"/>
    </row>
    <row r="209" spans="1:11" s="62" customFormat="1" ht="30.75">
      <c r="A209" s="64" t="s">
        <v>80</v>
      </c>
      <c r="B209" s="65" t="s">
        <v>10</v>
      </c>
      <c r="C209" s="65" t="s">
        <v>23</v>
      </c>
      <c r="D209" s="65" t="s">
        <v>202</v>
      </c>
      <c r="E209" s="65" t="s">
        <v>81</v>
      </c>
      <c r="F209" s="96">
        <v>150000</v>
      </c>
      <c r="G209" s="97"/>
      <c r="H209" s="98">
        <f>'пр.4'!I132</f>
        <v>0</v>
      </c>
      <c r="I209" s="99"/>
      <c r="J209" s="90">
        <f t="shared" si="3"/>
        <v>0</v>
      </c>
      <c r="K209" s="91"/>
    </row>
    <row r="210" spans="1:16" s="62" customFormat="1" ht="15">
      <c r="A210" s="60" t="s">
        <v>24</v>
      </c>
      <c r="B210" s="61" t="s">
        <v>12</v>
      </c>
      <c r="C210" s="61"/>
      <c r="D210" s="61"/>
      <c r="E210" s="61"/>
      <c r="F210" s="100">
        <f>F211+F218+F223+F228+F243</f>
        <v>36430800</v>
      </c>
      <c r="G210" s="101"/>
      <c r="H210" s="102">
        <f>H211+H218+H223+H228+H243</f>
        <v>5348727.98</v>
      </c>
      <c r="I210" s="103"/>
      <c r="J210" s="90">
        <f t="shared" si="3"/>
        <v>14.681884504320522</v>
      </c>
      <c r="K210" s="91"/>
      <c r="P210" s="63"/>
    </row>
    <row r="211" spans="1:11" s="62" customFormat="1" ht="15">
      <c r="A211" s="60" t="s">
        <v>25</v>
      </c>
      <c r="B211" s="61" t="s">
        <v>12</v>
      </c>
      <c r="C211" s="61" t="s">
        <v>8</v>
      </c>
      <c r="D211" s="61"/>
      <c r="E211" s="61"/>
      <c r="F211" s="100">
        <v>12169600</v>
      </c>
      <c r="G211" s="101"/>
      <c r="H211" s="102">
        <f>H212</f>
        <v>4101491.98</v>
      </c>
      <c r="I211" s="103"/>
      <c r="J211" s="90">
        <f t="shared" si="3"/>
        <v>33.70276738758874</v>
      </c>
      <c r="K211" s="91"/>
    </row>
    <row r="212" spans="1:11" s="62" customFormat="1" ht="15">
      <c r="A212" s="64" t="s">
        <v>203</v>
      </c>
      <c r="B212" s="65" t="s">
        <v>12</v>
      </c>
      <c r="C212" s="65" t="s">
        <v>8</v>
      </c>
      <c r="D212" s="65" t="s">
        <v>204</v>
      </c>
      <c r="E212" s="65"/>
      <c r="F212" s="96">
        <v>12169600</v>
      </c>
      <c r="G212" s="97"/>
      <c r="H212" s="98">
        <f>H213</f>
        <v>4101491.98</v>
      </c>
      <c r="I212" s="99"/>
      <c r="J212" s="90">
        <f t="shared" si="3"/>
        <v>33.70276738758874</v>
      </c>
      <c r="K212" s="91"/>
    </row>
    <row r="213" spans="1:11" s="62" customFormat="1" ht="15">
      <c r="A213" s="64" t="s">
        <v>205</v>
      </c>
      <c r="B213" s="65" t="s">
        <v>12</v>
      </c>
      <c r="C213" s="65" t="s">
        <v>8</v>
      </c>
      <c r="D213" s="65" t="s">
        <v>206</v>
      </c>
      <c r="E213" s="65"/>
      <c r="F213" s="96">
        <v>12169600</v>
      </c>
      <c r="G213" s="97"/>
      <c r="H213" s="98">
        <f>H214+H216</f>
        <v>4101491.98</v>
      </c>
      <c r="I213" s="99"/>
      <c r="J213" s="90">
        <f t="shared" si="3"/>
        <v>33.70276738758874</v>
      </c>
      <c r="K213" s="91"/>
    </row>
    <row r="214" spans="1:11" s="62" customFormat="1" ht="30.75">
      <c r="A214" s="64" t="s">
        <v>78</v>
      </c>
      <c r="B214" s="65" t="s">
        <v>12</v>
      </c>
      <c r="C214" s="65" t="s">
        <v>8</v>
      </c>
      <c r="D214" s="65" t="s">
        <v>206</v>
      </c>
      <c r="E214" s="65" t="s">
        <v>79</v>
      </c>
      <c r="F214" s="96">
        <v>12169600</v>
      </c>
      <c r="G214" s="97"/>
      <c r="H214" s="98">
        <f>H215</f>
        <v>3615710.69</v>
      </c>
      <c r="I214" s="99"/>
      <c r="J214" s="90">
        <f t="shared" si="3"/>
        <v>29.71100685314226</v>
      </c>
      <c r="K214" s="91"/>
    </row>
    <row r="215" spans="1:11" s="62" customFormat="1" ht="30.75">
      <c r="A215" s="64" t="s">
        <v>80</v>
      </c>
      <c r="B215" s="65" t="s">
        <v>12</v>
      </c>
      <c r="C215" s="65" t="s">
        <v>8</v>
      </c>
      <c r="D215" s="65" t="s">
        <v>206</v>
      </c>
      <c r="E215" s="65" t="s">
        <v>81</v>
      </c>
      <c r="F215" s="96">
        <v>12169600</v>
      </c>
      <c r="G215" s="97"/>
      <c r="H215" s="98">
        <f>'пр.4'!I751</f>
        <v>3615710.69</v>
      </c>
      <c r="I215" s="99"/>
      <c r="J215" s="90">
        <f t="shared" si="3"/>
        <v>29.71100685314226</v>
      </c>
      <c r="K215" s="91"/>
    </row>
    <row r="216" spans="1:11" s="62" customFormat="1" ht="15">
      <c r="A216" s="64" t="str">
        <f>'пр.4'!A752</f>
        <v>Иные бюджетные ассигнования</v>
      </c>
      <c r="B216" s="65" t="s">
        <v>12</v>
      </c>
      <c r="C216" s="65" t="s">
        <v>8</v>
      </c>
      <c r="D216" s="65" t="s">
        <v>206</v>
      </c>
      <c r="E216" s="65">
        <f>'пр.4'!F752</f>
        <v>800</v>
      </c>
      <c r="F216" s="96">
        <v>0</v>
      </c>
      <c r="G216" s="97"/>
      <c r="H216" s="98">
        <f>H217</f>
        <v>485781.29</v>
      </c>
      <c r="I216" s="99"/>
      <c r="J216" s="90">
        <v>0</v>
      </c>
      <c r="K216" s="91"/>
    </row>
    <row r="217" spans="1:11" s="62" customFormat="1" ht="15">
      <c r="A217" s="64" t="str">
        <f>'пр.4'!A753</f>
        <v>Исполнение судебных актов</v>
      </c>
      <c r="B217" s="65" t="s">
        <v>12</v>
      </c>
      <c r="C217" s="65" t="s">
        <v>8</v>
      </c>
      <c r="D217" s="65" t="s">
        <v>206</v>
      </c>
      <c r="E217" s="65">
        <f>'пр.4'!F753</f>
        <v>830</v>
      </c>
      <c r="F217" s="96">
        <v>0</v>
      </c>
      <c r="G217" s="97"/>
      <c r="H217" s="98">
        <f>'пр.4'!I753</f>
        <v>485781.29</v>
      </c>
      <c r="I217" s="99"/>
      <c r="J217" s="90">
        <v>0</v>
      </c>
      <c r="K217" s="91"/>
    </row>
    <row r="218" spans="1:11" s="62" customFormat="1" ht="15">
      <c r="A218" s="60" t="s">
        <v>26</v>
      </c>
      <c r="B218" s="61" t="s">
        <v>12</v>
      </c>
      <c r="C218" s="61" t="s">
        <v>14</v>
      </c>
      <c r="D218" s="61"/>
      <c r="E218" s="61"/>
      <c r="F218" s="100">
        <v>10200</v>
      </c>
      <c r="G218" s="101"/>
      <c r="H218" s="102">
        <f>H219</f>
        <v>0</v>
      </c>
      <c r="I218" s="103"/>
      <c r="J218" s="90">
        <f t="shared" si="3"/>
        <v>0</v>
      </c>
      <c r="K218" s="91"/>
    </row>
    <row r="219" spans="1:11" s="62" customFormat="1" ht="15">
      <c r="A219" s="64" t="s">
        <v>207</v>
      </c>
      <c r="B219" s="65" t="s">
        <v>12</v>
      </c>
      <c r="C219" s="65" t="s">
        <v>14</v>
      </c>
      <c r="D219" s="65" t="s">
        <v>208</v>
      </c>
      <c r="E219" s="65"/>
      <c r="F219" s="96">
        <v>10200</v>
      </c>
      <c r="G219" s="97"/>
      <c r="H219" s="98">
        <f>H220</f>
        <v>0</v>
      </c>
      <c r="I219" s="99"/>
      <c r="J219" s="90">
        <f t="shared" si="3"/>
        <v>0</v>
      </c>
      <c r="K219" s="91"/>
    </row>
    <row r="220" spans="1:11" s="62" customFormat="1" ht="15">
      <c r="A220" s="64" t="s">
        <v>209</v>
      </c>
      <c r="B220" s="65" t="s">
        <v>12</v>
      </c>
      <c r="C220" s="65" t="s">
        <v>14</v>
      </c>
      <c r="D220" s="65" t="s">
        <v>210</v>
      </c>
      <c r="E220" s="65"/>
      <c r="F220" s="96">
        <v>10200</v>
      </c>
      <c r="G220" s="97"/>
      <c r="H220" s="98">
        <f>H221</f>
        <v>0</v>
      </c>
      <c r="I220" s="99"/>
      <c r="J220" s="90">
        <f t="shared" si="3"/>
        <v>0</v>
      </c>
      <c r="K220" s="91"/>
    </row>
    <row r="221" spans="1:11" s="62" customFormat="1" ht="30.75">
      <c r="A221" s="64" t="s">
        <v>78</v>
      </c>
      <c r="B221" s="65" t="s">
        <v>12</v>
      </c>
      <c r="C221" s="65" t="s">
        <v>14</v>
      </c>
      <c r="D221" s="65" t="s">
        <v>210</v>
      </c>
      <c r="E221" s="65" t="s">
        <v>79</v>
      </c>
      <c r="F221" s="96">
        <v>10200</v>
      </c>
      <c r="G221" s="97"/>
      <c r="H221" s="98">
        <f>H222</f>
        <v>0</v>
      </c>
      <c r="I221" s="99"/>
      <c r="J221" s="90">
        <f t="shared" si="3"/>
        <v>0</v>
      </c>
      <c r="K221" s="91"/>
    </row>
    <row r="222" spans="1:11" s="62" customFormat="1" ht="30.75">
      <c r="A222" s="64" t="s">
        <v>80</v>
      </c>
      <c r="B222" s="65" t="s">
        <v>12</v>
      </c>
      <c r="C222" s="65" t="s">
        <v>14</v>
      </c>
      <c r="D222" s="65" t="s">
        <v>210</v>
      </c>
      <c r="E222" s="65" t="s">
        <v>81</v>
      </c>
      <c r="F222" s="96">
        <v>10200</v>
      </c>
      <c r="G222" s="97"/>
      <c r="H222" s="98">
        <f>'пр.4'!I758</f>
        <v>0</v>
      </c>
      <c r="I222" s="99"/>
      <c r="J222" s="90">
        <f t="shared" si="3"/>
        <v>0</v>
      </c>
      <c r="K222" s="91"/>
    </row>
    <row r="223" spans="1:11" s="62" customFormat="1" ht="15">
      <c r="A223" s="60" t="s">
        <v>27</v>
      </c>
      <c r="B223" s="61" t="s">
        <v>12</v>
      </c>
      <c r="C223" s="61" t="s">
        <v>28</v>
      </c>
      <c r="D223" s="61"/>
      <c r="E223" s="61"/>
      <c r="F223" s="100">
        <v>12300000</v>
      </c>
      <c r="G223" s="101"/>
      <c r="H223" s="102">
        <f>H224</f>
        <v>0</v>
      </c>
      <c r="I223" s="103"/>
      <c r="J223" s="90">
        <f t="shared" si="3"/>
        <v>0</v>
      </c>
      <c r="K223" s="91"/>
    </row>
    <row r="224" spans="1:11" s="62" customFormat="1" ht="15">
      <c r="A224" s="64" t="s">
        <v>211</v>
      </c>
      <c r="B224" s="65" t="s">
        <v>12</v>
      </c>
      <c r="C224" s="65" t="s">
        <v>28</v>
      </c>
      <c r="D224" s="65" t="s">
        <v>212</v>
      </c>
      <c r="E224" s="65"/>
      <c r="F224" s="96">
        <v>12300000</v>
      </c>
      <c r="G224" s="97"/>
      <c r="H224" s="98">
        <f>H225</f>
        <v>0</v>
      </c>
      <c r="I224" s="99"/>
      <c r="J224" s="90">
        <f t="shared" si="3"/>
        <v>0</v>
      </c>
      <c r="K224" s="91"/>
    </row>
    <row r="225" spans="1:11" s="62" customFormat="1" ht="30.75">
      <c r="A225" s="64" t="s">
        <v>213</v>
      </c>
      <c r="B225" s="65" t="s">
        <v>12</v>
      </c>
      <c r="C225" s="65" t="s">
        <v>28</v>
      </c>
      <c r="D225" s="65" t="s">
        <v>214</v>
      </c>
      <c r="E225" s="65"/>
      <c r="F225" s="96">
        <v>12300000</v>
      </c>
      <c r="G225" s="97"/>
      <c r="H225" s="98">
        <f>H226</f>
        <v>0</v>
      </c>
      <c r="I225" s="99"/>
      <c r="J225" s="90">
        <f t="shared" si="3"/>
        <v>0</v>
      </c>
      <c r="K225" s="91"/>
    </row>
    <row r="226" spans="1:11" s="62" customFormat="1" ht="30.75">
      <c r="A226" s="64" t="s">
        <v>78</v>
      </c>
      <c r="B226" s="65" t="s">
        <v>12</v>
      </c>
      <c r="C226" s="65" t="s">
        <v>28</v>
      </c>
      <c r="D226" s="65" t="s">
        <v>214</v>
      </c>
      <c r="E226" s="65" t="s">
        <v>79</v>
      </c>
      <c r="F226" s="96">
        <v>12300000</v>
      </c>
      <c r="G226" s="97"/>
      <c r="H226" s="98">
        <f>H227</f>
        <v>0</v>
      </c>
      <c r="I226" s="99"/>
      <c r="J226" s="90">
        <f t="shared" si="3"/>
        <v>0</v>
      </c>
      <c r="K226" s="91"/>
    </row>
    <row r="227" spans="1:11" s="62" customFormat="1" ht="30.75">
      <c r="A227" s="64" t="s">
        <v>80</v>
      </c>
      <c r="B227" s="65" t="s">
        <v>12</v>
      </c>
      <c r="C227" s="65" t="s">
        <v>28</v>
      </c>
      <c r="D227" s="65" t="s">
        <v>214</v>
      </c>
      <c r="E227" s="65" t="s">
        <v>81</v>
      </c>
      <c r="F227" s="96">
        <v>12300000</v>
      </c>
      <c r="G227" s="97"/>
      <c r="H227" s="98">
        <f>'пр.4'!I138</f>
        <v>0</v>
      </c>
      <c r="I227" s="99"/>
      <c r="J227" s="90">
        <f t="shared" si="3"/>
        <v>0</v>
      </c>
      <c r="K227" s="91"/>
    </row>
    <row r="228" spans="1:11" s="62" customFormat="1" ht="15">
      <c r="A228" s="60" t="s">
        <v>29</v>
      </c>
      <c r="B228" s="61" t="s">
        <v>12</v>
      </c>
      <c r="C228" s="61" t="s">
        <v>30</v>
      </c>
      <c r="D228" s="61"/>
      <c r="E228" s="61"/>
      <c r="F228" s="100">
        <f>F229+F234+F239</f>
        <v>11408700</v>
      </c>
      <c r="G228" s="101"/>
      <c r="H228" s="102">
        <f>H229+H234+H239</f>
        <v>1247236</v>
      </c>
      <c r="I228" s="103"/>
      <c r="J228" s="90">
        <f t="shared" si="3"/>
        <v>10.932323577620588</v>
      </c>
      <c r="K228" s="91"/>
    </row>
    <row r="229" spans="1:11" s="62" customFormat="1" ht="30.75">
      <c r="A229" s="64" t="s">
        <v>215</v>
      </c>
      <c r="B229" s="65" t="s">
        <v>12</v>
      </c>
      <c r="C229" s="65" t="s">
        <v>30</v>
      </c>
      <c r="D229" s="65" t="s">
        <v>216</v>
      </c>
      <c r="E229" s="65"/>
      <c r="F229" s="96">
        <v>500000</v>
      </c>
      <c r="G229" s="97"/>
      <c r="H229" s="98">
        <f>H230</f>
        <v>0</v>
      </c>
      <c r="I229" s="99"/>
      <c r="J229" s="90">
        <f t="shared" si="3"/>
        <v>0</v>
      </c>
      <c r="K229" s="91"/>
    </row>
    <row r="230" spans="1:11" s="62" customFormat="1" ht="30.75">
      <c r="A230" s="64" t="s">
        <v>217</v>
      </c>
      <c r="B230" s="65" t="s">
        <v>12</v>
      </c>
      <c r="C230" s="65" t="s">
        <v>30</v>
      </c>
      <c r="D230" s="65" t="s">
        <v>218</v>
      </c>
      <c r="E230" s="65"/>
      <c r="F230" s="96">
        <v>500000</v>
      </c>
      <c r="G230" s="97"/>
      <c r="H230" s="98">
        <f>H231</f>
        <v>0</v>
      </c>
      <c r="I230" s="99"/>
      <c r="J230" s="90">
        <f t="shared" si="3"/>
        <v>0</v>
      </c>
      <c r="K230" s="91"/>
    </row>
    <row r="231" spans="1:11" s="62" customFormat="1" ht="62.25">
      <c r="A231" s="64" t="s">
        <v>219</v>
      </c>
      <c r="B231" s="65" t="s">
        <v>12</v>
      </c>
      <c r="C231" s="65" t="s">
        <v>30</v>
      </c>
      <c r="D231" s="65" t="s">
        <v>220</v>
      </c>
      <c r="E231" s="65"/>
      <c r="F231" s="96">
        <v>500000</v>
      </c>
      <c r="G231" s="97"/>
      <c r="H231" s="98">
        <f>H232</f>
        <v>0</v>
      </c>
      <c r="I231" s="99"/>
      <c r="J231" s="90">
        <f t="shared" si="3"/>
        <v>0</v>
      </c>
      <c r="K231" s="91"/>
    </row>
    <row r="232" spans="1:11" s="62" customFormat="1" ht="30.75">
      <c r="A232" s="64" t="s">
        <v>78</v>
      </c>
      <c r="B232" s="65" t="s">
        <v>12</v>
      </c>
      <c r="C232" s="65" t="s">
        <v>30</v>
      </c>
      <c r="D232" s="65" t="s">
        <v>220</v>
      </c>
      <c r="E232" s="65" t="s">
        <v>79</v>
      </c>
      <c r="F232" s="96">
        <v>500000</v>
      </c>
      <c r="G232" s="97"/>
      <c r="H232" s="98">
        <f>H233</f>
        <v>0</v>
      </c>
      <c r="I232" s="99"/>
      <c r="J232" s="90">
        <f t="shared" si="3"/>
        <v>0</v>
      </c>
      <c r="K232" s="91"/>
    </row>
    <row r="233" spans="1:11" s="62" customFormat="1" ht="30.75">
      <c r="A233" s="64" t="s">
        <v>80</v>
      </c>
      <c r="B233" s="65" t="s">
        <v>12</v>
      </c>
      <c r="C233" s="65" t="s">
        <v>30</v>
      </c>
      <c r="D233" s="65" t="s">
        <v>220</v>
      </c>
      <c r="E233" s="65" t="s">
        <v>81</v>
      </c>
      <c r="F233" s="96">
        <v>500000</v>
      </c>
      <c r="G233" s="97"/>
      <c r="H233" s="98">
        <f>'пр.4'!I764</f>
        <v>0</v>
      </c>
      <c r="I233" s="99"/>
      <c r="J233" s="90">
        <f t="shared" si="3"/>
        <v>0</v>
      </c>
      <c r="K233" s="91"/>
    </row>
    <row r="234" spans="1:11" s="62" customFormat="1" ht="46.5">
      <c r="A234" s="64" t="s">
        <v>221</v>
      </c>
      <c r="B234" s="65" t="s">
        <v>12</v>
      </c>
      <c r="C234" s="65" t="s">
        <v>30</v>
      </c>
      <c r="D234" s="65" t="s">
        <v>222</v>
      </c>
      <c r="E234" s="65"/>
      <c r="F234" s="96">
        <v>6400000</v>
      </c>
      <c r="G234" s="97"/>
      <c r="H234" s="98">
        <f>H235</f>
        <v>0</v>
      </c>
      <c r="I234" s="99"/>
      <c r="J234" s="90">
        <f t="shared" si="3"/>
        <v>0</v>
      </c>
      <c r="K234" s="91"/>
    </row>
    <row r="235" spans="1:11" s="62" customFormat="1" ht="30.75">
      <c r="A235" s="64" t="s">
        <v>223</v>
      </c>
      <c r="B235" s="65" t="s">
        <v>12</v>
      </c>
      <c r="C235" s="65" t="s">
        <v>30</v>
      </c>
      <c r="D235" s="65" t="s">
        <v>224</v>
      </c>
      <c r="E235" s="65"/>
      <c r="F235" s="96">
        <v>6400000</v>
      </c>
      <c r="G235" s="97"/>
      <c r="H235" s="98">
        <f>H236</f>
        <v>0</v>
      </c>
      <c r="I235" s="99"/>
      <c r="J235" s="90">
        <f t="shared" si="3"/>
        <v>0</v>
      </c>
      <c r="K235" s="91"/>
    </row>
    <row r="236" spans="1:11" s="62" customFormat="1" ht="30.75">
      <c r="A236" s="64" t="s">
        <v>225</v>
      </c>
      <c r="B236" s="65" t="s">
        <v>12</v>
      </c>
      <c r="C236" s="65" t="s">
        <v>30</v>
      </c>
      <c r="D236" s="65" t="s">
        <v>226</v>
      </c>
      <c r="E236" s="65"/>
      <c r="F236" s="96">
        <v>6400000</v>
      </c>
      <c r="G236" s="97"/>
      <c r="H236" s="98">
        <f>H237</f>
        <v>0</v>
      </c>
      <c r="I236" s="99"/>
      <c r="J236" s="90">
        <f t="shared" si="3"/>
        <v>0</v>
      </c>
      <c r="K236" s="91"/>
    </row>
    <row r="237" spans="1:11" s="62" customFormat="1" ht="30.75">
      <c r="A237" s="64" t="s">
        <v>78</v>
      </c>
      <c r="B237" s="65" t="s">
        <v>12</v>
      </c>
      <c r="C237" s="65" t="s">
        <v>30</v>
      </c>
      <c r="D237" s="65" t="s">
        <v>226</v>
      </c>
      <c r="E237" s="65" t="s">
        <v>79</v>
      </c>
      <c r="F237" s="96">
        <v>6400000</v>
      </c>
      <c r="G237" s="97"/>
      <c r="H237" s="98">
        <f>H238</f>
        <v>0</v>
      </c>
      <c r="I237" s="99"/>
      <c r="J237" s="90">
        <f t="shared" si="3"/>
        <v>0</v>
      </c>
      <c r="K237" s="91"/>
    </row>
    <row r="238" spans="1:11" s="62" customFormat="1" ht="30.75">
      <c r="A238" s="64" t="s">
        <v>80</v>
      </c>
      <c r="B238" s="65" t="s">
        <v>12</v>
      </c>
      <c r="C238" s="65" t="s">
        <v>30</v>
      </c>
      <c r="D238" s="65" t="s">
        <v>226</v>
      </c>
      <c r="E238" s="65" t="s">
        <v>81</v>
      </c>
      <c r="F238" s="96">
        <v>6400000</v>
      </c>
      <c r="G238" s="97"/>
      <c r="H238" s="98">
        <f>'пр.4'!I769</f>
        <v>0</v>
      </c>
      <c r="I238" s="99"/>
      <c r="J238" s="90">
        <f t="shared" si="3"/>
        <v>0</v>
      </c>
      <c r="K238" s="91"/>
    </row>
    <row r="239" spans="1:11" s="62" customFormat="1" ht="15">
      <c r="A239" s="64" t="s">
        <v>227</v>
      </c>
      <c r="B239" s="65" t="s">
        <v>12</v>
      </c>
      <c r="C239" s="65" t="s">
        <v>30</v>
      </c>
      <c r="D239" s="65" t="s">
        <v>228</v>
      </c>
      <c r="E239" s="65"/>
      <c r="F239" s="96">
        <v>4508700</v>
      </c>
      <c r="G239" s="97"/>
      <c r="H239" s="98">
        <f>H240</f>
        <v>1247236</v>
      </c>
      <c r="I239" s="99"/>
      <c r="J239" s="90">
        <f t="shared" si="3"/>
        <v>27.662873999157185</v>
      </c>
      <c r="K239" s="91"/>
    </row>
    <row r="240" spans="1:11" s="62" customFormat="1" ht="30.75">
      <c r="A240" s="64" t="s">
        <v>229</v>
      </c>
      <c r="B240" s="65" t="s">
        <v>12</v>
      </c>
      <c r="C240" s="65" t="s">
        <v>30</v>
      </c>
      <c r="D240" s="65" t="s">
        <v>230</v>
      </c>
      <c r="E240" s="65"/>
      <c r="F240" s="96">
        <v>4508700</v>
      </c>
      <c r="G240" s="97"/>
      <c r="H240" s="98">
        <f>H241</f>
        <v>1247236</v>
      </c>
      <c r="I240" s="99"/>
      <c r="J240" s="90">
        <f t="shared" si="3"/>
        <v>27.662873999157185</v>
      </c>
      <c r="K240" s="91"/>
    </row>
    <row r="241" spans="1:11" s="62" customFormat="1" ht="30.75">
      <c r="A241" s="64" t="s">
        <v>78</v>
      </c>
      <c r="B241" s="65" t="s">
        <v>12</v>
      </c>
      <c r="C241" s="65" t="s">
        <v>30</v>
      </c>
      <c r="D241" s="65" t="s">
        <v>230</v>
      </c>
      <c r="E241" s="65" t="s">
        <v>79</v>
      </c>
      <c r="F241" s="96">
        <v>4508700</v>
      </c>
      <c r="G241" s="97"/>
      <c r="H241" s="98">
        <f>H242</f>
        <v>1247236</v>
      </c>
      <c r="I241" s="99"/>
      <c r="J241" s="90">
        <f t="shared" si="3"/>
        <v>27.662873999157185</v>
      </c>
      <c r="K241" s="91"/>
    </row>
    <row r="242" spans="1:11" s="62" customFormat="1" ht="30.75">
      <c r="A242" s="64" t="s">
        <v>80</v>
      </c>
      <c r="B242" s="65" t="s">
        <v>12</v>
      </c>
      <c r="C242" s="65" t="s">
        <v>30</v>
      </c>
      <c r="D242" s="65" t="s">
        <v>230</v>
      </c>
      <c r="E242" s="65" t="s">
        <v>81</v>
      </c>
      <c r="F242" s="96">
        <v>4508700</v>
      </c>
      <c r="G242" s="97"/>
      <c r="H242" s="98">
        <f>'пр.4'!I773</f>
        <v>1247236</v>
      </c>
      <c r="I242" s="99"/>
      <c r="J242" s="90">
        <f t="shared" si="3"/>
        <v>27.662873999157185</v>
      </c>
      <c r="K242" s="91"/>
    </row>
    <row r="243" spans="1:11" s="62" customFormat="1" ht="15">
      <c r="A243" s="60" t="s">
        <v>31</v>
      </c>
      <c r="B243" s="61" t="s">
        <v>12</v>
      </c>
      <c r="C243" s="61" t="s">
        <v>32</v>
      </c>
      <c r="D243" s="61"/>
      <c r="E243" s="61"/>
      <c r="F243" s="100">
        <v>542300</v>
      </c>
      <c r="G243" s="101"/>
      <c r="H243" s="102">
        <f>H244+H249</f>
        <v>0</v>
      </c>
      <c r="I243" s="103"/>
      <c r="J243" s="90">
        <f t="shared" si="3"/>
        <v>0</v>
      </c>
      <c r="K243" s="91"/>
    </row>
    <row r="244" spans="1:11" s="62" customFormat="1" ht="30.75">
      <c r="A244" s="64" t="s">
        <v>231</v>
      </c>
      <c r="B244" s="65" t="s">
        <v>12</v>
      </c>
      <c r="C244" s="65" t="s">
        <v>32</v>
      </c>
      <c r="D244" s="65" t="s">
        <v>232</v>
      </c>
      <c r="E244" s="65"/>
      <c r="F244" s="96">
        <v>100000</v>
      </c>
      <c r="G244" s="97"/>
      <c r="H244" s="98">
        <f>H245</f>
        <v>0</v>
      </c>
      <c r="I244" s="99"/>
      <c r="J244" s="90">
        <f t="shared" si="3"/>
        <v>0</v>
      </c>
      <c r="K244" s="91"/>
    </row>
    <row r="245" spans="1:11" s="62" customFormat="1" ht="46.5">
      <c r="A245" s="64" t="s">
        <v>233</v>
      </c>
      <c r="B245" s="65" t="s">
        <v>12</v>
      </c>
      <c r="C245" s="65" t="s">
        <v>32</v>
      </c>
      <c r="D245" s="65" t="s">
        <v>234</v>
      </c>
      <c r="E245" s="65"/>
      <c r="F245" s="96">
        <v>100000</v>
      </c>
      <c r="G245" s="97"/>
      <c r="H245" s="98">
        <f>H246</f>
        <v>0</v>
      </c>
      <c r="I245" s="99"/>
      <c r="J245" s="90">
        <f t="shared" si="3"/>
        <v>0</v>
      </c>
      <c r="K245" s="91"/>
    </row>
    <row r="246" spans="1:11" s="62" customFormat="1" ht="30.75">
      <c r="A246" s="64" t="s">
        <v>235</v>
      </c>
      <c r="B246" s="65" t="s">
        <v>12</v>
      </c>
      <c r="C246" s="65" t="s">
        <v>32</v>
      </c>
      <c r="D246" s="65" t="s">
        <v>236</v>
      </c>
      <c r="E246" s="65"/>
      <c r="F246" s="96">
        <v>100000</v>
      </c>
      <c r="G246" s="97"/>
      <c r="H246" s="98">
        <f>H247</f>
        <v>0</v>
      </c>
      <c r="I246" s="99"/>
      <c r="J246" s="90">
        <f t="shared" si="3"/>
        <v>0</v>
      </c>
      <c r="K246" s="91"/>
    </row>
    <row r="247" spans="1:11" s="62" customFormat="1" ht="15">
      <c r="A247" s="64" t="s">
        <v>97</v>
      </c>
      <c r="B247" s="65" t="s">
        <v>12</v>
      </c>
      <c r="C247" s="65" t="s">
        <v>32</v>
      </c>
      <c r="D247" s="65" t="s">
        <v>236</v>
      </c>
      <c r="E247" s="65" t="s">
        <v>98</v>
      </c>
      <c r="F247" s="96">
        <v>100000</v>
      </c>
      <c r="G247" s="97"/>
      <c r="H247" s="98">
        <f>H248</f>
        <v>0</v>
      </c>
      <c r="I247" s="99"/>
      <c r="J247" s="90">
        <f t="shared" si="3"/>
        <v>0</v>
      </c>
      <c r="K247" s="91"/>
    </row>
    <row r="248" spans="1:11" s="62" customFormat="1" ht="49.5" customHeight="1">
      <c r="A248" s="64" t="s">
        <v>237</v>
      </c>
      <c r="B248" s="65" t="s">
        <v>12</v>
      </c>
      <c r="C248" s="65" t="s">
        <v>32</v>
      </c>
      <c r="D248" s="65" t="s">
        <v>236</v>
      </c>
      <c r="E248" s="65" t="s">
        <v>238</v>
      </c>
      <c r="F248" s="96">
        <v>100000</v>
      </c>
      <c r="G248" s="97"/>
      <c r="H248" s="98">
        <f>'пр.4'!I144</f>
        <v>0</v>
      </c>
      <c r="I248" s="99"/>
      <c r="J248" s="90">
        <f t="shared" si="3"/>
        <v>0</v>
      </c>
      <c r="K248" s="91"/>
    </row>
    <row r="249" spans="1:11" s="62" customFormat="1" ht="30.75">
      <c r="A249" s="64" t="s">
        <v>239</v>
      </c>
      <c r="B249" s="65" t="s">
        <v>12</v>
      </c>
      <c r="C249" s="65" t="s">
        <v>32</v>
      </c>
      <c r="D249" s="65" t="s">
        <v>240</v>
      </c>
      <c r="E249" s="65"/>
      <c r="F249" s="96">
        <v>442300</v>
      </c>
      <c r="G249" s="97"/>
      <c r="H249" s="98">
        <f>H250</f>
        <v>0</v>
      </c>
      <c r="I249" s="99"/>
      <c r="J249" s="90">
        <f t="shared" si="3"/>
        <v>0</v>
      </c>
      <c r="K249" s="91"/>
    </row>
    <row r="250" spans="1:11" s="62" customFormat="1" ht="30.75">
      <c r="A250" s="64" t="s">
        <v>241</v>
      </c>
      <c r="B250" s="65" t="s">
        <v>12</v>
      </c>
      <c r="C250" s="65" t="s">
        <v>32</v>
      </c>
      <c r="D250" s="65" t="s">
        <v>242</v>
      </c>
      <c r="E250" s="65"/>
      <c r="F250" s="96">
        <v>442300</v>
      </c>
      <c r="G250" s="97"/>
      <c r="H250" s="98">
        <f>H251</f>
        <v>0</v>
      </c>
      <c r="I250" s="99"/>
      <c r="J250" s="90">
        <f t="shared" si="3"/>
        <v>0</v>
      </c>
      <c r="K250" s="91"/>
    </row>
    <row r="251" spans="1:11" s="62" customFormat="1" ht="30.75">
      <c r="A251" s="64" t="s">
        <v>243</v>
      </c>
      <c r="B251" s="65" t="s">
        <v>12</v>
      </c>
      <c r="C251" s="65" t="s">
        <v>32</v>
      </c>
      <c r="D251" s="65" t="s">
        <v>244</v>
      </c>
      <c r="E251" s="65"/>
      <c r="F251" s="96">
        <v>442300</v>
      </c>
      <c r="G251" s="97"/>
      <c r="H251" s="98">
        <f>H252</f>
        <v>0</v>
      </c>
      <c r="I251" s="99"/>
      <c r="J251" s="90">
        <f t="shared" si="3"/>
        <v>0</v>
      </c>
      <c r="K251" s="91"/>
    </row>
    <row r="252" spans="1:11" s="62" customFormat="1" ht="30.75">
      <c r="A252" s="64" t="s">
        <v>78</v>
      </c>
      <c r="B252" s="65" t="s">
        <v>12</v>
      </c>
      <c r="C252" s="65" t="s">
        <v>32</v>
      </c>
      <c r="D252" s="65" t="s">
        <v>244</v>
      </c>
      <c r="E252" s="65" t="s">
        <v>79</v>
      </c>
      <c r="F252" s="96">
        <v>442300</v>
      </c>
      <c r="G252" s="97"/>
      <c r="H252" s="98">
        <f>H253</f>
        <v>0</v>
      </c>
      <c r="I252" s="99"/>
      <c r="J252" s="90">
        <f t="shared" si="3"/>
        <v>0</v>
      </c>
      <c r="K252" s="91"/>
    </row>
    <row r="253" spans="1:11" s="62" customFormat="1" ht="30.75">
      <c r="A253" s="64" t="s">
        <v>80</v>
      </c>
      <c r="B253" s="65" t="s">
        <v>12</v>
      </c>
      <c r="C253" s="65" t="s">
        <v>32</v>
      </c>
      <c r="D253" s="65" t="s">
        <v>244</v>
      </c>
      <c r="E253" s="65" t="s">
        <v>81</v>
      </c>
      <c r="F253" s="96">
        <v>442300</v>
      </c>
      <c r="G253" s="97"/>
      <c r="H253" s="98">
        <f>'пр.4'!I149</f>
        <v>0</v>
      </c>
      <c r="I253" s="99"/>
      <c r="J253" s="90">
        <f t="shared" si="3"/>
        <v>0</v>
      </c>
      <c r="K253" s="91"/>
    </row>
    <row r="254" spans="1:16" s="62" customFormat="1" ht="15">
      <c r="A254" s="60" t="s">
        <v>33</v>
      </c>
      <c r="B254" s="61" t="s">
        <v>34</v>
      </c>
      <c r="C254" s="61"/>
      <c r="D254" s="61"/>
      <c r="E254" s="61"/>
      <c r="F254" s="100">
        <v>122797611.6</v>
      </c>
      <c r="G254" s="101"/>
      <c r="H254" s="102">
        <f>H255+H279+H302+H339</f>
        <v>48774793.04000001</v>
      </c>
      <c r="I254" s="103"/>
      <c r="J254" s="90">
        <f t="shared" si="3"/>
        <v>39.7196593683586</v>
      </c>
      <c r="K254" s="91"/>
      <c r="P254" s="63"/>
    </row>
    <row r="255" spans="1:16" s="62" customFormat="1" ht="15">
      <c r="A255" s="60" t="s">
        <v>35</v>
      </c>
      <c r="B255" s="61" t="s">
        <v>34</v>
      </c>
      <c r="C255" s="61" t="s">
        <v>6</v>
      </c>
      <c r="D255" s="61"/>
      <c r="E255" s="61"/>
      <c r="F255" s="100">
        <f>F256+F264+F269</f>
        <v>77724922.65</v>
      </c>
      <c r="G255" s="101"/>
      <c r="H255" s="102">
        <f>H256+H264+H269</f>
        <v>1981407.65</v>
      </c>
      <c r="I255" s="103"/>
      <c r="J255" s="90">
        <f t="shared" si="3"/>
        <v>2.5492565092954775</v>
      </c>
      <c r="K255" s="91"/>
      <c r="P255" s="63"/>
    </row>
    <row r="256" spans="1:11" s="62" customFormat="1" ht="30.75">
      <c r="A256" s="64" t="s">
        <v>245</v>
      </c>
      <c r="B256" s="65" t="s">
        <v>34</v>
      </c>
      <c r="C256" s="65" t="s">
        <v>6</v>
      </c>
      <c r="D256" s="65" t="s">
        <v>246</v>
      </c>
      <c r="E256" s="65"/>
      <c r="F256" s="96">
        <v>66233115.65</v>
      </c>
      <c r="G256" s="97"/>
      <c r="H256" s="98">
        <f>H257</f>
        <v>0</v>
      </c>
      <c r="I256" s="99"/>
      <c r="J256" s="90">
        <f t="shared" si="3"/>
        <v>0</v>
      </c>
      <c r="K256" s="91"/>
    </row>
    <row r="257" spans="1:11" s="62" customFormat="1" ht="30.75">
      <c r="A257" s="64" t="s">
        <v>247</v>
      </c>
      <c r="B257" s="65" t="s">
        <v>34</v>
      </c>
      <c r="C257" s="65" t="s">
        <v>6</v>
      </c>
      <c r="D257" s="65" t="s">
        <v>248</v>
      </c>
      <c r="E257" s="65"/>
      <c r="F257" s="96">
        <v>66233115.65</v>
      </c>
      <c r="G257" s="97"/>
      <c r="H257" s="98">
        <f>H258+H261</f>
        <v>0</v>
      </c>
      <c r="I257" s="99"/>
      <c r="J257" s="90">
        <f t="shared" si="3"/>
        <v>0</v>
      </c>
      <c r="K257" s="91"/>
    </row>
    <row r="258" spans="1:11" s="62" customFormat="1" ht="46.5">
      <c r="A258" s="64" t="s">
        <v>249</v>
      </c>
      <c r="B258" s="65" t="s">
        <v>34</v>
      </c>
      <c r="C258" s="65" t="s">
        <v>6</v>
      </c>
      <c r="D258" s="65" t="s">
        <v>250</v>
      </c>
      <c r="E258" s="65"/>
      <c r="F258" s="96">
        <v>66188115.65</v>
      </c>
      <c r="G258" s="97"/>
      <c r="H258" s="98">
        <f>H259</f>
        <v>0</v>
      </c>
      <c r="I258" s="99"/>
      <c r="J258" s="90">
        <f t="shared" si="3"/>
        <v>0</v>
      </c>
      <c r="K258" s="91"/>
    </row>
    <row r="259" spans="1:11" s="62" customFormat="1" ht="15">
      <c r="A259" s="64" t="s">
        <v>97</v>
      </c>
      <c r="B259" s="65" t="s">
        <v>34</v>
      </c>
      <c r="C259" s="65" t="s">
        <v>6</v>
      </c>
      <c r="D259" s="65" t="s">
        <v>250</v>
      </c>
      <c r="E259" s="65" t="s">
        <v>98</v>
      </c>
      <c r="F259" s="96">
        <v>66188115.65</v>
      </c>
      <c r="G259" s="97"/>
      <c r="H259" s="98">
        <f>H260</f>
        <v>0</v>
      </c>
      <c r="I259" s="99"/>
      <c r="J259" s="90">
        <f t="shared" si="3"/>
        <v>0</v>
      </c>
      <c r="K259" s="91"/>
    </row>
    <row r="260" spans="1:11" s="62" customFormat="1" ht="15">
      <c r="A260" s="64" t="s">
        <v>101</v>
      </c>
      <c r="B260" s="65" t="s">
        <v>34</v>
      </c>
      <c r="C260" s="65" t="s">
        <v>6</v>
      </c>
      <c r="D260" s="65" t="s">
        <v>250</v>
      </c>
      <c r="E260" s="65" t="s">
        <v>102</v>
      </c>
      <c r="F260" s="96">
        <v>66188115.65</v>
      </c>
      <c r="G260" s="97"/>
      <c r="H260" s="98">
        <f>'пр.4'!I780</f>
        <v>0</v>
      </c>
      <c r="I260" s="99"/>
      <c r="J260" s="90">
        <f t="shared" si="3"/>
        <v>0</v>
      </c>
      <c r="K260" s="91"/>
    </row>
    <row r="261" spans="1:11" s="62" customFormat="1" ht="46.5">
      <c r="A261" s="64" t="s">
        <v>251</v>
      </c>
      <c r="B261" s="65" t="s">
        <v>34</v>
      </c>
      <c r="C261" s="65" t="s">
        <v>6</v>
      </c>
      <c r="D261" s="65" t="s">
        <v>252</v>
      </c>
      <c r="E261" s="65"/>
      <c r="F261" s="96">
        <v>45000</v>
      </c>
      <c r="G261" s="97"/>
      <c r="H261" s="98">
        <f>H262</f>
        <v>0</v>
      </c>
      <c r="I261" s="99"/>
      <c r="J261" s="90">
        <f t="shared" si="3"/>
        <v>0</v>
      </c>
      <c r="K261" s="91"/>
    </row>
    <row r="262" spans="1:11" s="62" customFormat="1" ht="30.75">
      <c r="A262" s="64" t="s">
        <v>78</v>
      </c>
      <c r="B262" s="65" t="s">
        <v>34</v>
      </c>
      <c r="C262" s="65" t="s">
        <v>6</v>
      </c>
      <c r="D262" s="65" t="s">
        <v>252</v>
      </c>
      <c r="E262" s="65" t="s">
        <v>79</v>
      </c>
      <c r="F262" s="96">
        <v>45000</v>
      </c>
      <c r="G262" s="97"/>
      <c r="H262" s="98">
        <f>H263</f>
        <v>0</v>
      </c>
      <c r="I262" s="99"/>
      <c r="J262" s="90">
        <f t="shared" si="3"/>
        <v>0</v>
      </c>
      <c r="K262" s="91"/>
    </row>
    <row r="263" spans="1:11" s="62" customFormat="1" ht="30.75">
      <c r="A263" s="64" t="s">
        <v>80</v>
      </c>
      <c r="B263" s="65" t="s">
        <v>34</v>
      </c>
      <c r="C263" s="65" t="s">
        <v>6</v>
      </c>
      <c r="D263" s="65" t="s">
        <v>252</v>
      </c>
      <c r="E263" s="65" t="s">
        <v>81</v>
      </c>
      <c r="F263" s="96">
        <v>45000</v>
      </c>
      <c r="G263" s="97"/>
      <c r="H263" s="98">
        <f>'пр.4'!I783</f>
        <v>0</v>
      </c>
      <c r="I263" s="99"/>
      <c r="J263" s="90">
        <f t="shared" si="3"/>
        <v>0</v>
      </c>
      <c r="K263" s="91"/>
    </row>
    <row r="264" spans="1:11" s="62" customFormat="1" ht="30.75">
      <c r="A264" s="64" t="s">
        <v>253</v>
      </c>
      <c r="B264" s="65" t="s">
        <v>34</v>
      </c>
      <c r="C264" s="65" t="s">
        <v>6</v>
      </c>
      <c r="D264" s="65" t="s">
        <v>254</v>
      </c>
      <c r="E264" s="65"/>
      <c r="F264" s="96">
        <v>10000</v>
      </c>
      <c r="G264" s="97"/>
      <c r="H264" s="98">
        <f>H265</f>
        <v>0</v>
      </c>
      <c r="I264" s="99"/>
      <c r="J264" s="90">
        <f t="shared" si="3"/>
        <v>0</v>
      </c>
      <c r="K264" s="91"/>
    </row>
    <row r="265" spans="1:11" s="62" customFormat="1" ht="30.75">
      <c r="A265" s="64" t="s">
        <v>255</v>
      </c>
      <c r="B265" s="65" t="s">
        <v>34</v>
      </c>
      <c r="C265" s="65" t="s">
        <v>6</v>
      </c>
      <c r="D265" s="65" t="s">
        <v>256</v>
      </c>
      <c r="E265" s="65"/>
      <c r="F265" s="96">
        <v>10000</v>
      </c>
      <c r="G265" s="97"/>
      <c r="H265" s="98">
        <f>H266</f>
        <v>0</v>
      </c>
      <c r="I265" s="99"/>
      <c r="J265" s="90">
        <f aca="true" t="shared" si="4" ref="J265:J332">H265/F265*100</f>
        <v>0</v>
      </c>
      <c r="K265" s="91"/>
    </row>
    <row r="266" spans="1:11" s="62" customFormat="1" ht="15">
      <c r="A266" s="64" t="s">
        <v>257</v>
      </c>
      <c r="B266" s="65" t="s">
        <v>34</v>
      </c>
      <c r="C266" s="65" t="s">
        <v>6</v>
      </c>
      <c r="D266" s="65" t="s">
        <v>258</v>
      </c>
      <c r="E266" s="65"/>
      <c r="F266" s="96">
        <v>10000</v>
      </c>
      <c r="G266" s="97"/>
      <c r="H266" s="98">
        <f>H267</f>
        <v>0</v>
      </c>
      <c r="I266" s="99"/>
      <c r="J266" s="90">
        <f t="shared" si="4"/>
        <v>0</v>
      </c>
      <c r="K266" s="91"/>
    </row>
    <row r="267" spans="1:11" s="62" customFormat="1" ht="30.75">
      <c r="A267" s="64" t="s">
        <v>78</v>
      </c>
      <c r="B267" s="65" t="s">
        <v>34</v>
      </c>
      <c r="C267" s="65" t="s">
        <v>6</v>
      </c>
      <c r="D267" s="65" t="s">
        <v>258</v>
      </c>
      <c r="E267" s="65" t="s">
        <v>79</v>
      </c>
      <c r="F267" s="96">
        <v>10000</v>
      </c>
      <c r="G267" s="97"/>
      <c r="H267" s="98">
        <f>H268</f>
        <v>0</v>
      </c>
      <c r="I267" s="99"/>
      <c r="J267" s="90">
        <f t="shared" si="4"/>
        <v>0</v>
      </c>
      <c r="K267" s="91"/>
    </row>
    <row r="268" spans="1:11" s="62" customFormat="1" ht="30.75">
      <c r="A268" s="64" t="s">
        <v>80</v>
      </c>
      <c r="B268" s="65" t="s">
        <v>34</v>
      </c>
      <c r="C268" s="65" t="s">
        <v>6</v>
      </c>
      <c r="D268" s="65" t="s">
        <v>258</v>
      </c>
      <c r="E268" s="65" t="s">
        <v>81</v>
      </c>
      <c r="F268" s="96">
        <v>10000</v>
      </c>
      <c r="G268" s="97"/>
      <c r="H268" s="98">
        <f>'пр.4'!I788</f>
        <v>0</v>
      </c>
      <c r="I268" s="99"/>
      <c r="J268" s="90">
        <f t="shared" si="4"/>
        <v>0</v>
      </c>
      <c r="K268" s="91"/>
    </row>
    <row r="269" spans="1:11" s="62" customFormat="1" ht="15">
      <c r="A269" s="64" t="s">
        <v>259</v>
      </c>
      <c r="B269" s="65" t="s">
        <v>34</v>
      </c>
      <c r="C269" s="65" t="s">
        <v>6</v>
      </c>
      <c r="D269" s="65" t="s">
        <v>260</v>
      </c>
      <c r="E269" s="65"/>
      <c r="F269" s="96">
        <f>F270+F273</f>
        <v>11481807</v>
      </c>
      <c r="G269" s="97"/>
      <c r="H269" s="98">
        <f>H270+H273</f>
        <v>1981407.65</v>
      </c>
      <c r="I269" s="99"/>
      <c r="J269" s="90">
        <f t="shared" si="4"/>
        <v>17.256932205880133</v>
      </c>
      <c r="K269" s="91"/>
    </row>
    <row r="270" spans="1:11" s="62" customFormat="1" ht="15">
      <c r="A270" s="64" t="s">
        <v>261</v>
      </c>
      <c r="B270" s="65" t="s">
        <v>34</v>
      </c>
      <c r="C270" s="65" t="s">
        <v>6</v>
      </c>
      <c r="D270" s="65" t="s">
        <v>262</v>
      </c>
      <c r="E270" s="65"/>
      <c r="F270" s="96">
        <f>F271</f>
        <v>3656807</v>
      </c>
      <c r="G270" s="97"/>
      <c r="H270" s="98">
        <f>H271</f>
        <v>45155.7</v>
      </c>
      <c r="I270" s="99"/>
      <c r="J270" s="90">
        <f t="shared" si="4"/>
        <v>1.2348395745249885</v>
      </c>
      <c r="K270" s="91"/>
    </row>
    <row r="271" spans="1:11" s="62" customFormat="1" ht="30.75">
      <c r="A271" s="64" t="s">
        <v>78</v>
      </c>
      <c r="B271" s="65" t="s">
        <v>34</v>
      </c>
      <c r="C271" s="65" t="s">
        <v>6</v>
      </c>
      <c r="D271" s="65" t="s">
        <v>262</v>
      </c>
      <c r="E271" s="65" t="s">
        <v>79</v>
      </c>
      <c r="F271" s="96">
        <v>3656807</v>
      </c>
      <c r="G271" s="97"/>
      <c r="H271" s="98">
        <f>H272</f>
        <v>45155.7</v>
      </c>
      <c r="I271" s="99"/>
      <c r="J271" s="90">
        <f t="shared" si="4"/>
        <v>1.2348395745249885</v>
      </c>
      <c r="K271" s="91"/>
    </row>
    <row r="272" spans="1:11" s="62" customFormat="1" ht="30.75">
      <c r="A272" s="64" t="s">
        <v>80</v>
      </c>
      <c r="B272" s="65" t="s">
        <v>34</v>
      </c>
      <c r="C272" s="65" t="s">
        <v>6</v>
      </c>
      <c r="D272" s="65" t="s">
        <v>262</v>
      </c>
      <c r="E272" s="65" t="s">
        <v>81</v>
      </c>
      <c r="F272" s="98">
        <f>'пр.4'!G155+'пр.4'!G294+'пр.4'!G792</f>
        <v>3656807</v>
      </c>
      <c r="G272" s="99"/>
      <c r="H272" s="98">
        <f>'пр.4'!I155+'пр.4'!I294+'пр.4'!I792</f>
        <v>45155.7</v>
      </c>
      <c r="I272" s="99"/>
      <c r="J272" s="90">
        <f t="shared" si="4"/>
        <v>1.2348395745249885</v>
      </c>
      <c r="K272" s="91"/>
    </row>
    <row r="273" spans="1:11" s="62" customFormat="1" ht="15">
      <c r="A273" s="64" t="s">
        <v>263</v>
      </c>
      <c r="B273" s="65" t="s">
        <v>34</v>
      </c>
      <c r="C273" s="65" t="s">
        <v>6</v>
      </c>
      <c r="D273" s="65" t="s">
        <v>264</v>
      </c>
      <c r="E273" s="65"/>
      <c r="F273" s="96">
        <f>F274+F276</f>
        <v>7825000</v>
      </c>
      <c r="G273" s="97"/>
      <c r="H273" s="98">
        <f>H274+H276</f>
        <v>1936251.95</v>
      </c>
      <c r="I273" s="99"/>
      <c r="J273" s="90">
        <f t="shared" si="4"/>
        <v>24.744433865814695</v>
      </c>
      <c r="K273" s="91"/>
    </row>
    <row r="274" spans="1:11" s="62" customFormat="1" ht="30.75">
      <c r="A274" s="64" t="s">
        <v>78</v>
      </c>
      <c r="B274" s="65" t="s">
        <v>34</v>
      </c>
      <c r="C274" s="65" t="s">
        <v>6</v>
      </c>
      <c r="D274" s="65" t="s">
        <v>264</v>
      </c>
      <c r="E274" s="65" t="s">
        <v>79</v>
      </c>
      <c r="F274" s="96">
        <v>3825000</v>
      </c>
      <c r="G274" s="97"/>
      <c r="H274" s="98">
        <f>H275</f>
        <v>554090</v>
      </c>
      <c r="I274" s="99"/>
      <c r="J274" s="90">
        <f t="shared" si="4"/>
        <v>14.486013071895426</v>
      </c>
      <c r="K274" s="91"/>
    </row>
    <row r="275" spans="1:11" s="62" customFormat="1" ht="30.75">
      <c r="A275" s="64" t="s">
        <v>80</v>
      </c>
      <c r="B275" s="65" t="s">
        <v>34</v>
      </c>
      <c r="C275" s="65" t="s">
        <v>6</v>
      </c>
      <c r="D275" s="65" t="s">
        <v>264</v>
      </c>
      <c r="E275" s="65" t="s">
        <v>81</v>
      </c>
      <c r="F275" s="96">
        <v>3825000</v>
      </c>
      <c r="G275" s="97"/>
      <c r="H275" s="98">
        <f>'пр.4'!I795</f>
        <v>554090</v>
      </c>
      <c r="I275" s="99"/>
      <c r="J275" s="90">
        <f t="shared" si="4"/>
        <v>14.486013071895426</v>
      </c>
      <c r="K275" s="91"/>
    </row>
    <row r="276" spans="1:11" s="62" customFormat="1" ht="15">
      <c r="A276" s="64" t="s">
        <v>97</v>
      </c>
      <c r="B276" s="65" t="s">
        <v>34</v>
      </c>
      <c r="C276" s="65" t="s">
        <v>6</v>
      </c>
      <c r="D276" s="65" t="s">
        <v>264</v>
      </c>
      <c r="E276" s="65" t="s">
        <v>98</v>
      </c>
      <c r="F276" s="96">
        <v>4000000</v>
      </c>
      <c r="G276" s="97"/>
      <c r="H276" s="98">
        <f>H278+H277</f>
        <v>1382161.95</v>
      </c>
      <c r="I276" s="99"/>
      <c r="J276" s="90">
        <f t="shared" si="4"/>
        <v>34.55404875</v>
      </c>
      <c r="K276" s="91"/>
    </row>
    <row r="277" spans="1:11" s="62" customFormat="1" ht="15">
      <c r="A277" s="64" t="str">
        <f>'пр.4'!A797</f>
        <v>Исполнение судебных актов</v>
      </c>
      <c r="B277" s="65" t="s">
        <v>34</v>
      </c>
      <c r="C277" s="65" t="s">
        <v>6</v>
      </c>
      <c r="D277" s="65" t="s">
        <v>264</v>
      </c>
      <c r="E277" s="65">
        <v>830</v>
      </c>
      <c r="F277" s="96">
        <v>0</v>
      </c>
      <c r="G277" s="97"/>
      <c r="H277" s="98">
        <f>'пр.4'!I797</f>
        <v>68527.95</v>
      </c>
      <c r="I277" s="99"/>
      <c r="J277" s="90">
        <v>0</v>
      </c>
      <c r="K277" s="91"/>
    </row>
    <row r="278" spans="1:11" s="62" customFormat="1" ht="15">
      <c r="A278" s="64" t="s">
        <v>101</v>
      </c>
      <c r="B278" s="65" t="s">
        <v>34</v>
      </c>
      <c r="C278" s="65" t="s">
        <v>6</v>
      </c>
      <c r="D278" s="65" t="s">
        <v>264</v>
      </c>
      <c r="E278" s="65" t="s">
        <v>102</v>
      </c>
      <c r="F278" s="96">
        <v>4000000</v>
      </c>
      <c r="G278" s="97"/>
      <c r="H278" s="98">
        <f>'пр.4'!I798</f>
        <v>1313634</v>
      </c>
      <c r="I278" s="99"/>
      <c r="J278" s="90">
        <f t="shared" si="4"/>
        <v>32.840849999999996</v>
      </c>
      <c r="K278" s="91"/>
    </row>
    <row r="279" spans="1:11" s="62" customFormat="1" ht="15">
      <c r="A279" s="60" t="s">
        <v>36</v>
      </c>
      <c r="B279" s="61" t="s">
        <v>34</v>
      </c>
      <c r="C279" s="61" t="s">
        <v>8</v>
      </c>
      <c r="D279" s="61"/>
      <c r="E279" s="61"/>
      <c r="F279" s="100">
        <f>F280+F290+F295</f>
        <v>21246888.95</v>
      </c>
      <c r="G279" s="101"/>
      <c r="H279" s="102">
        <f>H280+H290+H295</f>
        <v>4028019.1500000004</v>
      </c>
      <c r="I279" s="103"/>
      <c r="J279" s="90">
        <f t="shared" si="4"/>
        <v>18.95815975448961</v>
      </c>
      <c r="K279" s="91"/>
    </row>
    <row r="280" spans="1:11" s="62" customFormat="1" ht="31.5" customHeight="1">
      <c r="A280" s="64" t="s">
        <v>265</v>
      </c>
      <c r="B280" s="65" t="s">
        <v>34</v>
      </c>
      <c r="C280" s="65" t="s">
        <v>8</v>
      </c>
      <c r="D280" s="65" t="s">
        <v>266</v>
      </c>
      <c r="E280" s="65"/>
      <c r="F280" s="96">
        <v>17742588.95</v>
      </c>
      <c r="G280" s="97"/>
      <c r="H280" s="98">
        <f>H281</f>
        <v>1169819.86</v>
      </c>
      <c r="I280" s="99"/>
      <c r="J280" s="90">
        <f t="shared" si="4"/>
        <v>6.593287277841153</v>
      </c>
      <c r="K280" s="91"/>
    </row>
    <row r="281" spans="1:11" s="62" customFormat="1" ht="46.5">
      <c r="A281" s="64" t="s">
        <v>267</v>
      </c>
      <c r="B281" s="65" t="s">
        <v>34</v>
      </c>
      <c r="C281" s="65" t="s">
        <v>8</v>
      </c>
      <c r="D281" s="65" t="s">
        <v>268</v>
      </c>
      <c r="E281" s="65"/>
      <c r="F281" s="96">
        <v>17742588.95</v>
      </c>
      <c r="G281" s="97"/>
      <c r="H281" s="98">
        <f>H282+H285</f>
        <v>1169819.86</v>
      </c>
      <c r="I281" s="99"/>
      <c r="J281" s="90">
        <f t="shared" si="4"/>
        <v>6.593287277841153</v>
      </c>
      <c r="K281" s="91"/>
    </row>
    <row r="282" spans="1:11" s="62" customFormat="1" ht="30.75">
      <c r="A282" s="64" t="s">
        <v>269</v>
      </c>
      <c r="B282" s="65" t="s">
        <v>34</v>
      </c>
      <c r="C282" s="65" t="s">
        <v>8</v>
      </c>
      <c r="D282" s="65" t="s">
        <v>270</v>
      </c>
      <c r="E282" s="65"/>
      <c r="F282" s="96">
        <v>17438988.95</v>
      </c>
      <c r="G282" s="97"/>
      <c r="H282" s="98">
        <f>H283</f>
        <v>0</v>
      </c>
      <c r="I282" s="99"/>
      <c r="J282" s="90">
        <f t="shared" si="4"/>
        <v>0</v>
      </c>
      <c r="K282" s="91"/>
    </row>
    <row r="283" spans="1:11" s="62" customFormat="1" ht="30.75">
      <c r="A283" s="64" t="s">
        <v>78</v>
      </c>
      <c r="B283" s="65" t="s">
        <v>34</v>
      </c>
      <c r="C283" s="65" t="s">
        <v>8</v>
      </c>
      <c r="D283" s="65" t="s">
        <v>270</v>
      </c>
      <c r="E283" s="65" t="s">
        <v>79</v>
      </c>
      <c r="F283" s="96">
        <v>17438988.95</v>
      </c>
      <c r="G283" s="97"/>
      <c r="H283" s="98">
        <f>H284</f>
        <v>0</v>
      </c>
      <c r="I283" s="99"/>
      <c r="J283" s="90">
        <f t="shared" si="4"/>
        <v>0</v>
      </c>
      <c r="K283" s="91"/>
    </row>
    <row r="284" spans="1:11" s="62" customFormat="1" ht="30.75">
      <c r="A284" s="64" t="s">
        <v>80</v>
      </c>
      <c r="B284" s="65" t="s">
        <v>34</v>
      </c>
      <c r="C284" s="65" t="s">
        <v>8</v>
      </c>
      <c r="D284" s="65" t="s">
        <v>270</v>
      </c>
      <c r="E284" s="65" t="s">
        <v>81</v>
      </c>
      <c r="F284" s="96">
        <v>17438988.95</v>
      </c>
      <c r="G284" s="97"/>
      <c r="H284" s="98">
        <f>'пр.4'!I804</f>
        <v>0</v>
      </c>
      <c r="I284" s="99"/>
      <c r="J284" s="90">
        <f t="shared" si="4"/>
        <v>0</v>
      </c>
      <c r="K284" s="91"/>
    </row>
    <row r="285" spans="1:11" s="62" customFormat="1" ht="46.5">
      <c r="A285" s="64" t="s">
        <v>271</v>
      </c>
      <c r="B285" s="65" t="s">
        <v>34</v>
      </c>
      <c r="C285" s="65" t="s">
        <v>8</v>
      </c>
      <c r="D285" s="65" t="s">
        <v>272</v>
      </c>
      <c r="E285" s="65"/>
      <c r="F285" s="96">
        <v>303600</v>
      </c>
      <c r="G285" s="97"/>
      <c r="H285" s="98">
        <f>H286+H288</f>
        <v>1169819.86</v>
      </c>
      <c r="I285" s="99"/>
      <c r="J285" s="90">
        <f t="shared" si="4"/>
        <v>385.3161594202899</v>
      </c>
      <c r="K285" s="91"/>
    </row>
    <row r="286" spans="1:11" s="62" customFormat="1" ht="30.75">
      <c r="A286" s="64" t="s">
        <v>78</v>
      </c>
      <c r="B286" s="65" t="s">
        <v>34</v>
      </c>
      <c r="C286" s="65" t="s">
        <v>8</v>
      </c>
      <c r="D286" s="65" t="s">
        <v>272</v>
      </c>
      <c r="E286" s="65" t="s">
        <v>79</v>
      </c>
      <c r="F286" s="96">
        <v>173600</v>
      </c>
      <c r="G286" s="97"/>
      <c r="H286" s="98">
        <f>H287</f>
        <v>0</v>
      </c>
      <c r="I286" s="99"/>
      <c r="J286" s="90">
        <f t="shared" si="4"/>
        <v>0</v>
      </c>
      <c r="K286" s="91"/>
    </row>
    <row r="287" spans="1:11" s="62" customFormat="1" ht="30.75">
      <c r="A287" s="64" t="s">
        <v>80</v>
      </c>
      <c r="B287" s="65" t="s">
        <v>34</v>
      </c>
      <c r="C287" s="65" t="s">
        <v>8</v>
      </c>
      <c r="D287" s="65" t="s">
        <v>272</v>
      </c>
      <c r="E287" s="65" t="s">
        <v>81</v>
      </c>
      <c r="F287" s="96">
        <v>173600</v>
      </c>
      <c r="G287" s="97"/>
      <c r="H287" s="98">
        <f>'пр.4'!I807</f>
        <v>0</v>
      </c>
      <c r="I287" s="99"/>
      <c r="J287" s="90">
        <f t="shared" si="4"/>
        <v>0</v>
      </c>
      <c r="K287" s="91"/>
    </row>
    <row r="288" spans="1:11" s="62" customFormat="1" ht="15">
      <c r="A288" s="64" t="s">
        <v>97</v>
      </c>
      <c r="B288" s="65" t="s">
        <v>34</v>
      </c>
      <c r="C288" s="65" t="s">
        <v>8</v>
      </c>
      <c r="D288" s="65" t="s">
        <v>272</v>
      </c>
      <c r="E288" s="65" t="s">
        <v>98</v>
      </c>
      <c r="F288" s="96">
        <v>130000</v>
      </c>
      <c r="G288" s="97"/>
      <c r="H288" s="98">
        <f>H289</f>
        <v>1169819.86</v>
      </c>
      <c r="I288" s="99"/>
      <c r="J288" s="90">
        <f t="shared" si="4"/>
        <v>899.8614307692309</v>
      </c>
      <c r="K288" s="91"/>
    </row>
    <row r="289" spans="1:11" s="62" customFormat="1" ht="50.25" customHeight="1">
      <c r="A289" s="64" t="s">
        <v>237</v>
      </c>
      <c r="B289" s="65" t="s">
        <v>34</v>
      </c>
      <c r="C289" s="65" t="s">
        <v>8</v>
      </c>
      <c r="D289" s="65" t="s">
        <v>272</v>
      </c>
      <c r="E289" s="65" t="s">
        <v>238</v>
      </c>
      <c r="F289" s="96">
        <v>130000</v>
      </c>
      <c r="G289" s="97"/>
      <c r="H289" s="98">
        <f>'пр.4'!I809</f>
        <v>1169819.86</v>
      </c>
      <c r="I289" s="99"/>
      <c r="J289" s="90">
        <f t="shared" si="4"/>
        <v>899.8614307692309</v>
      </c>
      <c r="K289" s="91"/>
    </row>
    <row r="290" spans="1:11" s="62" customFormat="1" ht="46.5">
      <c r="A290" s="64" t="s">
        <v>273</v>
      </c>
      <c r="B290" s="65" t="s">
        <v>34</v>
      </c>
      <c r="C290" s="65" t="s">
        <v>8</v>
      </c>
      <c r="D290" s="65" t="s">
        <v>274</v>
      </c>
      <c r="E290" s="65"/>
      <c r="F290" s="96">
        <v>2700000</v>
      </c>
      <c r="G290" s="97"/>
      <c r="H290" s="98">
        <f>H291</f>
        <v>1735000</v>
      </c>
      <c r="I290" s="99"/>
      <c r="J290" s="90">
        <f t="shared" si="4"/>
        <v>64.25925925925927</v>
      </c>
      <c r="K290" s="91"/>
    </row>
    <row r="291" spans="1:11" s="62" customFormat="1" ht="30.75">
      <c r="A291" s="64" t="s">
        <v>275</v>
      </c>
      <c r="B291" s="65" t="s">
        <v>34</v>
      </c>
      <c r="C291" s="65" t="s">
        <v>8</v>
      </c>
      <c r="D291" s="65" t="s">
        <v>276</v>
      </c>
      <c r="E291" s="65"/>
      <c r="F291" s="96">
        <v>2700000</v>
      </c>
      <c r="G291" s="97"/>
      <c r="H291" s="98">
        <f>H292</f>
        <v>1735000</v>
      </c>
      <c r="I291" s="99"/>
      <c r="J291" s="90">
        <f t="shared" si="4"/>
        <v>64.25925925925927</v>
      </c>
      <c r="K291" s="91"/>
    </row>
    <row r="292" spans="1:11" s="62" customFormat="1" ht="46.5">
      <c r="A292" s="64" t="s">
        <v>277</v>
      </c>
      <c r="B292" s="65" t="s">
        <v>34</v>
      </c>
      <c r="C292" s="65" t="s">
        <v>8</v>
      </c>
      <c r="D292" s="65" t="s">
        <v>278</v>
      </c>
      <c r="E292" s="65"/>
      <c r="F292" s="96">
        <v>2700000</v>
      </c>
      <c r="G292" s="97"/>
      <c r="H292" s="98">
        <f>H293</f>
        <v>1735000</v>
      </c>
      <c r="I292" s="99"/>
      <c r="J292" s="90">
        <f t="shared" si="4"/>
        <v>64.25925925925927</v>
      </c>
      <c r="K292" s="91"/>
    </row>
    <row r="293" spans="1:11" s="62" customFormat="1" ht="15">
      <c r="A293" s="64" t="s">
        <v>97</v>
      </c>
      <c r="B293" s="65" t="s">
        <v>34</v>
      </c>
      <c r="C293" s="65" t="s">
        <v>8</v>
      </c>
      <c r="D293" s="65" t="s">
        <v>278</v>
      </c>
      <c r="E293" s="65" t="s">
        <v>98</v>
      </c>
      <c r="F293" s="96">
        <v>2700000</v>
      </c>
      <c r="G293" s="97"/>
      <c r="H293" s="98">
        <f>H294</f>
        <v>1735000</v>
      </c>
      <c r="I293" s="99"/>
      <c r="J293" s="90">
        <f t="shared" si="4"/>
        <v>64.25925925925927</v>
      </c>
      <c r="K293" s="91"/>
    </row>
    <row r="294" spans="1:11" s="62" customFormat="1" ht="48" customHeight="1">
      <c r="A294" s="64" t="s">
        <v>237</v>
      </c>
      <c r="B294" s="65" t="s">
        <v>34</v>
      </c>
      <c r="C294" s="65" t="s">
        <v>8</v>
      </c>
      <c r="D294" s="65" t="s">
        <v>278</v>
      </c>
      <c r="E294" s="65" t="s">
        <v>238</v>
      </c>
      <c r="F294" s="96">
        <v>2700000</v>
      </c>
      <c r="G294" s="97"/>
      <c r="H294" s="98">
        <f>'пр.4'!I814</f>
        <v>1735000</v>
      </c>
      <c r="I294" s="99"/>
      <c r="J294" s="90">
        <f t="shared" si="4"/>
        <v>64.25925925925927</v>
      </c>
      <c r="K294" s="91"/>
    </row>
    <row r="295" spans="1:11" s="62" customFormat="1" ht="15">
      <c r="A295" s="64" t="s">
        <v>203</v>
      </c>
      <c r="B295" s="65" t="s">
        <v>34</v>
      </c>
      <c r="C295" s="65" t="s">
        <v>8</v>
      </c>
      <c r="D295" s="65" t="s">
        <v>204</v>
      </c>
      <c r="E295" s="65"/>
      <c r="F295" s="96">
        <v>804300</v>
      </c>
      <c r="G295" s="97"/>
      <c r="H295" s="98">
        <f>H296</f>
        <v>1123199.29</v>
      </c>
      <c r="I295" s="99"/>
      <c r="J295" s="90">
        <f t="shared" si="4"/>
        <v>139.64929628248166</v>
      </c>
      <c r="K295" s="91"/>
    </row>
    <row r="296" spans="1:11" s="62" customFormat="1" ht="15">
      <c r="A296" s="64" t="s">
        <v>205</v>
      </c>
      <c r="B296" s="65" t="s">
        <v>34</v>
      </c>
      <c r="C296" s="65" t="s">
        <v>8</v>
      </c>
      <c r="D296" s="65" t="s">
        <v>206</v>
      </c>
      <c r="E296" s="65"/>
      <c r="F296" s="96">
        <f>F297+F299</f>
        <v>804300</v>
      </c>
      <c r="G296" s="97"/>
      <c r="H296" s="98">
        <f>H297+H299</f>
        <v>1123199.29</v>
      </c>
      <c r="I296" s="99"/>
      <c r="J296" s="90">
        <f t="shared" si="4"/>
        <v>139.64929628248166</v>
      </c>
      <c r="K296" s="91"/>
    </row>
    <row r="297" spans="1:11" s="62" customFormat="1" ht="30.75">
      <c r="A297" s="64" t="s">
        <v>78</v>
      </c>
      <c r="B297" s="65" t="s">
        <v>34</v>
      </c>
      <c r="C297" s="65" t="s">
        <v>8</v>
      </c>
      <c r="D297" s="65" t="s">
        <v>206</v>
      </c>
      <c r="E297" s="65" t="s">
        <v>79</v>
      </c>
      <c r="F297" s="96">
        <v>804300</v>
      </c>
      <c r="G297" s="97"/>
      <c r="H297" s="98">
        <f>H298</f>
        <v>1036005.64</v>
      </c>
      <c r="I297" s="99"/>
      <c r="J297" s="90">
        <f t="shared" si="4"/>
        <v>128.8083600646525</v>
      </c>
      <c r="K297" s="91"/>
    </row>
    <row r="298" spans="1:11" s="62" customFormat="1" ht="30.75">
      <c r="A298" s="64" t="s">
        <v>80</v>
      </c>
      <c r="B298" s="65" t="s">
        <v>34</v>
      </c>
      <c r="C298" s="65" t="s">
        <v>8</v>
      </c>
      <c r="D298" s="65" t="s">
        <v>206</v>
      </c>
      <c r="E298" s="65" t="s">
        <v>81</v>
      </c>
      <c r="F298" s="96">
        <v>804300</v>
      </c>
      <c r="G298" s="97"/>
      <c r="H298" s="98">
        <f>'пр.4'!I818</f>
        <v>1036005.64</v>
      </c>
      <c r="I298" s="99"/>
      <c r="J298" s="90">
        <f t="shared" si="4"/>
        <v>128.8083600646525</v>
      </c>
      <c r="K298" s="91"/>
    </row>
    <row r="299" spans="1:11" s="62" customFormat="1" ht="15">
      <c r="A299" s="64" t="str">
        <f>'пр.4'!A819</f>
        <v>Иные бюджетные ассигнования</v>
      </c>
      <c r="B299" s="65" t="s">
        <v>34</v>
      </c>
      <c r="C299" s="65" t="s">
        <v>8</v>
      </c>
      <c r="D299" s="65" t="s">
        <v>206</v>
      </c>
      <c r="E299" s="65" t="str">
        <f>'пр.4'!F819</f>
        <v>800</v>
      </c>
      <c r="F299" s="96">
        <v>0</v>
      </c>
      <c r="G299" s="97"/>
      <c r="H299" s="98">
        <f>H300+H301</f>
        <v>87193.65</v>
      </c>
      <c r="I299" s="99"/>
      <c r="J299" s="90" t="e">
        <f>H299/F299*100</f>
        <v>#DIV/0!</v>
      </c>
      <c r="K299" s="91"/>
    </row>
    <row r="300" spans="1:11" s="62" customFormat="1" ht="15">
      <c r="A300" s="64" t="str">
        <f>'пр.4'!A820</f>
        <v>Исполнение судебных актов</v>
      </c>
      <c r="B300" s="65" t="s">
        <v>34</v>
      </c>
      <c r="C300" s="65" t="s">
        <v>8</v>
      </c>
      <c r="D300" s="65" t="s">
        <v>206</v>
      </c>
      <c r="E300" s="65">
        <f>'пр.4'!F820</f>
        <v>830</v>
      </c>
      <c r="F300" s="96">
        <v>0</v>
      </c>
      <c r="G300" s="97"/>
      <c r="H300" s="98">
        <f>'пр.4'!I820</f>
        <v>27193.65</v>
      </c>
      <c r="I300" s="99"/>
      <c r="J300" s="90" t="e">
        <f>H300/F300*100</f>
        <v>#DIV/0!</v>
      </c>
      <c r="K300" s="91"/>
    </row>
    <row r="301" spans="1:11" s="62" customFormat="1" ht="15">
      <c r="A301" s="64" t="str">
        <f>'пр.4'!A821</f>
        <v>Уплата налогов, сборов и иных платежей</v>
      </c>
      <c r="B301" s="65" t="s">
        <v>34</v>
      </c>
      <c r="C301" s="65" t="s">
        <v>8</v>
      </c>
      <c r="D301" s="65" t="s">
        <v>206</v>
      </c>
      <c r="E301" s="65" t="str">
        <f>'пр.4'!F821</f>
        <v>850</v>
      </c>
      <c r="F301" s="96">
        <v>0</v>
      </c>
      <c r="G301" s="97"/>
      <c r="H301" s="98">
        <f>'пр.4'!I821</f>
        <v>60000</v>
      </c>
      <c r="I301" s="99"/>
      <c r="J301" s="90" t="e">
        <f>H301/F301*100</f>
        <v>#DIV/0!</v>
      </c>
      <c r="K301" s="91"/>
    </row>
    <row r="302" spans="1:11" s="62" customFormat="1" ht="15">
      <c r="A302" s="60" t="s">
        <v>37</v>
      </c>
      <c r="B302" s="61" t="s">
        <v>34</v>
      </c>
      <c r="C302" s="61" t="s">
        <v>10</v>
      </c>
      <c r="D302" s="61"/>
      <c r="E302" s="61"/>
      <c r="F302" s="100">
        <f>F303+F308+F316+F323+F330</f>
        <v>23825800</v>
      </c>
      <c r="G302" s="101"/>
      <c r="H302" s="102">
        <f>H303+H308+H316+H323+H330</f>
        <v>1964602</v>
      </c>
      <c r="I302" s="103"/>
      <c r="J302" s="90">
        <f t="shared" si="4"/>
        <v>8.245691645191346</v>
      </c>
      <c r="K302" s="91"/>
    </row>
    <row r="303" spans="1:11" s="62" customFormat="1" ht="30.75">
      <c r="A303" s="64" t="s">
        <v>279</v>
      </c>
      <c r="B303" s="65" t="s">
        <v>34</v>
      </c>
      <c r="C303" s="65" t="s">
        <v>10</v>
      </c>
      <c r="D303" s="65" t="s">
        <v>280</v>
      </c>
      <c r="E303" s="65"/>
      <c r="F303" s="96">
        <v>1737800</v>
      </c>
      <c r="G303" s="97"/>
      <c r="H303" s="98">
        <f>H304</f>
        <v>18552</v>
      </c>
      <c r="I303" s="99"/>
      <c r="J303" s="90">
        <f t="shared" si="4"/>
        <v>1.0675566808608585</v>
      </c>
      <c r="K303" s="91"/>
    </row>
    <row r="304" spans="1:11" s="62" customFormat="1" ht="30.75">
      <c r="A304" s="64" t="s">
        <v>217</v>
      </c>
      <c r="B304" s="65" t="s">
        <v>34</v>
      </c>
      <c r="C304" s="65" t="s">
        <v>10</v>
      </c>
      <c r="D304" s="65" t="s">
        <v>281</v>
      </c>
      <c r="E304" s="65"/>
      <c r="F304" s="96">
        <v>1737800</v>
      </c>
      <c r="G304" s="97"/>
      <c r="H304" s="98">
        <f>H305</f>
        <v>18552</v>
      </c>
      <c r="I304" s="99"/>
      <c r="J304" s="90">
        <f t="shared" si="4"/>
        <v>1.0675566808608585</v>
      </c>
      <c r="K304" s="91"/>
    </row>
    <row r="305" spans="1:11" s="62" customFormat="1" ht="30.75">
      <c r="A305" s="64" t="s">
        <v>282</v>
      </c>
      <c r="B305" s="65" t="s">
        <v>34</v>
      </c>
      <c r="C305" s="65" t="s">
        <v>10</v>
      </c>
      <c r="D305" s="65" t="s">
        <v>283</v>
      </c>
      <c r="E305" s="65"/>
      <c r="F305" s="96">
        <v>1737800</v>
      </c>
      <c r="G305" s="97"/>
      <c r="H305" s="98">
        <f>H306</f>
        <v>18552</v>
      </c>
      <c r="I305" s="99"/>
      <c r="J305" s="90">
        <f t="shared" si="4"/>
        <v>1.0675566808608585</v>
      </c>
      <c r="K305" s="91"/>
    </row>
    <row r="306" spans="1:11" s="62" customFormat="1" ht="30.75">
      <c r="A306" s="64" t="s">
        <v>78</v>
      </c>
      <c r="B306" s="65" t="s">
        <v>34</v>
      </c>
      <c r="C306" s="65" t="s">
        <v>10</v>
      </c>
      <c r="D306" s="65" t="s">
        <v>283</v>
      </c>
      <c r="E306" s="65" t="s">
        <v>79</v>
      </c>
      <c r="F306" s="96">
        <v>1737800</v>
      </c>
      <c r="G306" s="97"/>
      <c r="H306" s="98">
        <f>H307</f>
        <v>18552</v>
      </c>
      <c r="I306" s="99"/>
      <c r="J306" s="90">
        <f t="shared" si="4"/>
        <v>1.0675566808608585</v>
      </c>
      <c r="K306" s="91"/>
    </row>
    <row r="307" spans="1:11" s="62" customFormat="1" ht="30.75">
      <c r="A307" s="64" t="s">
        <v>80</v>
      </c>
      <c r="B307" s="65" t="s">
        <v>34</v>
      </c>
      <c r="C307" s="65" t="s">
        <v>10</v>
      </c>
      <c r="D307" s="65" t="s">
        <v>283</v>
      </c>
      <c r="E307" s="65" t="s">
        <v>81</v>
      </c>
      <c r="F307" s="96">
        <v>1737800</v>
      </c>
      <c r="G307" s="97"/>
      <c r="H307" s="98">
        <f>'пр.4'!I827</f>
        <v>18552</v>
      </c>
      <c r="I307" s="99"/>
      <c r="J307" s="90">
        <f t="shared" si="4"/>
        <v>1.0675566808608585</v>
      </c>
      <c r="K307" s="91"/>
    </row>
    <row r="308" spans="1:11" s="62" customFormat="1" ht="30.75">
      <c r="A308" s="64" t="s">
        <v>284</v>
      </c>
      <c r="B308" s="65" t="s">
        <v>34</v>
      </c>
      <c r="C308" s="65" t="s">
        <v>10</v>
      </c>
      <c r="D308" s="65" t="s">
        <v>285</v>
      </c>
      <c r="E308" s="65"/>
      <c r="F308" s="96">
        <v>4555000</v>
      </c>
      <c r="G308" s="97"/>
      <c r="H308" s="98">
        <f>H309</f>
        <v>0</v>
      </c>
      <c r="I308" s="99"/>
      <c r="J308" s="90">
        <f t="shared" si="4"/>
        <v>0</v>
      </c>
      <c r="K308" s="91"/>
    </row>
    <row r="309" spans="1:11" s="62" customFormat="1" ht="48.75" customHeight="1">
      <c r="A309" s="64" t="s">
        <v>286</v>
      </c>
      <c r="B309" s="65" t="s">
        <v>34</v>
      </c>
      <c r="C309" s="65" t="s">
        <v>10</v>
      </c>
      <c r="D309" s="65" t="s">
        <v>287</v>
      </c>
      <c r="E309" s="65"/>
      <c r="F309" s="96">
        <v>4555000</v>
      </c>
      <c r="G309" s="97"/>
      <c r="H309" s="98">
        <f>H310+H313</f>
        <v>0</v>
      </c>
      <c r="I309" s="99"/>
      <c r="J309" s="90">
        <f t="shared" si="4"/>
        <v>0</v>
      </c>
      <c r="K309" s="91"/>
    </row>
    <row r="310" spans="1:11" s="62" customFormat="1" ht="15">
      <c r="A310" s="64" t="s">
        <v>288</v>
      </c>
      <c r="B310" s="65" t="s">
        <v>34</v>
      </c>
      <c r="C310" s="65" t="s">
        <v>10</v>
      </c>
      <c r="D310" s="65" t="s">
        <v>289</v>
      </c>
      <c r="E310" s="65"/>
      <c r="F310" s="96">
        <v>155000</v>
      </c>
      <c r="G310" s="97"/>
      <c r="H310" s="98">
        <f>H311</f>
        <v>0</v>
      </c>
      <c r="I310" s="99"/>
      <c r="J310" s="90">
        <f t="shared" si="4"/>
        <v>0</v>
      </c>
      <c r="K310" s="91"/>
    </row>
    <row r="311" spans="1:11" s="62" customFormat="1" ht="30.75">
      <c r="A311" s="64" t="s">
        <v>78</v>
      </c>
      <c r="B311" s="65" t="s">
        <v>34</v>
      </c>
      <c r="C311" s="65" t="s">
        <v>10</v>
      </c>
      <c r="D311" s="65" t="s">
        <v>289</v>
      </c>
      <c r="E311" s="65" t="s">
        <v>79</v>
      </c>
      <c r="F311" s="96">
        <v>155000</v>
      </c>
      <c r="G311" s="97"/>
      <c r="H311" s="98">
        <f>H312</f>
        <v>0</v>
      </c>
      <c r="I311" s="99"/>
      <c r="J311" s="90">
        <f t="shared" si="4"/>
        <v>0</v>
      </c>
      <c r="K311" s="91"/>
    </row>
    <row r="312" spans="1:11" s="62" customFormat="1" ht="30.75">
      <c r="A312" s="64" t="s">
        <v>80</v>
      </c>
      <c r="B312" s="65" t="s">
        <v>34</v>
      </c>
      <c r="C312" s="65" t="s">
        <v>10</v>
      </c>
      <c r="D312" s="65" t="s">
        <v>289</v>
      </c>
      <c r="E312" s="65" t="s">
        <v>81</v>
      </c>
      <c r="F312" s="96">
        <v>155000</v>
      </c>
      <c r="G312" s="97"/>
      <c r="H312" s="98">
        <f>'пр.4'!I832</f>
        <v>0</v>
      </c>
      <c r="I312" s="99"/>
      <c r="J312" s="90">
        <f t="shared" si="4"/>
        <v>0</v>
      </c>
      <c r="K312" s="91"/>
    </row>
    <row r="313" spans="1:11" s="62" customFormat="1" ht="62.25">
      <c r="A313" s="64" t="s">
        <v>290</v>
      </c>
      <c r="B313" s="65" t="s">
        <v>34</v>
      </c>
      <c r="C313" s="65" t="s">
        <v>10</v>
      </c>
      <c r="D313" s="65" t="s">
        <v>291</v>
      </c>
      <c r="E313" s="65"/>
      <c r="F313" s="96">
        <v>4400000</v>
      </c>
      <c r="G313" s="97"/>
      <c r="H313" s="98">
        <f>H314</f>
        <v>0</v>
      </c>
      <c r="I313" s="99"/>
      <c r="J313" s="90">
        <f t="shared" si="4"/>
        <v>0</v>
      </c>
      <c r="K313" s="91"/>
    </row>
    <row r="314" spans="1:11" s="62" customFormat="1" ht="30.75">
      <c r="A314" s="64" t="s">
        <v>78</v>
      </c>
      <c r="B314" s="65" t="s">
        <v>34</v>
      </c>
      <c r="C314" s="65" t="s">
        <v>10</v>
      </c>
      <c r="D314" s="65" t="s">
        <v>291</v>
      </c>
      <c r="E314" s="65" t="s">
        <v>79</v>
      </c>
      <c r="F314" s="96">
        <v>4400000</v>
      </c>
      <c r="G314" s="97"/>
      <c r="H314" s="98">
        <f>H315</f>
        <v>0</v>
      </c>
      <c r="I314" s="99"/>
      <c r="J314" s="90">
        <f t="shared" si="4"/>
        <v>0</v>
      </c>
      <c r="K314" s="91"/>
    </row>
    <row r="315" spans="1:11" s="62" customFormat="1" ht="30.75">
      <c r="A315" s="64" t="s">
        <v>80</v>
      </c>
      <c r="B315" s="65" t="s">
        <v>34</v>
      </c>
      <c r="C315" s="65" t="s">
        <v>10</v>
      </c>
      <c r="D315" s="65" t="s">
        <v>291</v>
      </c>
      <c r="E315" s="65" t="s">
        <v>81</v>
      </c>
      <c r="F315" s="96">
        <v>4400000</v>
      </c>
      <c r="G315" s="97"/>
      <c r="H315" s="98">
        <f>'пр.4'!I835</f>
        <v>0</v>
      </c>
      <c r="I315" s="99"/>
      <c r="J315" s="90">
        <f t="shared" si="4"/>
        <v>0</v>
      </c>
      <c r="K315" s="91"/>
    </row>
    <row r="316" spans="1:11" s="62" customFormat="1" ht="15">
      <c r="A316" s="64" t="s">
        <v>292</v>
      </c>
      <c r="B316" s="65" t="s">
        <v>34</v>
      </c>
      <c r="C316" s="65" t="s">
        <v>10</v>
      </c>
      <c r="D316" s="65" t="s">
        <v>293</v>
      </c>
      <c r="E316" s="65"/>
      <c r="F316" s="96">
        <f>F317+F320</f>
        <v>8995000</v>
      </c>
      <c r="G316" s="97"/>
      <c r="H316" s="98">
        <f>H317+H320</f>
        <v>344850</v>
      </c>
      <c r="I316" s="99"/>
      <c r="J316" s="90">
        <f t="shared" si="4"/>
        <v>3.8337965536409113</v>
      </c>
      <c r="K316" s="91"/>
    </row>
    <row r="317" spans="1:11" s="62" customFormat="1" ht="15">
      <c r="A317" s="64" t="s">
        <v>294</v>
      </c>
      <c r="B317" s="65" t="s">
        <v>34</v>
      </c>
      <c r="C317" s="65" t="s">
        <v>10</v>
      </c>
      <c r="D317" s="65" t="s">
        <v>295</v>
      </c>
      <c r="E317" s="65"/>
      <c r="F317" s="96">
        <v>4835000</v>
      </c>
      <c r="G317" s="97"/>
      <c r="H317" s="98">
        <f>H318</f>
        <v>0</v>
      </c>
      <c r="I317" s="99"/>
      <c r="J317" s="90">
        <f t="shared" si="4"/>
        <v>0</v>
      </c>
      <c r="K317" s="91"/>
    </row>
    <row r="318" spans="1:11" s="62" customFormat="1" ht="30.75">
      <c r="A318" s="64" t="s">
        <v>78</v>
      </c>
      <c r="B318" s="65" t="s">
        <v>34</v>
      </c>
      <c r="C318" s="65" t="s">
        <v>10</v>
      </c>
      <c r="D318" s="65" t="s">
        <v>295</v>
      </c>
      <c r="E318" s="65" t="s">
        <v>79</v>
      </c>
      <c r="F318" s="96">
        <v>4835000</v>
      </c>
      <c r="G318" s="97"/>
      <c r="H318" s="98">
        <f>H319</f>
        <v>0</v>
      </c>
      <c r="I318" s="99"/>
      <c r="J318" s="90">
        <f t="shared" si="4"/>
        <v>0</v>
      </c>
      <c r="K318" s="91"/>
    </row>
    <row r="319" spans="1:11" s="62" customFormat="1" ht="30.75">
      <c r="A319" s="64" t="s">
        <v>80</v>
      </c>
      <c r="B319" s="65" t="s">
        <v>34</v>
      </c>
      <c r="C319" s="65" t="s">
        <v>10</v>
      </c>
      <c r="D319" s="65" t="s">
        <v>295</v>
      </c>
      <c r="E319" s="65" t="s">
        <v>81</v>
      </c>
      <c r="F319" s="96">
        <v>4835000</v>
      </c>
      <c r="G319" s="97"/>
      <c r="H319" s="98">
        <f>'пр.4'!I839</f>
        <v>0</v>
      </c>
      <c r="I319" s="99"/>
      <c r="J319" s="90">
        <f t="shared" si="4"/>
        <v>0</v>
      </c>
      <c r="K319" s="91"/>
    </row>
    <row r="320" spans="1:11" s="62" customFormat="1" ht="15">
      <c r="A320" s="64" t="s">
        <v>296</v>
      </c>
      <c r="B320" s="65" t="s">
        <v>34</v>
      </c>
      <c r="C320" s="65" t="s">
        <v>10</v>
      </c>
      <c r="D320" s="65" t="s">
        <v>297</v>
      </c>
      <c r="E320" s="65"/>
      <c r="F320" s="96">
        <v>4160000</v>
      </c>
      <c r="G320" s="97"/>
      <c r="H320" s="98">
        <f>H321</f>
        <v>344850</v>
      </c>
      <c r="I320" s="99"/>
      <c r="J320" s="90">
        <f t="shared" si="4"/>
        <v>8.289663461538462</v>
      </c>
      <c r="K320" s="91"/>
    </row>
    <row r="321" spans="1:11" s="62" customFormat="1" ht="30.75">
      <c r="A321" s="64" t="s">
        <v>78</v>
      </c>
      <c r="B321" s="65" t="s">
        <v>34</v>
      </c>
      <c r="C321" s="65" t="s">
        <v>10</v>
      </c>
      <c r="D321" s="65" t="s">
        <v>297</v>
      </c>
      <c r="E321" s="65" t="s">
        <v>79</v>
      </c>
      <c r="F321" s="96">
        <v>4160000</v>
      </c>
      <c r="G321" s="97"/>
      <c r="H321" s="98">
        <f>H322</f>
        <v>344850</v>
      </c>
      <c r="I321" s="99"/>
      <c r="J321" s="90">
        <f t="shared" si="4"/>
        <v>8.289663461538462</v>
      </c>
      <c r="K321" s="91"/>
    </row>
    <row r="322" spans="1:11" s="62" customFormat="1" ht="30.75">
      <c r="A322" s="64" t="s">
        <v>80</v>
      </c>
      <c r="B322" s="65" t="s">
        <v>34</v>
      </c>
      <c r="C322" s="65" t="s">
        <v>10</v>
      </c>
      <c r="D322" s="65" t="s">
        <v>297</v>
      </c>
      <c r="E322" s="65" t="s">
        <v>81</v>
      </c>
      <c r="F322" s="96">
        <v>4160000</v>
      </c>
      <c r="G322" s="97"/>
      <c r="H322" s="98">
        <f>'пр.4'!I842</f>
        <v>344850</v>
      </c>
      <c r="I322" s="99"/>
      <c r="J322" s="90">
        <f t="shared" si="4"/>
        <v>8.289663461538462</v>
      </c>
      <c r="K322" s="91"/>
    </row>
    <row r="323" spans="1:11" s="62" customFormat="1" ht="30.75">
      <c r="A323" s="64" t="s">
        <v>298</v>
      </c>
      <c r="B323" s="65" t="s">
        <v>34</v>
      </c>
      <c r="C323" s="65" t="s">
        <v>10</v>
      </c>
      <c r="D323" s="65" t="s">
        <v>299</v>
      </c>
      <c r="E323" s="65"/>
      <c r="F323" s="96">
        <f>F324+F327</f>
        <v>6638000</v>
      </c>
      <c r="G323" s="97"/>
      <c r="H323" s="98">
        <f>H324+H327</f>
        <v>1534500</v>
      </c>
      <c r="I323" s="99"/>
      <c r="J323" s="90">
        <f t="shared" si="4"/>
        <v>23.116902681530583</v>
      </c>
      <c r="K323" s="91"/>
    </row>
    <row r="324" spans="1:11" s="62" customFormat="1" ht="30.75">
      <c r="A324" s="64" t="s">
        <v>166</v>
      </c>
      <c r="B324" s="65" t="s">
        <v>34</v>
      </c>
      <c r="C324" s="65" t="s">
        <v>10</v>
      </c>
      <c r="D324" s="65" t="s">
        <v>300</v>
      </c>
      <c r="E324" s="65"/>
      <c r="F324" s="96">
        <v>6138000</v>
      </c>
      <c r="G324" s="97"/>
      <c r="H324" s="98">
        <f>H325</f>
        <v>1534500</v>
      </c>
      <c r="I324" s="99"/>
      <c r="J324" s="90">
        <f t="shared" si="4"/>
        <v>25</v>
      </c>
      <c r="K324" s="91"/>
    </row>
    <row r="325" spans="1:11" s="62" customFormat="1" ht="30.75">
      <c r="A325" s="64" t="s">
        <v>301</v>
      </c>
      <c r="B325" s="65" t="s">
        <v>34</v>
      </c>
      <c r="C325" s="65" t="s">
        <v>10</v>
      </c>
      <c r="D325" s="65" t="s">
        <v>300</v>
      </c>
      <c r="E325" s="65" t="s">
        <v>302</v>
      </c>
      <c r="F325" s="96">
        <v>6138000</v>
      </c>
      <c r="G325" s="97"/>
      <c r="H325" s="98">
        <f>H326</f>
        <v>1534500</v>
      </c>
      <c r="I325" s="99"/>
      <c r="J325" s="90">
        <f t="shared" si="4"/>
        <v>25</v>
      </c>
      <c r="K325" s="91"/>
    </row>
    <row r="326" spans="1:11" s="62" customFormat="1" ht="15">
      <c r="A326" s="64" t="s">
        <v>303</v>
      </c>
      <c r="B326" s="65" t="s">
        <v>34</v>
      </c>
      <c r="C326" s="65" t="s">
        <v>10</v>
      </c>
      <c r="D326" s="65" t="s">
        <v>300</v>
      </c>
      <c r="E326" s="65" t="s">
        <v>304</v>
      </c>
      <c r="F326" s="96">
        <v>6138000</v>
      </c>
      <c r="G326" s="97"/>
      <c r="H326" s="98">
        <f>'пр.4'!I846</f>
        <v>1534500</v>
      </c>
      <c r="I326" s="99"/>
      <c r="J326" s="90">
        <f t="shared" si="4"/>
        <v>25</v>
      </c>
      <c r="K326" s="91"/>
    </row>
    <row r="327" spans="1:11" s="62" customFormat="1" ht="15">
      <c r="A327" s="64" t="s">
        <v>305</v>
      </c>
      <c r="B327" s="65" t="s">
        <v>34</v>
      </c>
      <c r="C327" s="65" t="s">
        <v>10</v>
      </c>
      <c r="D327" s="65" t="s">
        <v>306</v>
      </c>
      <c r="E327" s="65"/>
      <c r="F327" s="96">
        <v>500000</v>
      </c>
      <c r="G327" s="97"/>
      <c r="H327" s="98">
        <f>H328</f>
        <v>0</v>
      </c>
      <c r="I327" s="99"/>
      <c r="J327" s="90">
        <f t="shared" si="4"/>
        <v>0</v>
      </c>
      <c r="K327" s="91"/>
    </row>
    <row r="328" spans="1:11" s="62" customFormat="1" ht="30.75">
      <c r="A328" s="64" t="s">
        <v>78</v>
      </c>
      <c r="B328" s="65" t="s">
        <v>34</v>
      </c>
      <c r="C328" s="65" t="s">
        <v>10</v>
      </c>
      <c r="D328" s="65" t="s">
        <v>306</v>
      </c>
      <c r="E328" s="65" t="s">
        <v>79</v>
      </c>
      <c r="F328" s="96">
        <v>500000</v>
      </c>
      <c r="G328" s="97"/>
      <c r="H328" s="98">
        <f>H329</f>
        <v>0</v>
      </c>
      <c r="I328" s="99"/>
      <c r="J328" s="90">
        <f t="shared" si="4"/>
        <v>0</v>
      </c>
      <c r="K328" s="91"/>
    </row>
    <row r="329" spans="1:11" s="62" customFormat="1" ht="30.75">
      <c r="A329" s="64" t="s">
        <v>80</v>
      </c>
      <c r="B329" s="65" t="s">
        <v>34</v>
      </c>
      <c r="C329" s="65" t="s">
        <v>10</v>
      </c>
      <c r="D329" s="65" t="s">
        <v>306</v>
      </c>
      <c r="E329" s="65" t="s">
        <v>81</v>
      </c>
      <c r="F329" s="96">
        <v>500000</v>
      </c>
      <c r="G329" s="97"/>
      <c r="H329" s="98">
        <f>'пр.4'!I849</f>
        <v>0</v>
      </c>
      <c r="I329" s="99"/>
      <c r="J329" s="90">
        <f t="shared" si="4"/>
        <v>0</v>
      </c>
      <c r="K329" s="91"/>
    </row>
    <row r="330" spans="1:11" s="62" customFormat="1" ht="62.25">
      <c r="A330" s="64" t="s">
        <v>86</v>
      </c>
      <c r="B330" s="65" t="s">
        <v>34</v>
      </c>
      <c r="C330" s="65" t="s">
        <v>10</v>
      </c>
      <c r="D330" s="65" t="s">
        <v>87</v>
      </c>
      <c r="E330" s="65"/>
      <c r="F330" s="96">
        <f>F331+F335</f>
        <v>1900000</v>
      </c>
      <c r="G330" s="97"/>
      <c r="H330" s="98">
        <f>H331+H335</f>
        <v>66700</v>
      </c>
      <c r="I330" s="99"/>
      <c r="J330" s="90">
        <f t="shared" si="4"/>
        <v>3.5105263157894737</v>
      </c>
      <c r="K330" s="91"/>
    </row>
    <row r="331" spans="1:11" s="62" customFormat="1" ht="30.75">
      <c r="A331" s="64" t="s">
        <v>307</v>
      </c>
      <c r="B331" s="65" t="s">
        <v>34</v>
      </c>
      <c r="C331" s="65" t="s">
        <v>10</v>
      </c>
      <c r="D331" s="65" t="s">
        <v>308</v>
      </c>
      <c r="E331" s="65"/>
      <c r="F331" s="96">
        <v>1900000</v>
      </c>
      <c r="G331" s="97"/>
      <c r="H331" s="98">
        <f>H332</f>
        <v>0</v>
      </c>
      <c r="I331" s="99"/>
      <c r="J331" s="90">
        <f t="shared" si="4"/>
        <v>0</v>
      </c>
      <c r="K331" s="91"/>
    </row>
    <row r="332" spans="1:11" s="62" customFormat="1" ht="46.5">
      <c r="A332" s="64" t="s">
        <v>309</v>
      </c>
      <c r="B332" s="65" t="s">
        <v>34</v>
      </c>
      <c r="C332" s="65" t="s">
        <v>10</v>
      </c>
      <c r="D332" s="65" t="s">
        <v>310</v>
      </c>
      <c r="E332" s="65"/>
      <c r="F332" s="96">
        <v>1900000</v>
      </c>
      <c r="G332" s="97"/>
      <c r="H332" s="98">
        <f>H333</f>
        <v>0</v>
      </c>
      <c r="I332" s="99"/>
      <c r="J332" s="90">
        <f t="shared" si="4"/>
        <v>0</v>
      </c>
      <c r="K332" s="91"/>
    </row>
    <row r="333" spans="1:11" s="62" customFormat="1" ht="30.75">
      <c r="A333" s="64" t="s">
        <v>78</v>
      </c>
      <c r="B333" s="65" t="s">
        <v>34</v>
      </c>
      <c r="C333" s="65" t="s">
        <v>10</v>
      </c>
      <c r="D333" s="65" t="s">
        <v>310</v>
      </c>
      <c r="E333" s="65" t="s">
        <v>79</v>
      </c>
      <c r="F333" s="96">
        <v>1900000</v>
      </c>
      <c r="G333" s="97"/>
      <c r="H333" s="98">
        <f>H334</f>
        <v>0</v>
      </c>
      <c r="I333" s="99"/>
      <c r="J333" s="90">
        <f aca="true" t="shared" si="5" ref="J333:J405">H333/F333*100</f>
        <v>0</v>
      </c>
      <c r="K333" s="91"/>
    </row>
    <row r="334" spans="1:11" s="62" customFormat="1" ht="30.75">
      <c r="A334" s="64" t="s">
        <v>80</v>
      </c>
      <c r="B334" s="65" t="s">
        <v>34</v>
      </c>
      <c r="C334" s="65" t="s">
        <v>10</v>
      </c>
      <c r="D334" s="65" t="s">
        <v>310</v>
      </c>
      <c r="E334" s="65" t="s">
        <v>81</v>
      </c>
      <c r="F334" s="96">
        <v>1900000</v>
      </c>
      <c r="G334" s="97"/>
      <c r="H334" s="98">
        <f>'пр.4'!I854</f>
        <v>0</v>
      </c>
      <c r="I334" s="99"/>
      <c r="J334" s="90">
        <f t="shared" si="5"/>
        <v>0</v>
      </c>
      <c r="K334" s="91"/>
    </row>
    <row r="335" spans="1:11" s="62" customFormat="1" ht="46.5">
      <c r="A335" s="64" t="str">
        <f>'пр.4'!A855</f>
        <v>Обеспечение государственных полномочий по организации мероприятий при осуществлении деятельности по обращению с животными без владельцев</v>
      </c>
      <c r="B335" s="65" t="s">
        <v>34</v>
      </c>
      <c r="C335" s="65" t="s">
        <v>10</v>
      </c>
      <c r="D335" s="65" t="s">
        <v>600</v>
      </c>
      <c r="E335" s="65"/>
      <c r="F335" s="96">
        <f>F336</f>
        <v>0</v>
      </c>
      <c r="G335" s="97"/>
      <c r="H335" s="98">
        <f>H336</f>
        <v>66700</v>
      </c>
      <c r="I335" s="99"/>
      <c r="J335" s="90">
        <v>0</v>
      </c>
      <c r="K335" s="91"/>
    </row>
    <row r="336" spans="1:11" s="62" customFormat="1" ht="30" customHeight="1">
      <c r="A336" s="64" t="str">
        <f>'пр.4'!A856</f>
        <v>Организация прочих мероприятий при осуществлении деятельности при обращении с животными без владельцев</v>
      </c>
      <c r="B336" s="65" t="s">
        <v>34</v>
      </c>
      <c r="C336" s="65" t="s">
        <v>10</v>
      </c>
      <c r="D336" s="65" t="s">
        <v>602</v>
      </c>
      <c r="E336" s="65"/>
      <c r="F336" s="96">
        <f>F337</f>
        <v>0</v>
      </c>
      <c r="G336" s="97"/>
      <c r="H336" s="98">
        <f>H337</f>
        <v>66700</v>
      </c>
      <c r="I336" s="99"/>
      <c r="J336" s="90">
        <v>0</v>
      </c>
      <c r="K336" s="91"/>
    </row>
    <row r="337" spans="1:11" s="62" customFormat="1" ht="30.75">
      <c r="A337" s="64" t="str">
        <f>'пр.4'!A857</f>
        <v>Закупка товаров, работ и услуг для обеспечения государственных (муниципальных) нужд</v>
      </c>
      <c r="B337" s="65" t="s">
        <v>34</v>
      </c>
      <c r="C337" s="65" t="s">
        <v>10</v>
      </c>
      <c r="D337" s="65" t="s">
        <v>602</v>
      </c>
      <c r="E337" s="65" t="s">
        <v>79</v>
      </c>
      <c r="F337" s="96">
        <f>F338</f>
        <v>0</v>
      </c>
      <c r="G337" s="97"/>
      <c r="H337" s="98">
        <f>H338</f>
        <v>66700</v>
      </c>
      <c r="I337" s="99"/>
      <c r="J337" s="90">
        <v>0</v>
      </c>
      <c r="K337" s="91"/>
    </row>
    <row r="338" spans="1:11" s="62" customFormat="1" ht="30.75">
      <c r="A338" s="64" t="str">
        <f>'пр.4'!A858</f>
        <v>Иные закупки товаров, работ и услуг для обеспечения государственных (муниципальных) нужд</v>
      </c>
      <c r="B338" s="65" t="s">
        <v>34</v>
      </c>
      <c r="C338" s="65" t="s">
        <v>10</v>
      </c>
      <c r="D338" s="65" t="s">
        <v>602</v>
      </c>
      <c r="E338" s="65" t="s">
        <v>81</v>
      </c>
      <c r="F338" s="96">
        <v>0</v>
      </c>
      <c r="G338" s="97"/>
      <c r="H338" s="98">
        <f>'пр.4'!I858</f>
        <v>66700</v>
      </c>
      <c r="I338" s="99"/>
      <c r="J338" s="90">
        <v>0</v>
      </c>
      <c r="K338" s="91"/>
    </row>
    <row r="339" spans="1:11" s="62" customFormat="1" ht="30.75">
      <c r="A339" s="60" t="str">
        <f>'пр.4'!A156</f>
        <v>Другие вопросы в области жилищно-коммунального хозяйства</v>
      </c>
      <c r="B339" s="61" t="s">
        <v>34</v>
      </c>
      <c r="C339" s="74" t="s">
        <v>34</v>
      </c>
      <c r="D339" s="61"/>
      <c r="E339" s="61"/>
      <c r="F339" s="100">
        <v>0</v>
      </c>
      <c r="G339" s="101"/>
      <c r="H339" s="102">
        <f>H340</f>
        <v>40800764.24</v>
      </c>
      <c r="I339" s="103"/>
      <c r="J339" s="90">
        <v>0</v>
      </c>
      <c r="K339" s="91"/>
    </row>
    <row r="340" spans="1:11" s="62" customFormat="1" ht="15">
      <c r="A340" s="64" t="str">
        <f>'пр.4'!A157</f>
        <v>Поддержка коммунального хозяйства</v>
      </c>
      <c r="B340" s="65" t="s">
        <v>34</v>
      </c>
      <c r="C340" s="67" t="s">
        <v>34</v>
      </c>
      <c r="D340" s="65" t="str">
        <f>'пр.4'!E157</f>
        <v>К1 0 00 00000</v>
      </c>
      <c r="E340" s="65"/>
      <c r="F340" s="96">
        <v>0</v>
      </c>
      <c r="G340" s="97"/>
      <c r="H340" s="98">
        <f>H341</f>
        <v>40800764.24</v>
      </c>
      <c r="I340" s="99"/>
      <c r="J340" s="90">
        <v>0</v>
      </c>
      <c r="K340" s="91"/>
    </row>
    <row r="341" spans="1:11" s="62" customFormat="1" ht="30.75">
      <c r="A341" s="64" t="str">
        <f>'пр.4'!A158</f>
        <v>Неустойка и судебные расходы на основании вступивших в законную силу судебных актов</v>
      </c>
      <c r="B341" s="65" t="s">
        <v>34</v>
      </c>
      <c r="C341" s="67" t="s">
        <v>34</v>
      </c>
      <c r="D341" s="65" t="str">
        <f>'пр.4'!E158</f>
        <v>К1 0 00 08190</v>
      </c>
      <c r="E341" s="65"/>
      <c r="F341" s="96">
        <v>0</v>
      </c>
      <c r="G341" s="97"/>
      <c r="H341" s="98">
        <f>H342</f>
        <v>40800764.24</v>
      </c>
      <c r="I341" s="99"/>
      <c r="J341" s="90">
        <v>0</v>
      </c>
      <c r="K341" s="91"/>
    </row>
    <row r="342" spans="1:11" s="62" customFormat="1" ht="15">
      <c r="A342" s="64" t="str">
        <f>'пр.4'!A159</f>
        <v>Иные бюджетные ассигнования</v>
      </c>
      <c r="B342" s="65" t="s">
        <v>34</v>
      </c>
      <c r="C342" s="67" t="s">
        <v>34</v>
      </c>
      <c r="D342" s="65" t="str">
        <f>'пр.4'!E159</f>
        <v>К1 0 00 08190</v>
      </c>
      <c r="E342" s="65">
        <v>800</v>
      </c>
      <c r="F342" s="96">
        <v>0</v>
      </c>
      <c r="G342" s="97"/>
      <c r="H342" s="98">
        <f>H343</f>
        <v>40800764.24</v>
      </c>
      <c r="I342" s="99"/>
      <c r="J342" s="90">
        <v>0</v>
      </c>
      <c r="K342" s="91"/>
    </row>
    <row r="343" spans="1:11" s="62" customFormat="1" ht="48" customHeight="1">
      <c r="A343" s="64" t="str">
        <f>'пр.4'!A160</f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  <c r="B343" s="65" t="s">
        <v>34</v>
      </c>
      <c r="C343" s="67" t="s">
        <v>34</v>
      </c>
      <c r="D343" s="65" t="str">
        <f>'пр.4'!E160</f>
        <v>К1 0 00 08190</v>
      </c>
      <c r="E343" s="65">
        <v>840</v>
      </c>
      <c r="F343" s="96">
        <v>0</v>
      </c>
      <c r="G343" s="97"/>
      <c r="H343" s="98">
        <f>'пр.4'!I160</f>
        <v>40800764.24</v>
      </c>
      <c r="I343" s="99"/>
      <c r="J343" s="90">
        <v>0</v>
      </c>
      <c r="K343" s="91"/>
    </row>
    <row r="344" spans="1:11" s="62" customFormat="1" ht="15">
      <c r="A344" s="60" t="s">
        <v>38</v>
      </c>
      <c r="B344" s="61" t="s">
        <v>14</v>
      </c>
      <c r="C344" s="61"/>
      <c r="D344" s="61"/>
      <c r="E344" s="61"/>
      <c r="F344" s="100">
        <f>F345</f>
        <v>1938000</v>
      </c>
      <c r="G344" s="101"/>
      <c r="H344" s="102">
        <f>H345</f>
        <v>1867296.16</v>
      </c>
      <c r="I344" s="103"/>
      <c r="J344" s="90">
        <f t="shared" si="5"/>
        <v>96.35171104231166</v>
      </c>
      <c r="K344" s="91"/>
    </row>
    <row r="345" spans="1:11" s="62" customFormat="1" ht="15">
      <c r="A345" s="60" t="s">
        <v>39</v>
      </c>
      <c r="B345" s="61" t="s">
        <v>14</v>
      </c>
      <c r="C345" s="61" t="s">
        <v>34</v>
      </c>
      <c r="D345" s="61"/>
      <c r="E345" s="61"/>
      <c r="F345" s="100">
        <f>F346+F351</f>
        <v>1938000</v>
      </c>
      <c r="G345" s="101"/>
      <c r="H345" s="102">
        <f>H346+H351</f>
        <v>1867296.16</v>
      </c>
      <c r="I345" s="103"/>
      <c r="J345" s="90">
        <f t="shared" si="5"/>
        <v>96.35171104231166</v>
      </c>
      <c r="K345" s="91"/>
    </row>
    <row r="346" spans="1:11" s="62" customFormat="1" ht="46.5">
      <c r="A346" s="64" t="s">
        <v>311</v>
      </c>
      <c r="B346" s="65" t="s">
        <v>14</v>
      </c>
      <c r="C346" s="65" t="s">
        <v>34</v>
      </c>
      <c r="D346" s="65" t="s">
        <v>312</v>
      </c>
      <c r="E346" s="65"/>
      <c r="F346" s="96">
        <v>1609100</v>
      </c>
      <c r="G346" s="97"/>
      <c r="H346" s="98">
        <f>H347</f>
        <v>1867296.16</v>
      </c>
      <c r="I346" s="99"/>
      <c r="J346" s="90">
        <f t="shared" si="5"/>
        <v>116.04599838418991</v>
      </c>
      <c r="K346" s="91"/>
    </row>
    <row r="347" spans="1:11" s="62" customFormat="1" ht="46.5">
      <c r="A347" s="64" t="s">
        <v>313</v>
      </c>
      <c r="B347" s="65" t="s">
        <v>14</v>
      </c>
      <c r="C347" s="65" t="s">
        <v>34</v>
      </c>
      <c r="D347" s="65" t="s">
        <v>314</v>
      </c>
      <c r="E347" s="65"/>
      <c r="F347" s="96">
        <v>1609100</v>
      </c>
      <c r="G347" s="97"/>
      <c r="H347" s="98">
        <f>H348</f>
        <v>1867296.16</v>
      </c>
      <c r="I347" s="99"/>
      <c r="J347" s="90">
        <f t="shared" si="5"/>
        <v>116.04599838418991</v>
      </c>
      <c r="K347" s="91"/>
    </row>
    <row r="348" spans="1:11" s="62" customFormat="1" ht="30.75">
      <c r="A348" s="64" t="s">
        <v>315</v>
      </c>
      <c r="B348" s="65" t="s">
        <v>14</v>
      </c>
      <c r="C348" s="65" t="s">
        <v>34</v>
      </c>
      <c r="D348" s="65" t="s">
        <v>316</v>
      </c>
      <c r="E348" s="65"/>
      <c r="F348" s="96">
        <v>1609100</v>
      </c>
      <c r="G348" s="97"/>
      <c r="H348" s="98">
        <f>H349</f>
        <v>1867296.16</v>
      </c>
      <c r="I348" s="99"/>
      <c r="J348" s="90">
        <f t="shared" si="5"/>
        <v>116.04599838418991</v>
      </c>
      <c r="K348" s="91"/>
    </row>
    <row r="349" spans="1:11" s="62" customFormat="1" ht="30.75">
      <c r="A349" s="64" t="s">
        <v>78</v>
      </c>
      <c r="B349" s="65" t="s">
        <v>14</v>
      </c>
      <c r="C349" s="65" t="s">
        <v>34</v>
      </c>
      <c r="D349" s="65" t="s">
        <v>316</v>
      </c>
      <c r="E349" s="65" t="s">
        <v>79</v>
      </c>
      <c r="F349" s="96">
        <v>1609100</v>
      </c>
      <c r="G349" s="97"/>
      <c r="H349" s="98">
        <f>H350</f>
        <v>1867296.16</v>
      </c>
      <c r="I349" s="99"/>
      <c r="J349" s="90">
        <f t="shared" si="5"/>
        <v>116.04599838418991</v>
      </c>
      <c r="K349" s="91"/>
    </row>
    <row r="350" spans="1:11" s="62" customFormat="1" ht="30.75">
      <c r="A350" s="64" t="s">
        <v>80</v>
      </c>
      <c r="B350" s="65" t="s">
        <v>14</v>
      </c>
      <c r="C350" s="65" t="s">
        <v>34</v>
      </c>
      <c r="D350" s="65" t="s">
        <v>316</v>
      </c>
      <c r="E350" s="65" t="s">
        <v>81</v>
      </c>
      <c r="F350" s="96">
        <v>1609100</v>
      </c>
      <c r="G350" s="97"/>
      <c r="H350" s="98">
        <f>'пр.4'!I865</f>
        <v>1867296.16</v>
      </c>
      <c r="I350" s="99"/>
      <c r="J350" s="90">
        <f t="shared" si="5"/>
        <v>116.04599838418991</v>
      </c>
      <c r="K350" s="91"/>
    </row>
    <row r="351" spans="1:11" s="62" customFormat="1" ht="15">
      <c r="A351" s="64" t="s">
        <v>317</v>
      </c>
      <c r="B351" s="65" t="s">
        <v>14</v>
      </c>
      <c r="C351" s="65" t="s">
        <v>34</v>
      </c>
      <c r="D351" s="65" t="s">
        <v>318</v>
      </c>
      <c r="E351" s="65"/>
      <c r="F351" s="96">
        <v>328900</v>
      </c>
      <c r="G351" s="97"/>
      <c r="H351" s="98">
        <f>H352</f>
        <v>0</v>
      </c>
      <c r="I351" s="99"/>
      <c r="J351" s="90">
        <f t="shared" si="5"/>
        <v>0</v>
      </c>
      <c r="K351" s="91"/>
    </row>
    <row r="352" spans="1:11" s="62" customFormat="1" ht="18" customHeight="1">
      <c r="A352" s="64" t="s">
        <v>319</v>
      </c>
      <c r="B352" s="65" t="s">
        <v>14</v>
      </c>
      <c r="C352" s="65" t="s">
        <v>34</v>
      </c>
      <c r="D352" s="65" t="s">
        <v>320</v>
      </c>
      <c r="E352" s="65"/>
      <c r="F352" s="96">
        <v>328900</v>
      </c>
      <c r="G352" s="97"/>
      <c r="H352" s="98">
        <f>H353</f>
        <v>0</v>
      </c>
      <c r="I352" s="99"/>
      <c r="J352" s="90">
        <f t="shared" si="5"/>
        <v>0</v>
      </c>
      <c r="K352" s="91"/>
    </row>
    <row r="353" spans="1:11" s="62" customFormat="1" ht="30.75">
      <c r="A353" s="64" t="s">
        <v>78</v>
      </c>
      <c r="B353" s="65" t="s">
        <v>14</v>
      </c>
      <c r="C353" s="65" t="s">
        <v>34</v>
      </c>
      <c r="D353" s="65" t="s">
        <v>320</v>
      </c>
      <c r="E353" s="65" t="s">
        <v>79</v>
      </c>
      <c r="F353" s="96">
        <v>328900</v>
      </c>
      <c r="G353" s="97"/>
      <c r="H353" s="98">
        <f>H354</f>
        <v>0</v>
      </c>
      <c r="I353" s="99"/>
      <c r="J353" s="90">
        <f t="shared" si="5"/>
        <v>0</v>
      </c>
      <c r="K353" s="91"/>
    </row>
    <row r="354" spans="1:11" s="62" customFormat="1" ht="30.75">
      <c r="A354" s="64" t="s">
        <v>80</v>
      </c>
      <c r="B354" s="65" t="s">
        <v>14</v>
      </c>
      <c r="C354" s="65" t="s">
        <v>34</v>
      </c>
      <c r="D354" s="65" t="s">
        <v>320</v>
      </c>
      <c r="E354" s="65" t="s">
        <v>81</v>
      </c>
      <c r="F354" s="96">
        <v>328900</v>
      </c>
      <c r="G354" s="97"/>
      <c r="H354" s="98">
        <f>'пр.4'!I869</f>
        <v>0</v>
      </c>
      <c r="I354" s="99"/>
      <c r="J354" s="90">
        <f t="shared" si="5"/>
        <v>0</v>
      </c>
      <c r="K354" s="91"/>
    </row>
    <row r="355" spans="1:11" s="62" customFormat="1" ht="15">
      <c r="A355" s="60" t="s">
        <v>40</v>
      </c>
      <c r="B355" s="61" t="s">
        <v>41</v>
      </c>
      <c r="C355" s="61"/>
      <c r="D355" s="61"/>
      <c r="E355" s="61"/>
      <c r="F355" s="100">
        <f>F356+F408+F480+F522+F568</f>
        <v>454740035.94</v>
      </c>
      <c r="G355" s="101"/>
      <c r="H355" s="102">
        <f>H356+H408+H480+H522+H568</f>
        <v>72900274.82999998</v>
      </c>
      <c r="I355" s="103"/>
      <c r="J355" s="90">
        <f t="shared" si="5"/>
        <v>16.031197842368712</v>
      </c>
      <c r="K355" s="91"/>
    </row>
    <row r="356" spans="1:11" s="62" customFormat="1" ht="15">
      <c r="A356" s="60" t="s">
        <v>42</v>
      </c>
      <c r="B356" s="61" t="s">
        <v>41</v>
      </c>
      <c r="C356" s="61" t="s">
        <v>6</v>
      </c>
      <c r="D356" s="61"/>
      <c r="E356" s="61"/>
      <c r="F356" s="100">
        <v>95235020.14</v>
      </c>
      <c r="G356" s="101"/>
      <c r="H356" s="102">
        <f>H357+H362+H373+H390+H398</f>
        <v>13090493.91</v>
      </c>
      <c r="I356" s="103"/>
      <c r="J356" s="90">
        <f t="shared" si="5"/>
        <v>13.745462426275914</v>
      </c>
      <c r="K356" s="91"/>
    </row>
    <row r="357" spans="1:11" s="62" customFormat="1" ht="30.75">
      <c r="A357" s="64" t="s">
        <v>321</v>
      </c>
      <c r="B357" s="65" t="s">
        <v>41</v>
      </c>
      <c r="C357" s="65" t="s">
        <v>6</v>
      </c>
      <c r="D357" s="65" t="s">
        <v>322</v>
      </c>
      <c r="E357" s="65"/>
      <c r="F357" s="96">
        <f>F358</f>
        <v>70907950.14</v>
      </c>
      <c r="G357" s="97"/>
      <c r="H357" s="98">
        <f>H358</f>
        <v>12619304.13</v>
      </c>
      <c r="I357" s="99"/>
      <c r="J357" s="90">
        <f t="shared" si="5"/>
        <v>17.796740852167584</v>
      </c>
      <c r="K357" s="91"/>
    </row>
    <row r="358" spans="1:11" s="62" customFormat="1" ht="46.5">
      <c r="A358" s="64" t="s">
        <v>323</v>
      </c>
      <c r="B358" s="65" t="s">
        <v>41</v>
      </c>
      <c r="C358" s="65" t="s">
        <v>6</v>
      </c>
      <c r="D358" s="65" t="s">
        <v>324</v>
      </c>
      <c r="E358" s="65"/>
      <c r="F358" s="96">
        <v>70907950.14</v>
      </c>
      <c r="G358" s="97"/>
      <c r="H358" s="98">
        <f>H359</f>
        <v>12619304.13</v>
      </c>
      <c r="I358" s="99"/>
      <c r="J358" s="90">
        <f t="shared" si="5"/>
        <v>17.796740852167584</v>
      </c>
      <c r="K358" s="91"/>
    </row>
    <row r="359" spans="1:11" s="62" customFormat="1" ht="15">
      <c r="A359" s="64" t="s">
        <v>325</v>
      </c>
      <c r="B359" s="65" t="s">
        <v>41</v>
      </c>
      <c r="C359" s="65" t="s">
        <v>6</v>
      </c>
      <c r="D359" s="65" t="s">
        <v>326</v>
      </c>
      <c r="E359" s="65"/>
      <c r="F359" s="96">
        <v>70907950.14</v>
      </c>
      <c r="G359" s="97"/>
      <c r="H359" s="98">
        <f>H360</f>
        <v>12619304.13</v>
      </c>
      <c r="I359" s="99"/>
      <c r="J359" s="90">
        <f t="shared" si="5"/>
        <v>17.796740852167584</v>
      </c>
      <c r="K359" s="91"/>
    </row>
    <row r="360" spans="1:11" s="62" customFormat="1" ht="30.75">
      <c r="A360" s="64" t="s">
        <v>301</v>
      </c>
      <c r="B360" s="65" t="s">
        <v>41</v>
      </c>
      <c r="C360" s="65" t="s">
        <v>6</v>
      </c>
      <c r="D360" s="65" t="s">
        <v>326</v>
      </c>
      <c r="E360" s="65" t="s">
        <v>302</v>
      </c>
      <c r="F360" s="96">
        <v>70907950.14</v>
      </c>
      <c r="G360" s="97"/>
      <c r="H360" s="98">
        <f>H361</f>
        <v>12619304.13</v>
      </c>
      <c r="I360" s="99"/>
      <c r="J360" s="90">
        <f t="shared" si="5"/>
        <v>17.796740852167584</v>
      </c>
      <c r="K360" s="91"/>
    </row>
    <row r="361" spans="1:11" s="62" customFormat="1" ht="15">
      <c r="A361" s="64" t="s">
        <v>327</v>
      </c>
      <c r="B361" s="65" t="s">
        <v>41</v>
      </c>
      <c r="C361" s="65" t="s">
        <v>6</v>
      </c>
      <c r="D361" s="65" t="s">
        <v>326</v>
      </c>
      <c r="E361" s="65" t="s">
        <v>328</v>
      </c>
      <c r="F361" s="96">
        <v>70907950.14</v>
      </c>
      <c r="G361" s="97"/>
      <c r="H361" s="98">
        <f>'пр.4'!I308</f>
        <v>12619304.13</v>
      </c>
      <c r="I361" s="99"/>
      <c r="J361" s="90">
        <f t="shared" si="5"/>
        <v>17.796740852167584</v>
      </c>
      <c r="K361" s="91"/>
    </row>
    <row r="362" spans="1:11" s="62" customFormat="1" ht="46.5">
      <c r="A362" s="64" t="s">
        <v>329</v>
      </c>
      <c r="B362" s="65" t="s">
        <v>41</v>
      </c>
      <c r="C362" s="65" t="s">
        <v>6</v>
      </c>
      <c r="D362" s="65" t="s">
        <v>330</v>
      </c>
      <c r="E362" s="65"/>
      <c r="F362" s="96">
        <v>846700</v>
      </c>
      <c r="G362" s="97"/>
      <c r="H362" s="98">
        <f>H363</f>
        <v>22400</v>
      </c>
      <c r="I362" s="99"/>
      <c r="J362" s="90">
        <f t="shared" si="5"/>
        <v>2.645565135230896</v>
      </c>
      <c r="K362" s="91"/>
    </row>
    <row r="363" spans="1:11" s="62" customFormat="1" ht="46.5">
      <c r="A363" s="64" t="s">
        <v>331</v>
      </c>
      <c r="B363" s="65" t="s">
        <v>41</v>
      </c>
      <c r="C363" s="65" t="s">
        <v>6</v>
      </c>
      <c r="D363" s="65" t="s">
        <v>332</v>
      </c>
      <c r="E363" s="65"/>
      <c r="F363" s="96">
        <v>846700</v>
      </c>
      <c r="G363" s="97"/>
      <c r="H363" s="98">
        <f>H364+H367+H370</f>
        <v>22400</v>
      </c>
      <c r="I363" s="99"/>
      <c r="J363" s="90">
        <f t="shared" si="5"/>
        <v>2.645565135230896</v>
      </c>
      <c r="K363" s="91"/>
    </row>
    <row r="364" spans="1:11" s="62" customFormat="1" ht="30.75">
      <c r="A364" s="64" t="s">
        <v>333</v>
      </c>
      <c r="B364" s="65" t="s">
        <v>41</v>
      </c>
      <c r="C364" s="65" t="s">
        <v>6</v>
      </c>
      <c r="D364" s="65" t="s">
        <v>334</v>
      </c>
      <c r="E364" s="65"/>
      <c r="F364" s="96">
        <v>186100</v>
      </c>
      <c r="G364" s="97"/>
      <c r="H364" s="98">
        <f>H365</f>
        <v>22400</v>
      </c>
      <c r="I364" s="99"/>
      <c r="J364" s="90">
        <f t="shared" si="5"/>
        <v>12.036539494895218</v>
      </c>
      <c r="K364" s="91"/>
    </row>
    <row r="365" spans="1:11" s="62" customFormat="1" ht="30.75">
      <c r="A365" s="64" t="s">
        <v>301</v>
      </c>
      <c r="B365" s="65" t="s">
        <v>41</v>
      </c>
      <c r="C365" s="65" t="s">
        <v>6</v>
      </c>
      <c r="D365" s="65" t="s">
        <v>334</v>
      </c>
      <c r="E365" s="65" t="s">
        <v>302</v>
      </c>
      <c r="F365" s="96">
        <v>186100</v>
      </c>
      <c r="G365" s="97"/>
      <c r="H365" s="98">
        <f>H366</f>
        <v>22400</v>
      </c>
      <c r="I365" s="99"/>
      <c r="J365" s="90">
        <f t="shared" si="5"/>
        <v>12.036539494895218</v>
      </c>
      <c r="K365" s="91"/>
    </row>
    <row r="366" spans="1:11" s="62" customFormat="1" ht="15">
      <c r="A366" s="64" t="s">
        <v>327</v>
      </c>
      <c r="B366" s="65" t="s">
        <v>41</v>
      </c>
      <c r="C366" s="65" t="s">
        <v>6</v>
      </c>
      <c r="D366" s="65" t="s">
        <v>334</v>
      </c>
      <c r="E366" s="65" t="s">
        <v>328</v>
      </c>
      <c r="F366" s="96">
        <v>186100</v>
      </c>
      <c r="G366" s="97"/>
      <c r="H366" s="98">
        <f>'пр.4'!I313</f>
        <v>22400</v>
      </c>
      <c r="I366" s="99"/>
      <c r="J366" s="90">
        <f t="shared" si="5"/>
        <v>12.036539494895218</v>
      </c>
      <c r="K366" s="91"/>
    </row>
    <row r="367" spans="1:11" s="62" customFormat="1" ht="15">
      <c r="A367" s="64" t="s">
        <v>335</v>
      </c>
      <c r="B367" s="65" t="s">
        <v>41</v>
      </c>
      <c r="C367" s="65" t="s">
        <v>6</v>
      </c>
      <c r="D367" s="65" t="s">
        <v>336</v>
      </c>
      <c r="E367" s="65"/>
      <c r="F367" s="96">
        <v>200000</v>
      </c>
      <c r="G367" s="97"/>
      <c r="H367" s="98">
        <f>H368</f>
        <v>0</v>
      </c>
      <c r="I367" s="99"/>
      <c r="J367" s="90">
        <f t="shared" si="5"/>
        <v>0</v>
      </c>
      <c r="K367" s="91"/>
    </row>
    <row r="368" spans="1:11" s="62" customFormat="1" ht="30.75">
      <c r="A368" s="64" t="s">
        <v>301</v>
      </c>
      <c r="B368" s="65" t="s">
        <v>41</v>
      </c>
      <c r="C368" s="65" t="s">
        <v>6</v>
      </c>
      <c r="D368" s="65" t="s">
        <v>336</v>
      </c>
      <c r="E368" s="65" t="s">
        <v>302</v>
      </c>
      <c r="F368" s="96">
        <v>200000</v>
      </c>
      <c r="G368" s="97"/>
      <c r="H368" s="98">
        <f>H369</f>
        <v>0</v>
      </c>
      <c r="I368" s="99"/>
      <c r="J368" s="90">
        <f t="shared" si="5"/>
        <v>0</v>
      </c>
      <c r="K368" s="91"/>
    </row>
    <row r="369" spans="1:11" s="62" customFormat="1" ht="15">
      <c r="A369" s="64" t="s">
        <v>327</v>
      </c>
      <c r="B369" s="65" t="s">
        <v>41</v>
      </c>
      <c r="C369" s="65" t="s">
        <v>6</v>
      </c>
      <c r="D369" s="65" t="s">
        <v>336</v>
      </c>
      <c r="E369" s="65" t="s">
        <v>328</v>
      </c>
      <c r="F369" s="96">
        <v>200000</v>
      </c>
      <c r="G369" s="97"/>
      <c r="H369" s="98">
        <f>'пр.4'!I316</f>
        <v>0</v>
      </c>
      <c r="I369" s="99"/>
      <c r="J369" s="90">
        <f t="shared" si="5"/>
        <v>0</v>
      </c>
      <c r="K369" s="91"/>
    </row>
    <row r="370" spans="1:11" s="62" customFormat="1" ht="15">
      <c r="A370" s="64" t="s">
        <v>337</v>
      </c>
      <c r="B370" s="65" t="s">
        <v>41</v>
      </c>
      <c r="C370" s="65" t="s">
        <v>6</v>
      </c>
      <c r="D370" s="65" t="s">
        <v>338</v>
      </c>
      <c r="E370" s="65"/>
      <c r="F370" s="96">
        <v>460600</v>
      </c>
      <c r="G370" s="97"/>
      <c r="H370" s="98">
        <f>H371</f>
        <v>0</v>
      </c>
      <c r="I370" s="99"/>
      <c r="J370" s="90">
        <f t="shared" si="5"/>
        <v>0</v>
      </c>
      <c r="K370" s="91"/>
    </row>
    <row r="371" spans="1:11" s="62" customFormat="1" ht="30.75">
      <c r="A371" s="64" t="s">
        <v>301</v>
      </c>
      <c r="B371" s="65" t="s">
        <v>41</v>
      </c>
      <c r="C371" s="65" t="s">
        <v>6</v>
      </c>
      <c r="D371" s="65" t="s">
        <v>338</v>
      </c>
      <c r="E371" s="65" t="s">
        <v>302</v>
      </c>
      <c r="F371" s="96">
        <v>460600</v>
      </c>
      <c r="G371" s="97"/>
      <c r="H371" s="98">
        <f>H372</f>
        <v>0</v>
      </c>
      <c r="I371" s="99"/>
      <c r="J371" s="90">
        <f t="shared" si="5"/>
        <v>0</v>
      </c>
      <c r="K371" s="91"/>
    </row>
    <row r="372" spans="1:11" s="62" customFormat="1" ht="15">
      <c r="A372" s="64" t="s">
        <v>327</v>
      </c>
      <c r="B372" s="65" t="s">
        <v>41</v>
      </c>
      <c r="C372" s="65" t="s">
        <v>6</v>
      </c>
      <c r="D372" s="65" t="s">
        <v>338</v>
      </c>
      <c r="E372" s="65" t="s">
        <v>328</v>
      </c>
      <c r="F372" s="96">
        <v>460600</v>
      </c>
      <c r="G372" s="97"/>
      <c r="H372" s="98">
        <f>'пр.4'!I319</f>
        <v>0</v>
      </c>
      <c r="I372" s="99"/>
      <c r="J372" s="90">
        <f t="shared" si="5"/>
        <v>0</v>
      </c>
      <c r="K372" s="91"/>
    </row>
    <row r="373" spans="1:11" s="62" customFormat="1" ht="30.75">
      <c r="A373" s="64" t="s">
        <v>339</v>
      </c>
      <c r="B373" s="65" t="s">
        <v>41</v>
      </c>
      <c r="C373" s="65" t="s">
        <v>6</v>
      </c>
      <c r="D373" s="65" t="s">
        <v>340</v>
      </c>
      <c r="E373" s="65"/>
      <c r="F373" s="96">
        <v>452700</v>
      </c>
      <c r="G373" s="97"/>
      <c r="H373" s="98">
        <f>H374</f>
        <v>0</v>
      </c>
      <c r="I373" s="99"/>
      <c r="J373" s="90">
        <f t="shared" si="5"/>
        <v>0</v>
      </c>
      <c r="K373" s="91"/>
    </row>
    <row r="374" spans="1:11" s="62" customFormat="1" ht="46.5">
      <c r="A374" s="64" t="s">
        <v>341</v>
      </c>
      <c r="B374" s="65" t="s">
        <v>41</v>
      </c>
      <c r="C374" s="65" t="s">
        <v>6</v>
      </c>
      <c r="D374" s="65" t="s">
        <v>342</v>
      </c>
      <c r="E374" s="65"/>
      <c r="F374" s="96">
        <v>452700</v>
      </c>
      <c r="G374" s="97"/>
      <c r="H374" s="98">
        <f>H375+H378+H381+H384+H387</f>
        <v>0</v>
      </c>
      <c r="I374" s="99"/>
      <c r="J374" s="90">
        <f t="shared" si="5"/>
        <v>0</v>
      </c>
      <c r="K374" s="91"/>
    </row>
    <row r="375" spans="1:11" s="62" customFormat="1" ht="62.25">
      <c r="A375" s="64" t="s">
        <v>343</v>
      </c>
      <c r="B375" s="65" t="s">
        <v>41</v>
      </c>
      <c r="C375" s="65" t="s">
        <v>6</v>
      </c>
      <c r="D375" s="65" t="s">
        <v>344</v>
      </c>
      <c r="E375" s="65"/>
      <c r="F375" s="96">
        <v>229700</v>
      </c>
      <c r="G375" s="97"/>
      <c r="H375" s="98">
        <f>H376</f>
        <v>0</v>
      </c>
      <c r="I375" s="99"/>
      <c r="J375" s="90">
        <f t="shared" si="5"/>
        <v>0</v>
      </c>
      <c r="K375" s="91"/>
    </row>
    <row r="376" spans="1:11" s="62" customFormat="1" ht="30.75">
      <c r="A376" s="64" t="s">
        <v>301</v>
      </c>
      <c r="B376" s="65" t="s">
        <v>41</v>
      </c>
      <c r="C376" s="65" t="s">
        <v>6</v>
      </c>
      <c r="D376" s="65" t="s">
        <v>344</v>
      </c>
      <c r="E376" s="65" t="s">
        <v>302</v>
      </c>
      <c r="F376" s="96">
        <v>229700</v>
      </c>
      <c r="G376" s="97"/>
      <c r="H376" s="98">
        <f>H377</f>
        <v>0</v>
      </c>
      <c r="I376" s="99"/>
      <c r="J376" s="90">
        <f t="shared" si="5"/>
        <v>0</v>
      </c>
      <c r="K376" s="91"/>
    </row>
    <row r="377" spans="1:11" s="62" customFormat="1" ht="15">
      <c r="A377" s="64" t="s">
        <v>327</v>
      </c>
      <c r="B377" s="65" t="s">
        <v>41</v>
      </c>
      <c r="C377" s="65" t="s">
        <v>6</v>
      </c>
      <c r="D377" s="65" t="s">
        <v>344</v>
      </c>
      <c r="E377" s="65" t="s">
        <v>328</v>
      </c>
      <c r="F377" s="96">
        <v>229700</v>
      </c>
      <c r="G377" s="97"/>
      <c r="H377" s="98">
        <f>'пр.4'!I324</f>
        <v>0</v>
      </c>
      <c r="I377" s="99"/>
      <c r="J377" s="90">
        <f t="shared" si="5"/>
        <v>0</v>
      </c>
      <c r="K377" s="91"/>
    </row>
    <row r="378" spans="1:11" s="62" customFormat="1" ht="30.75">
      <c r="A378" s="64" t="s">
        <v>345</v>
      </c>
      <c r="B378" s="65" t="s">
        <v>41</v>
      </c>
      <c r="C378" s="65" t="s">
        <v>6</v>
      </c>
      <c r="D378" s="65" t="s">
        <v>346</v>
      </c>
      <c r="E378" s="65"/>
      <c r="F378" s="96">
        <v>100000</v>
      </c>
      <c r="G378" s="97"/>
      <c r="H378" s="98">
        <f>H379</f>
        <v>0</v>
      </c>
      <c r="I378" s="99"/>
      <c r="J378" s="90">
        <f t="shared" si="5"/>
        <v>0</v>
      </c>
      <c r="K378" s="91"/>
    </row>
    <row r="379" spans="1:11" s="62" customFormat="1" ht="30.75">
      <c r="A379" s="64" t="s">
        <v>301</v>
      </c>
      <c r="B379" s="65" t="s">
        <v>41</v>
      </c>
      <c r="C379" s="65" t="s">
        <v>6</v>
      </c>
      <c r="D379" s="65" t="s">
        <v>346</v>
      </c>
      <c r="E379" s="65" t="s">
        <v>302</v>
      </c>
      <c r="F379" s="96">
        <v>100000</v>
      </c>
      <c r="G379" s="97"/>
      <c r="H379" s="98">
        <f>H380</f>
        <v>0</v>
      </c>
      <c r="I379" s="99"/>
      <c r="J379" s="90">
        <f t="shared" si="5"/>
        <v>0</v>
      </c>
      <c r="K379" s="91"/>
    </row>
    <row r="380" spans="1:11" s="62" customFormat="1" ht="15">
      <c r="A380" s="64" t="s">
        <v>327</v>
      </c>
      <c r="B380" s="65" t="s">
        <v>41</v>
      </c>
      <c r="C380" s="65" t="s">
        <v>6</v>
      </c>
      <c r="D380" s="65" t="s">
        <v>346</v>
      </c>
      <c r="E380" s="65" t="s">
        <v>328</v>
      </c>
      <c r="F380" s="96">
        <v>100000</v>
      </c>
      <c r="G380" s="97"/>
      <c r="H380" s="98">
        <f>'пр.4'!I327</f>
        <v>0</v>
      </c>
      <c r="I380" s="99"/>
      <c r="J380" s="90">
        <f t="shared" si="5"/>
        <v>0</v>
      </c>
      <c r="K380" s="91"/>
    </row>
    <row r="381" spans="1:11" s="62" customFormat="1" ht="30.75">
      <c r="A381" s="64" t="s">
        <v>347</v>
      </c>
      <c r="B381" s="65" t="s">
        <v>41</v>
      </c>
      <c r="C381" s="65" t="s">
        <v>6</v>
      </c>
      <c r="D381" s="65" t="s">
        <v>348</v>
      </c>
      <c r="E381" s="65"/>
      <c r="F381" s="96">
        <v>93600</v>
      </c>
      <c r="G381" s="97"/>
      <c r="H381" s="98">
        <f>H382</f>
        <v>0</v>
      </c>
      <c r="I381" s="99"/>
      <c r="J381" s="90">
        <f t="shared" si="5"/>
        <v>0</v>
      </c>
      <c r="K381" s="91"/>
    </row>
    <row r="382" spans="1:11" s="62" customFormat="1" ht="30.75">
      <c r="A382" s="64" t="s">
        <v>301</v>
      </c>
      <c r="B382" s="65" t="s">
        <v>41</v>
      </c>
      <c r="C382" s="65" t="s">
        <v>6</v>
      </c>
      <c r="D382" s="65" t="s">
        <v>348</v>
      </c>
      <c r="E382" s="65" t="s">
        <v>302</v>
      </c>
      <c r="F382" s="96">
        <v>93600</v>
      </c>
      <c r="G382" s="97"/>
      <c r="H382" s="98">
        <f>H383</f>
        <v>0</v>
      </c>
      <c r="I382" s="99"/>
      <c r="J382" s="90">
        <f t="shared" si="5"/>
        <v>0</v>
      </c>
      <c r="K382" s="91"/>
    </row>
    <row r="383" spans="1:11" s="62" customFormat="1" ht="15">
      <c r="A383" s="64" t="s">
        <v>327</v>
      </c>
      <c r="B383" s="65" t="s">
        <v>41</v>
      </c>
      <c r="C383" s="65" t="s">
        <v>6</v>
      </c>
      <c r="D383" s="65" t="s">
        <v>348</v>
      </c>
      <c r="E383" s="65" t="s">
        <v>328</v>
      </c>
      <c r="F383" s="96">
        <v>93600</v>
      </c>
      <c r="G383" s="97"/>
      <c r="H383" s="98">
        <f>'пр.4'!I330</f>
        <v>0</v>
      </c>
      <c r="I383" s="99"/>
      <c r="J383" s="90">
        <f t="shared" si="5"/>
        <v>0</v>
      </c>
      <c r="K383" s="91"/>
    </row>
    <row r="384" spans="1:11" s="62" customFormat="1" ht="46.5">
      <c r="A384" s="64" t="s">
        <v>349</v>
      </c>
      <c r="B384" s="65" t="s">
        <v>41</v>
      </c>
      <c r="C384" s="65" t="s">
        <v>6</v>
      </c>
      <c r="D384" s="65" t="s">
        <v>350</v>
      </c>
      <c r="E384" s="65"/>
      <c r="F384" s="96">
        <v>23400</v>
      </c>
      <c r="G384" s="97"/>
      <c r="H384" s="98">
        <f>H385</f>
        <v>0</v>
      </c>
      <c r="I384" s="99"/>
      <c r="J384" s="90">
        <f t="shared" si="5"/>
        <v>0</v>
      </c>
      <c r="K384" s="91"/>
    </row>
    <row r="385" spans="1:11" s="62" customFormat="1" ht="30.75">
      <c r="A385" s="64" t="s">
        <v>301</v>
      </c>
      <c r="B385" s="65" t="s">
        <v>41</v>
      </c>
      <c r="C385" s="65" t="s">
        <v>6</v>
      </c>
      <c r="D385" s="65" t="s">
        <v>350</v>
      </c>
      <c r="E385" s="65" t="s">
        <v>302</v>
      </c>
      <c r="F385" s="96">
        <v>23400</v>
      </c>
      <c r="G385" s="97"/>
      <c r="H385" s="98">
        <f>H386</f>
        <v>0</v>
      </c>
      <c r="I385" s="99"/>
      <c r="J385" s="90">
        <f t="shared" si="5"/>
        <v>0</v>
      </c>
      <c r="K385" s="91"/>
    </row>
    <row r="386" spans="1:11" s="62" customFormat="1" ht="15">
      <c r="A386" s="64" t="s">
        <v>327</v>
      </c>
      <c r="B386" s="65" t="s">
        <v>41</v>
      </c>
      <c r="C386" s="65" t="s">
        <v>6</v>
      </c>
      <c r="D386" s="65" t="s">
        <v>350</v>
      </c>
      <c r="E386" s="65" t="s">
        <v>328</v>
      </c>
      <c r="F386" s="96">
        <v>23400</v>
      </c>
      <c r="G386" s="97"/>
      <c r="H386" s="98">
        <f>'пр.4'!I333</f>
        <v>0</v>
      </c>
      <c r="I386" s="99"/>
      <c r="J386" s="90">
        <f t="shared" si="5"/>
        <v>0</v>
      </c>
      <c r="K386" s="91"/>
    </row>
    <row r="387" spans="1:11" s="62" customFormat="1" ht="15">
      <c r="A387" s="64" t="s">
        <v>351</v>
      </c>
      <c r="B387" s="65" t="s">
        <v>41</v>
      </c>
      <c r="C387" s="65" t="s">
        <v>6</v>
      </c>
      <c r="D387" s="65" t="s">
        <v>352</v>
      </c>
      <c r="E387" s="65"/>
      <c r="F387" s="96">
        <v>6000</v>
      </c>
      <c r="G387" s="97"/>
      <c r="H387" s="98">
        <f>H388</f>
        <v>0</v>
      </c>
      <c r="I387" s="99"/>
      <c r="J387" s="90">
        <f t="shared" si="5"/>
        <v>0</v>
      </c>
      <c r="K387" s="91"/>
    </row>
    <row r="388" spans="1:11" s="62" customFormat="1" ht="30.75">
      <c r="A388" s="64" t="s">
        <v>301</v>
      </c>
      <c r="B388" s="65" t="s">
        <v>41</v>
      </c>
      <c r="C388" s="65" t="s">
        <v>6</v>
      </c>
      <c r="D388" s="65" t="s">
        <v>352</v>
      </c>
      <c r="E388" s="65" t="s">
        <v>302</v>
      </c>
      <c r="F388" s="96">
        <v>6000</v>
      </c>
      <c r="G388" s="97"/>
      <c r="H388" s="98">
        <f>H389</f>
        <v>0</v>
      </c>
      <c r="I388" s="99"/>
      <c r="J388" s="90">
        <f t="shared" si="5"/>
        <v>0</v>
      </c>
      <c r="K388" s="91"/>
    </row>
    <row r="389" spans="1:11" s="62" customFormat="1" ht="15">
      <c r="A389" s="64" t="s">
        <v>327</v>
      </c>
      <c r="B389" s="65" t="s">
        <v>41</v>
      </c>
      <c r="C389" s="65" t="s">
        <v>6</v>
      </c>
      <c r="D389" s="65" t="s">
        <v>352</v>
      </c>
      <c r="E389" s="65" t="s">
        <v>328</v>
      </c>
      <c r="F389" s="96">
        <v>6000</v>
      </c>
      <c r="G389" s="97"/>
      <c r="H389" s="98">
        <f>'пр.4'!I336</f>
        <v>0</v>
      </c>
      <c r="I389" s="99"/>
      <c r="J389" s="90">
        <f t="shared" si="5"/>
        <v>0</v>
      </c>
      <c r="K389" s="91"/>
    </row>
    <row r="390" spans="1:11" s="62" customFormat="1" ht="30.75">
      <c r="A390" s="64" t="s">
        <v>353</v>
      </c>
      <c r="B390" s="65" t="s">
        <v>41</v>
      </c>
      <c r="C390" s="65" t="s">
        <v>6</v>
      </c>
      <c r="D390" s="65" t="s">
        <v>354</v>
      </c>
      <c r="E390" s="65"/>
      <c r="F390" s="96">
        <v>297100</v>
      </c>
      <c r="G390" s="97"/>
      <c r="H390" s="98">
        <f>H391</f>
        <v>0</v>
      </c>
      <c r="I390" s="99"/>
      <c r="J390" s="90">
        <f t="shared" si="5"/>
        <v>0</v>
      </c>
      <c r="K390" s="91"/>
    </row>
    <row r="391" spans="1:11" s="62" customFormat="1" ht="46.5">
      <c r="A391" s="64" t="s">
        <v>355</v>
      </c>
      <c r="B391" s="65" t="s">
        <v>41</v>
      </c>
      <c r="C391" s="65" t="s">
        <v>6</v>
      </c>
      <c r="D391" s="65" t="s">
        <v>356</v>
      </c>
      <c r="E391" s="65"/>
      <c r="F391" s="96">
        <v>297100</v>
      </c>
      <c r="G391" s="97"/>
      <c r="H391" s="98">
        <f>H392+H395</f>
        <v>0</v>
      </c>
      <c r="I391" s="99"/>
      <c r="J391" s="90">
        <f t="shared" si="5"/>
        <v>0</v>
      </c>
      <c r="K391" s="91"/>
    </row>
    <row r="392" spans="1:11" s="62" customFormat="1" ht="30.75">
      <c r="A392" s="64" t="s">
        <v>357</v>
      </c>
      <c r="B392" s="65" t="s">
        <v>41</v>
      </c>
      <c r="C392" s="65" t="s">
        <v>6</v>
      </c>
      <c r="D392" s="65" t="s">
        <v>358</v>
      </c>
      <c r="E392" s="65"/>
      <c r="F392" s="96">
        <v>100000</v>
      </c>
      <c r="G392" s="97"/>
      <c r="H392" s="98">
        <f>H393</f>
        <v>0</v>
      </c>
      <c r="I392" s="99"/>
      <c r="J392" s="90">
        <f t="shared" si="5"/>
        <v>0</v>
      </c>
      <c r="K392" s="91"/>
    </row>
    <row r="393" spans="1:11" s="62" customFormat="1" ht="30.75">
      <c r="A393" s="64" t="s">
        <v>301</v>
      </c>
      <c r="B393" s="65" t="s">
        <v>41</v>
      </c>
      <c r="C393" s="65" t="s">
        <v>6</v>
      </c>
      <c r="D393" s="65" t="s">
        <v>358</v>
      </c>
      <c r="E393" s="65" t="s">
        <v>302</v>
      </c>
      <c r="F393" s="96">
        <v>100000</v>
      </c>
      <c r="G393" s="97"/>
      <c r="H393" s="98">
        <f>H394</f>
        <v>0</v>
      </c>
      <c r="I393" s="99"/>
      <c r="J393" s="90">
        <f t="shared" si="5"/>
        <v>0</v>
      </c>
      <c r="K393" s="91"/>
    </row>
    <row r="394" spans="1:11" s="62" customFormat="1" ht="15">
      <c r="A394" s="64" t="s">
        <v>327</v>
      </c>
      <c r="B394" s="65" t="s">
        <v>41</v>
      </c>
      <c r="C394" s="65" t="s">
        <v>6</v>
      </c>
      <c r="D394" s="65" t="s">
        <v>358</v>
      </c>
      <c r="E394" s="65" t="s">
        <v>328</v>
      </c>
      <c r="F394" s="96">
        <v>100000</v>
      </c>
      <c r="G394" s="97"/>
      <c r="H394" s="98">
        <f>'пр.4'!I341</f>
        <v>0</v>
      </c>
      <c r="I394" s="99"/>
      <c r="J394" s="90">
        <f t="shared" si="5"/>
        <v>0</v>
      </c>
      <c r="K394" s="91"/>
    </row>
    <row r="395" spans="1:11" s="62" customFormat="1" ht="18" customHeight="1">
      <c r="A395" s="64" t="s">
        <v>359</v>
      </c>
      <c r="B395" s="65" t="s">
        <v>41</v>
      </c>
      <c r="C395" s="65" t="s">
        <v>6</v>
      </c>
      <c r="D395" s="65" t="s">
        <v>360</v>
      </c>
      <c r="E395" s="65"/>
      <c r="F395" s="96">
        <v>197100</v>
      </c>
      <c r="G395" s="97"/>
      <c r="H395" s="98">
        <f>H396</f>
        <v>0</v>
      </c>
      <c r="I395" s="99"/>
      <c r="J395" s="90">
        <f t="shared" si="5"/>
        <v>0</v>
      </c>
      <c r="K395" s="91"/>
    </row>
    <row r="396" spans="1:11" s="62" customFormat="1" ht="30.75">
      <c r="A396" s="64" t="s">
        <v>301</v>
      </c>
      <c r="B396" s="65" t="s">
        <v>41</v>
      </c>
      <c r="C396" s="65" t="s">
        <v>6</v>
      </c>
      <c r="D396" s="65" t="s">
        <v>360</v>
      </c>
      <c r="E396" s="65" t="s">
        <v>302</v>
      </c>
      <c r="F396" s="96">
        <v>197100</v>
      </c>
      <c r="G396" s="97"/>
      <c r="H396" s="98">
        <f>H397</f>
        <v>0</v>
      </c>
      <c r="I396" s="99"/>
      <c r="J396" s="90">
        <f t="shared" si="5"/>
        <v>0</v>
      </c>
      <c r="K396" s="91"/>
    </row>
    <row r="397" spans="1:11" s="62" customFormat="1" ht="15">
      <c r="A397" s="64" t="s">
        <v>327</v>
      </c>
      <c r="B397" s="65" t="s">
        <v>41</v>
      </c>
      <c r="C397" s="65" t="s">
        <v>6</v>
      </c>
      <c r="D397" s="65" t="s">
        <v>360</v>
      </c>
      <c r="E397" s="65" t="s">
        <v>328</v>
      </c>
      <c r="F397" s="96">
        <v>197100</v>
      </c>
      <c r="G397" s="97"/>
      <c r="H397" s="98">
        <f>'пр.4'!I344</f>
        <v>0</v>
      </c>
      <c r="I397" s="99"/>
      <c r="J397" s="90">
        <f t="shared" si="5"/>
        <v>0</v>
      </c>
      <c r="K397" s="91"/>
    </row>
    <row r="398" spans="1:11" s="62" customFormat="1" ht="15">
      <c r="A398" s="64" t="s">
        <v>361</v>
      </c>
      <c r="B398" s="65" t="s">
        <v>41</v>
      </c>
      <c r="C398" s="65" t="s">
        <v>6</v>
      </c>
      <c r="D398" s="65" t="s">
        <v>362</v>
      </c>
      <c r="E398" s="65"/>
      <c r="F398" s="96">
        <v>22730570</v>
      </c>
      <c r="G398" s="97"/>
      <c r="H398" s="98">
        <f>H399+H402+H405</f>
        <v>448789.78</v>
      </c>
      <c r="I398" s="99"/>
      <c r="J398" s="90">
        <f t="shared" si="5"/>
        <v>1.974388587703696</v>
      </c>
      <c r="K398" s="91"/>
    </row>
    <row r="399" spans="1:11" s="62" customFormat="1" ht="78">
      <c r="A399" s="64" t="s">
        <v>82</v>
      </c>
      <c r="B399" s="65" t="s">
        <v>41</v>
      </c>
      <c r="C399" s="65" t="s">
        <v>6</v>
      </c>
      <c r="D399" s="65" t="s">
        <v>363</v>
      </c>
      <c r="E399" s="65"/>
      <c r="F399" s="96">
        <v>600000</v>
      </c>
      <c r="G399" s="97"/>
      <c r="H399" s="98">
        <f>H400</f>
        <v>171287.7</v>
      </c>
      <c r="I399" s="99"/>
      <c r="J399" s="90">
        <f t="shared" si="5"/>
        <v>28.54795</v>
      </c>
      <c r="K399" s="91"/>
    </row>
    <row r="400" spans="1:11" s="62" customFormat="1" ht="30.75">
      <c r="A400" s="64" t="s">
        <v>301</v>
      </c>
      <c r="B400" s="65" t="s">
        <v>41</v>
      </c>
      <c r="C400" s="65" t="s">
        <v>6</v>
      </c>
      <c r="D400" s="65" t="s">
        <v>363</v>
      </c>
      <c r="E400" s="65" t="s">
        <v>302</v>
      </c>
      <c r="F400" s="96">
        <v>600000</v>
      </c>
      <c r="G400" s="97"/>
      <c r="H400" s="98">
        <f>H401</f>
        <v>171287.7</v>
      </c>
      <c r="I400" s="99"/>
      <c r="J400" s="90">
        <f t="shared" si="5"/>
        <v>28.54795</v>
      </c>
      <c r="K400" s="91"/>
    </row>
    <row r="401" spans="1:11" s="62" customFormat="1" ht="15">
      <c r="A401" s="64" t="s">
        <v>327</v>
      </c>
      <c r="B401" s="65" t="s">
        <v>41</v>
      </c>
      <c r="C401" s="65" t="s">
        <v>6</v>
      </c>
      <c r="D401" s="65" t="s">
        <v>363</v>
      </c>
      <c r="E401" s="65" t="s">
        <v>328</v>
      </c>
      <c r="F401" s="96">
        <v>600000</v>
      </c>
      <c r="G401" s="97"/>
      <c r="H401" s="98">
        <f>'пр.4'!I348</f>
        <v>171287.7</v>
      </c>
      <c r="I401" s="99"/>
      <c r="J401" s="90">
        <f t="shared" si="5"/>
        <v>28.54795</v>
      </c>
      <c r="K401" s="91"/>
    </row>
    <row r="402" spans="1:11" s="62" customFormat="1" ht="15">
      <c r="A402" s="64" t="s">
        <v>84</v>
      </c>
      <c r="B402" s="65" t="s">
        <v>41</v>
      </c>
      <c r="C402" s="65" t="s">
        <v>6</v>
      </c>
      <c r="D402" s="65" t="s">
        <v>364</v>
      </c>
      <c r="E402" s="65"/>
      <c r="F402" s="96">
        <v>12000</v>
      </c>
      <c r="G402" s="97"/>
      <c r="H402" s="98">
        <f>H403</f>
        <v>12000</v>
      </c>
      <c r="I402" s="99"/>
      <c r="J402" s="90">
        <f t="shared" si="5"/>
        <v>100</v>
      </c>
      <c r="K402" s="91"/>
    </row>
    <row r="403" spans="1:11" s="62" customFormat="1" ht="30.75">
      <c r="A403" s="64" t="s">
        <v>301</v>
      </c>
      <c r="B403" s="65" t="s">
        <v>41</v>
      </c>
      <c r="C403" s="65" t="s">
        <v>6</v>
      </c>
      <c r="D403" s="65" t="s">
        <v>364</v>
      </c>
      <c r="E403" s="65" t="s">
        <v>302</v>
      </c>
      <c r="F403" s="96">
        <v>12000</v>
      </c>
      <c r="G403" s="97"/>
      <c r="H403" s="98">
        <f>H404</f>
        <v>12000</v>
      </c>
      <c r="I403" s="99"/>
      <c r="J403" s="90">
        <f t="shared" si="5"/>
        <v>100</v>
      </c>
      <c r="K403" s="91"/>
    </row>
    <row r="404" spans="1:11" s="62" customFormat="1" ht="15">
      <c r="A404" s="64" t="s">
        <v>327</v>
      </c>
      <c r="B404" s="65" t="s">
        <v>41</v>
      </c>
      <c r="C404" s="65" t="s">
        <v>6</v>
      </c>
      <c r="D404" s="65" t="s">
        <v>364</v>
      </c>
      <c r="E404" s="65" t="s">
        <v>328</v>
      </c>
      <c r="F404" s="96">
        <v>12000</v>
      </c>
      <c r="G404" s="97"/>
      <c r="H404" s="98">
        <f>'пр.4'!I351</f>
        <v>12000</v>
      </c>
      <c r="I404" s="99"/>
      <c r="J404" s="90">
        <f t="shared" si="5"/>
        <v>100</v>
      </c>
      <c r="K404" s="91"/>
    </row>
    <row r="405" spans="1:11" s="62" customFormat="1" ht="30.75">
      <c r="A405" s="64" t="s">
        <v>154</v>
      </c>
      <c r="B405" s="65" t="s">
        <v>41</v>
      </c>
      <c r="C405" s="65" t="s">
        <v>6</v>
      </c>
      <c r="D405" s="65" t="s">
        <v>365</v>
      </c>
      <c r="E405" s="65"/>
      <c r="F405" s="96">
        <v>22118570</v>
      </c>
      <c r="G405" s="97"/>
      <c r="H405" s="98">
        <f>H406</f>
        <v>265502.08</v>
      </c>
      <c r="I405" s="99"/>
      <c r="J405" s="90">
        <f t="shared" si="5"/>
        <v>1.2003582510080897</v>
      </c>
      <c r="K405" s="91"/>
    </row>
    <row r="406" spans="1:11" s="62" customFormat="1" ht="30.75">
      <c r="A406" s="64" t="s">
        <v>301</v>
      </c>
      <c r="B406" s="65" t="s">
        <v>41</v>
      </c>
      <c r="C406" s="65" t="s">
        <v>6</v>
      </c>
      <c r="D406" s="65" t="s">
        <v>365</v>
      </c>
      <c r="E406" s="65" t="s">
        <v>302</v>
      </c>
      <c r="F406" s="96">
        <v>22118570</v>
      </c>
      <c r="G406" s="97"/>
      <c r="H406" s="98">
        <f>H407</f>
        <v>265502.08</v>
      </c>
      <c r="I406" s="99"/>
      <c r="J406" s="90">
        <f aca="true" t="shared" si="6" ref="J406:J466">H406/F406*100</f>
        <v>1.2003582510080897</v>
      </c>
      <c r="K406" s="91"/>
    </row>
    <row r="407" spans="1:11" s="62" customFormat="1" ht="15">
      <c r="A407" s="64" t="s">
        <v>327</v>
      </c>
      <c r="B407" s="65" t="s">
        <v>41</v>
      </c>
      <c r="C407" s="65" t="s">
        <v>6</v>
      </c>
      <c r="D407" s="65" t="s">
        <v>365</v>
      </c>
      <c r="E407" s="65" t="s">
        <v>328</v>
      </c>
      <c r="F407" s="96">
        <v>22118570</v>
      </c>
      <c r="G407" s="97"/>
      <c r="H407" s="98">
        <f>'пр.4'!I354</f>
        <v>265502.08</v>
      </c>
      <c r="I407" s="99"/>
      <c r="J407" s="90">
        <f t="shared" si="6"/>
        <v>1.2003582510080897</v>
      </c>
      <c r="K407" s="91"/>
    </row>
    <row r="408" spans="1:11" s="62" customFormat="1" ht="15">
      <c r="A408" s="60" t="s">
        <v>43</v>
      </c>
      <c r="B408" s="61" t="s">
        <v>41</v>
      </c>
      <c r="C408" s="61" t="s">
        <v>8</v>
      </c>
      <c r="D408" s="61"/>
      <c r="E408" s="61"/>
      <c r="F408" s="100">
        <v>265025028.91</v>
      </c>
      <c r="G408" s="101"/>
      <c r="H408" s="102">
        <f>H409+H422+H436+H456+H470</f>
        <v>44363618.22999999</v>
      </c>
      <c r="I408" s="103"/>
      <c r="J408" s="90">
        <f t="shared" si="6"/>
        <v>16.73940699580697</v>
      </c>
      <c r="K408" s="91"/>
    </row>
    <row r="409" spans="1:11" s="62" customFormat="1" ht="30.75">
      <c r="A409" s="64" t="s">
        <v>321</v>
      </c>
      <c r="B409" s="65" t="s">
        <v>41</v>
      </c>
      <c r="C409" s="65" t="s">
        <v>8</v>
      </c>
      <c r="D409" s="65" t="s">
        <v>322</v>
      </c>
      <c r="E409" s="65"/>
      <c r="F409" s="96">
        <f>F410+F414+F418</f>
        <v>207991107.56</v>
      </c>
      <c r="G409" s="97"/>
      <c r="H409" s="98">
        <f>H410+H414+H418</f>
        <v>41146823.669999994</v>
      </c>
      <c r="I409" s="99"/>
      <c r="J409" s="90">
        <f t="shared" si="6"/>
        <v>19.782972528347255</v>
      </c>
      <c r="K409" s="91"/>
    </row>
    <row r="410" spans="1:11" s="62" customFormat="1" ht="30.75">
      <c r="A410" s="64" t="s">
        <v>366</v>
      </c>
      <c r="B410" s="65" t="s">
        <v>41</v>
      </c>
      <c r="C410" s="65" t="s">
        <v>8</v>
      </c>
      <c r="D410" s="65" t="s">
        <v>367</v>
      </c>
      <c r="E410" s="65"/>
      <c r="F410" s="96">
        <v>8202600</v>
      </c>
      <c r="G410" s="97"/>
      <c r="H410" s="98">
        <f>H411</f>
        <v>1709348.19</v>
      </c>
      <c r="I410" s="99"/>
      <c r="J410" s="90">
        <f t="shared" si="6"/>
        <v>20.839102113963865</v>
      </c>
      <c r="K410" s="91"/>
    </row>
    <row r="411" spans="1:11" s="62" customFormat="1" ht="46.5">
      <c r="A411" s="64" t="s">
        <v>368</v>
      </c>
      <c r="B411" s="65" t="s">
        <v>41</v>
      </c>
      <c r="C411" s="65" t="s">
        <v>8</v>
      </c>
      <c r="D411" s="65" t="s">
        <v>369</v>
      </c>
      <c r="E411" s="65"/>
      <c r="F411" s="96">
        <v>8202600</v>
      </c>
      <c r="G411" s="97"/>
      <c r="H411" s="98">
        <f>H412</f>
        <v>1709348.19</v>
      </c>
      <c r="I411" s="99"/>
      <c r="J411" s="90">
        <f t="shared" si="6"/>
        <v>20.839102113963865</v>
      </c>
      <c r="K411" s="91"/>
    </row>
    <row r="412" spans="1:11" s="62" customFormat="1" ht="30.75">
      <c r="A412" s="64" t="s">
        <v>301</v>
      </c>
      <c r="B412" s="65" t="s">
        <v>41</v>
      </c>
      <c r="C412" s="65" t="s">
        <v>8</v>
      </c>
      <c r="D412" s="65" t="s">
        <v>369</v>
      </c>
      <c r="E412" s="65" t="s">
        <v>302</v>
      </c>
      <c r="F412" s="96">
        <v>8202600</v>
      </c>
      <c r="G412" s="97"/>
      <c r="H412" s="98">
        <f>H413</f>
        <v>1709348.19</v>
      </c>
      <c r="I412" s="99"/>
      <c r="J412" s="90">
        <f t="shared" si="6"/>
        <v>20.839102113963865</v>
      </c>
      <c r="K412" s="91"/>
    </row>
    <row r="413" spans="1:11" s="62" customFormat="1" ht="15">
      <c r="A413" s="64" t="s">
        <v>327</v>
      </c>
      <c r="B413" s="65" t="s">
        <v>41</v>
      </c>
      <c r="C413" s="65" t="s">
        <v>8</v>
      </c>
      <c r="D413" s="65" t="s">
        <v>369</v>
      </c>
      <c r="E413" s="65" t="s">
        <v>328</v>
      </c>
      <c r="F413" s="96">
        <v>8202600</v>
      </c>
      <c r="G413" s="97"/>
      <c r="H413" s="98">
        <f>'пр.4'!I360</f>
        <v>1709348.19</v>
      </c>
      <c r="I413" s="99"/>
      <c r="J413" s="90">
        <f t="shared" si="6"/>
        <v>20.839102113963865</v>
      </c>
      <c r="K413" s="91"/>
    </row>
    <row r="414" spans="1:11" s="62" customFormat="1" ht="46.5">
      <c r="A414" s="64" t="s">
        <v>323</v>
      </c>
      <c r="B414" s="65" t="s">
        <v>41</v>
      </c>
      <c r="C414" s="65" t="s">
        <v>8</v>
      </c>
      <c r="D414" s="65" t="s">
        <v>324</v>
      </c>
      <c r="E414" s="65"/>
      <c r="F414" s="96">
        <v>198998893.56</v>
      </c>
      <c r="G414" s="97"/>
      <c r="H414" s="98">
        <f>H415</f>
        <v>39398096.3</v>
      </c>
      <c r="I414" s="99"/>
      <c r="J414" s="90">
        <f t="shared" si="6"/>
        <v>19.798148419413753</v>
      </c>
      <c r="K414" s="91"/>
    </row>
    <row r="415" spans="1:11" s="62" customFormat="1" ht="15">
      <c r="A415" s="64" t="s">
        <v>325</v>
      </c>
      <c r="B415" s="65" t="s">
        <v>41</v>
      </c>
      <c r="C415" s="65" t="s">
        <v>8</v>
      </c>
      <c r="D415" s="65" t="s">
        <v>326</v>
      </c>
      <c r="E415" s="65"/>
      <c r="F415" s="96">
        <v>198998893.56</v>
      </c>
      <c r="G415" s="97"/>
      <c r="H415" s="98">
        <f>H416</f>
        <v>39398096.3</v>
      </c>
      <c r="I415" s="99"/>
      <c r="J415" s="90">
        <f t="shared" si="6"/>
        <v>19.798148419413753</v>
      </c>
      <c r="K415" s="91"/>
    </row>
    <row r="416" spans="1:11" s="62" customFormat="1" ht="30.75">
      <c r="A416" s="64" t="s">
        <v>301</v>
      </c>
      <c r="B416" s="65" t="s">
        <v>41</v>
      </c>
      <c r="C416" s="65" t="s">
        <v>8</v>
      </c>
      <c r="D416" s="65" t="s">
        <v>326</v>
      </c>
      <c r="E416" s="65" t="s">
        <v>302</v>
      </c>
      <c r="F416" s="96">
        <v>198998893.56</v>
      </c>
      <c r="G416" s="97"/>
      <c r="H416" s="98">
        <f>H417</f>
        <v>39398096.3</v>
      </c>
      <c r="I416" s="99"/>
      <c r="J416" s="90">
        <f t="shared" si="6"/>
        <v>19.798148419413753</v>
      </c>
      <c r="K416" s="91"/>
    </row>
    <row r="417" spans="1:11" s="62" customFormat="1" ht="15">
      <c r="A417" s="64" t="s">
        <v>327</v>
      </c>
      <c r="B417" s="65" t="s">
        <v>41</v>
      </c>
      <c r="C417" s="65" t="s">
        <v>8</v>
      </c>
      <c r="D417" s="65" t="s">
        <v>326</v>
      </c>
      <c r="E417" s="65" t="s">
        <v>328</v>
      </c>
      <c r="F417" s="96">
        <v>198998893.56</v>
      </c>
      <c r="G417" s="97"/>
      <c r="H417" s="98">
        <f>'пр.4'!I364</f>
        <v>39398096.3</v>
      </c>
      <c r="I417" s="99"/>
      <c r="J417" s="90">
        <f t="shared" si="6"/>
        <v>19.798148419413753</v>
      </c>
      <c r="K417" s="91"/>
    </row>
    <row r="418" spans="1:11" s="62" customFormat="1" ht="63" customHeight="1">
      <c r="A418" s="64" t="s">
        <v>370</v>
      </c>
      <c r="B418" s="65" t="s">
        <v>41</v>
      </c>
      <c r="C418" s="65" t="s">
        <v>8</v>
      </c>
      <c r="D418" s="65" t="s">
        <v>371</v>
      </c>
      <c r="E418" s="65"/>
      <c r="F418" s="96">
        <v>789614</v>
      </c>
      <c r="G418" s="97"/>
      <c r="H418" s="98">
        <f>H419</f>
        <v>39379.18</v>
      </c>
      <c r="I418" s="99"/>
      <c r="J418" s="90">
        <f t="shared" si="6"/>
        <v>4.987143085102341</v>
      </c>
      <c r="K418" s="91"/>
    </row>
    <row r="419" spans="1:11" s="62" customFormat="1" ht="62.25">
      <c r="A419" s="64" t="s">
        <v>372</v>
      </c>
      <c r="B419" s="65" t="s">
        <v>41</v>
      </c>
      <c r="C419" s="65" t="s">
        <v>8</v>
      </c>
      <c r="D419" s="65" t="s">
        <v>373</v>
      </c>
      <c r="E419" s="65"/>
      <c r="F419" s="96">
        <v>789614</v>
      </c>
      <c r="G419" s="97"/>
      <c r="H419" s="98">
        <f>H420</f>
        <v>39379.18</v>
      </c>
      <c r="I419" s="99"/>
      <c r="J419" s="90">
        <f t="shared" si="6"/>
        <v>4.987143085102341</v>
      </c>
      <c r="K419" s="91"/>
    </row>
    <row r="420" spans="1:11" s="62" customFormat="1" ht="30.75">
      <c r="A420" s="64" t="s">
        <v>301</v>
      </c>
      <c r="B420" s="65" t="s">
        <v>41</v>
      </c>
      <c r="C420" s="65" t="s">
        <v>8</v>
      </c>
      <c r="D420" s="65" t="s">
        <v>373</v>
      </c>
      <c r="E420" s="65" t="s">
        <v>302</v>
      </c>
      <c r="F420" s="96">
        <v>789614</v>
      </c>
      <c r="G420" s="97"/>
      <c r="H420" s="98">
        <f>H421</f>
        <v>39379.18</v>
      </c>
      <c r="I420" s="99"/>
      <c r="J420" s="90">
        <f t="shared" si="6"/>
        <v>4.987143085102341</v>
      </c>
      <c r="K420" s="91"/>
    </row>
    <row r="421" spans="1:11" s="62" customFormat="1" ht="15">
      <c r="A421" s="64" t="s">
        <v>327</v>
      </c>
      <c r="B421" s="65" t="s">
        <v>41</v>
      </c>
      <c r="C421" s="65" t="s">
        <v>8</v>
      </c>
      <c r="D421" s="65" t="s">
        <v>373</v>
      </c>
      <c r="E421" s="65" t="s">
        <v>328</v>
      </c>
      <c r="F421" s="96">
        <v>789614</v>
      </c>
      <c r="G421" s="97"/>
      <c r="H421" s="98">
        <f>'пр.4'!I368</f>
        <v>39379.18</v>
      </c>
      <c r="I421" s="99"/>
      <c r="J421" s="90">
        <f t="shared" si="6"/>
        <v>4.987143085102341</v>
      </c>
      <c r="K421" s="91"/>
    </row>
    <row r="422" spans="1:11" s="62" customFormat="1" ht="46.5">
      <c r="A422" s="64" t="s">
        <v>329</v>
      </c>
      <c r="B422" s="65" t="s">
        <v>41</v>
      </c>
      <c r="C422" s="65" t="s">
        <v>8</v>
      </c>
      <c r="D422" s="65" t="s">
        <v>330</v>
      </c>
      <c r="E422" s="65"/>
      <c r="F422" s="96">
        <v>1783100</v>
      </c>
      <c r="G422" s="97"/>
      <c r="H422" s="98">
        <f>H423</f>
        <v>0</v>
      </c>
      <c r="I422" s="99"/>
      <c r="J422" s="90">
        <f t="shared" si="6"/>
        <v>0</v>
      </c>
      <c r="K422" s="91"/>
    </row>
    <row r="423" spans="1:11" s="62" customFormat="1" ht="46.5">
      <c r="A423" s="64" t="s">
        <v>331</v>
      </c>
      <c r="B423" s="65" t="s">
        <v>41</v>
      </c>
      <c r="C423" s="65" t="s">
        <v>8</v>
      </c>
      <c r="D423" s="65" t="s">
        <v>332</v>
      </c>
      <c r="E423" s="65"/>
      <c r="F423" s="96">
        <v>1783100</v>
      </c>
      <c r="G423" s="97"/>
      <c r="H423" s="98">
        <f>H424+H427+H430+H433</f>
        <v>0</v>
      </c>
      <c r="I423" s="99"/>
      <c r="J423" s="90">
        <f t="shared" si="6"/>
        <v>0</v>
      </c>
      <c r="K423" s="91"/>
    </row>
    <row r="424" spans="1:11" s="62" customFormat="1" ht="30.75">
      <c r="A424" s="64" t="s">
        <v>333</v>
      </c>
      <c r="B424" s="65" t="s">
        <v>41</v>
      </c>
      <c r="C424" s="65" t="s">
        <v>8</v>
      </c>
      <c r="D424" s="65" t="s">
        <v>334</v>
      </c>
      <c r="E424" s="65"/>
      <c r="F424" s="96">
        <v>383100</v>
      </c>
      <c r="G424" s="97"/>
      <c r="H424" s="98">
        <f>H425</f>
        <v>0</v>
      </c>
      <c r="I424" s="99"/>
      <c r="J424" s="90">
        <f t="shared" si="6"/>
        <v>0</v>
      </c>
      <c r="K424" s="91"/>
    </row>
    <row r="425" spans="1:11" s="62" customFormat="1" ht="30.75">
      <c r="A425" s="64" t="s">
        <v>301</v>
      </c>
      <c r="B425" s="65" t="s">
        <v>41</v>
      </c>
      <c r="C425" s="65" t="s">
        <v>8</v>
      </c>
      <c r="D425" s="65" t="s">
        <v>334</v>
      </c>
      <c r="E425" s="65" t="s">
        <v>302</v>
      </c>
      <c r="F425" s="96">
        <v>383100</v>
      </c>
      <c r="G425" s="97"/>
      <c r="H425" s="98">
        <f>H426</f>
        <v>0</v>
      </c>
      <c r="I425" s="99"/>
      <c r="J425" s="90">
        <f t="shared" si="6"/>
        <v>0</v>
      </c>
      <c r="K425" s="91"/>
    </row>
    <row r="426" spans="1:11" s="62" customFormat="1" ht="15">
      <c r="A426" s="64" t="s">
        <v>327</v>
      </c>
      <c r="B426" s="65" t="s">
        <v>41</v>
      </c>
      <c r="C426" s="65" t="s">
        <v>8</v>
      </c>
      <c r="D426" s="65" t="s">
        <v>334</v>
      </c>
      <c r="E426" s="65" t="s">
        <v>328</v>
      </c>
      <c r="F426" s="96">
        <v>383100</v>
      </c>
      <c r="G426" s="97"/>
      <c r="H426" s="98">
        <f>'пр.4'!I373</f>
        <v>0</v>
      </c>
      <c r="I426" s="99"/>
      <c r="J426" s="90">
        <f t="shared" si="6"/>
        <v>0</v>
      </c>
      <c r="K426" s="91"/>
    </row>
    <row r="427" spans="1:11" s="62" customFormat="1" ht="15">
      <c r="A427" s="64" t="s">
        <v>335</v>
      </c>
      <c r="B427" s="65" t="s">
        <v>41</v>
      </c>
      <c r="C427" s="65" t="s">
        <v>8</v>
      </c>
      <c r="D427" s="65" t="s">
        <v>336</v>
      </c>
      <c r="E427" s="65"/>
      <c r="F427" s="96">
        <v>200000</v>
      </c>
      <c r="G427" s="97"/>
      <c r="H427" s="98">
        <f>H428</f>
        <v>0</v>
      </c>
      <c r="I427" s="99"/>
      <c r="J427" s="90">
        <f t="shared" si="6"/>
        <v>0</v>
      </c>
      <c r="K427" s="91"/>
    </row>
    <row r="428" spans="1:11" s="62" customFormat="1" ht="30.75">
      <c r="A428" s="64" t="s">
        <v>301</v>
      </c>
      <c r="B428" s="65" t="s">
        <v>41</v>
      </c>
      <c r="C428" s="65" t="s">
        <v>8</v>
      </c>
      <c r="D428" s="65" t="s">
        <v>336</v>
      </c>
      <c r="E428" s="65" t="s">
        <v>302</v>
      </c>
      <c r="F428" s="96">
        <v>200000</v>
      </c>
      <c r="G428" s="97"/>
      <c r="H428" s="98">
        <f>H429</f>
        <v>0</v>
      </c>
      <c r="I428" s="99"/>
      <c r="J428" s="90">
        <f t="shared" si="6"/>
        <v>0</v>
      </c>
      <c r="K428" s="91"/>
    </row>
    <row r="429" spans="1:11" s="62" customFormat="1" ht="15">
      <c r="A429" s="64" t="s">
        <v>327</v>
      </c>
      <c r="B429" s="65" t="s">
        <v>41</v>
      </c>
      <c r="C429" s="65" t="s">
        <v>8</v>
      </c>
      <c r="D429" s="65" t="s">
        <v>336</v>
      </c>
      <c r="E429" s="65" t="s">
        <v>328</v>
      </c>
      <c r="F429" s="96">
        <v>200000</v>
      </c>
      <c r="G429" s="97"/>
      <c r="H429" s="98">
        <f>'пр.4'!I376</f>
        <v>0</v>
      </c>
      <c r="I429" s="99"/>
      <c r="J429" s="90">
        <f t="shared" si="6"/>
        <v>0</v>
      </c>
      <c r="K429" s="91"/>
    </row>
    <row r="430" spans="1:11" s="62" customFormat="1" ht="15">
      <c r="A430" s="64" t="s">
        <v>376</v>
      </c>
      <c r="B430" s="65" t="s">
        <v>41</v>
      </c>
      <c r="C430" s="65" t="s">
        <v>8</v>
      </c>
      <c r="D430" s="65" t="s">
        <v>377</v>
      </c>
      <c r="E430" s="65"/>
      <c r="F430" s="96">
        <v>615000</v>
      </c>
      <c r="G430" s="97"/>
      <c r="H430" s="98">
        <f>H431</f>
        <v>0</v>
      </c>
      <c r="I430" s="99"/>
      <c r="J430" s="90">
        <f t="shared" si="6"/>
        <v>0</v>
      </c>
      <c r="K430" s="91"/>
    </row>
    <row r="431" spans="1:11" s="62" customFormat="1" ht="30.75">
      <c r="A431" s="64" t="s">
        <v>301</v>
      </c>
      <c r="B431" s="65" t="s">
        <v>41</v>
      </c>
      <c r="C431" s="65" t="s">
        <v>8</v>
      </c>
      <c r="D431" s="65" t="s">
        <v>377</v>
      </c>
      <c r="E431" s="65" t="s">
        <v>302</v>
      </c>
      <c r="F431" s="96">
        <v>615000</v>
      </c>
      <c r="G431" s="97"/>
      <c r="H431" s="98">
        <f>H432</f>
        <v>0</v>
      </c>
      <c r="I431" s="99"/>
      <c r="J431" s="90">
        <f t="shared" si="6"/>
        <v>0</v>
      </c>
      <c r="K431" s="91"/>
    </row>
    <row r="432" spans="1:11" s="62" customFormat="1" ht="15">
      <c r="A432" s="64" t="s">
        <v>327</v>
      </c>
      <c r="B432" s="65" t="s">
        <v>41</v>
      </c>
      <c r="C432" s="65" t="s">
        <v>8</v>
      </c>
      <c r="D432" s="65" t="s">
        <v>377</v>
      </c>
      <c r="E432" s="65" t="s">
        <v>328</v>
      </c>
      <c r="F432" s="96">
        <v>615000</v>
      </c>
      <c r="G432" s="97"/>
      <c r="H432" s="98">
        <f>'пр.4'!I379</f>
        <v>0</v>
      </c>
      <c r="I432" s="99"/>
      <c r="J432" s="90">
        <f t="shared" si="6"/>
        <v>0</v>
      </c>
      <c r="K432" s="91"/>
    </row>
    <row r="433" spans="1:11" s="62" customFormat="1" ht="15">
      <c r="A433" s="64" t="s">
        <v>378</v>
      </c>
      <c r="B433" s="65" t="s">
        <v>41</v>
      </c>
      <c r="C433" s="65" t="s">
        <v>8</v>
      </c>
      <c r="D433" s="65" t="s">
        <v>379</v>
      </c>
      <c r="E433" s="65"/>
      <c r="F433" s="96">
        <v>585000</v>
      </c>
      <c r="G433" s="97"/>
      <c r="H433" s="98">
        <f>H434</f>
        <v>0</v>
      </c>
      <c r="I433" s="99"/>
      <c r="J433" s="90">
        <f t="shared" si="6"/>
        <v>0</v>
      </c>
      <c r="K433" s="91"/>
    </row>
    <row r="434" spans="1:11" s="62" customFormat="1" ht="30.75">
      <c r="A434" s="64" t="s">
        <v>301</v>
      </c>
      <c r="B434" s="65" t="s">
        <v>41</v>
      </c>
      <c r="C434" s="65" t="s">
        <v>8</v>
      </c>
      <c r="D434" s="65" t="s">
        <v>379</v>
      </c>
      <c r="E434" s="65" t="s">
        <v>302</v>
      </c>
      <c r="F434" s="96">
        <v>585000</v>
      </c>
      <c r="G434" s="97"/>
      <c r="H434" s="98">
        <f>H435</f>
        <v>0</v>
      </c>
      <c r="I434" s="99"/>
      <c r="J434" s="90">
        <f t="shared" si="6"/>
        <v>0</v>
      </c>
      <c r="K434" s="91"/>
    </row>
    <row r="435" spans="1:11" s="62" customFormat="1" ht="15">
      <c r="A435" s="64" t="s">
        <v>327</v>
      </c>
      <c r="B435" s="65" t="s">
        <v>41</v>
      </c>
      <c r="C435" s="65" t="s">
        <v>8</v>
      </c>
      <c r="D435" s="65" t="s">
        <v>379</v>
      </c>
      <c r="E435" s="65" t="s">
        <v>328</v>
      </c>
      <c r="F435" s="96">
        <v>585000</v>
      </c>
      <c r="G435" s="97"/>
      <c r="H435" s="98">
        <f>'пр.4'!I382</f>
        <v>0</v>
      </c>
      <c r="I435" s="99"/>
      <c r="J435" s="90">
        <f t="shared" si="6"/>
        <v>0</v>
      </c>
      <c r="K435" s="91"/>
    </row>
    <row r="436" spans="1:11" s="62" customFormat="1" ht="30.75">
      <c r="A436" s="64" t="s">
        <v>339</v>
      </c>
      <c r="B436" s="65" t="s">
        <v>41</v>
      </c>
      <c r="C436" s="65" t="s">
        <v>8</v>
      </c>
      <c r="D436" s="65" t="s">
        <v>340</v>
      </c>
      <c r="E436" s="65"/>
      <c r="F436" s="96">
        <v>1524200</v>
      </c>
      <c r="G436" s="97"/>
      <c r="H436" s="98">
        <f>H437</f>
        <v>0</v>
      </c>
      <c r="I436" s="99"/>
      <c r="J436" s="90">
        <f t="shared" si="6"/>
        <v>0</v>
      </c>
      <c r="K436" s="91"/>
    </row>
    <row r="437" spans="1:11" s="62" customFormat="1" ht="46.5">
      <c r="A437" s="64" t="s">
        <v>341</v>
      </c>
      <c r="B437" s="65" t="s">
        <v>41</v>
      </c>
      <c r="C437" s="65" t="s">
        <v>8</v>
      </c>
      <c r="D437" s="65" t="s">
        <v>342</v>
      </c>
      <c r="E437" s="65"/>
      <c r="F437" s="96">
        <v>1524200</v>
      </c>
      <c r="G437" s="97"/>
      <c r="H437" s="98">
        <f>H438+H441+H444+H447+H450+H453</f>
        <v>0</v>
      </c>
      <c r="I437" s="99"/>
      <c r="J437" s="90">
        <f t="shared" si="6"/>
        <v>0</v>
      </c>
      <c r="K437" s="91"/>
    </row>
    <row r="438" spans="1:11" s="62" customFormat="1" ht="62.25">
      <c r="A438" s="64" t="s">
        <v>343</v>
      </c>
      <c r="B438" s="65" t="s">
        <v>41</v>
      </c>
      <c r="C438" s="65" t="s">
        <v>8</v>
      </c>
      <c r="D438" s="65" t="s">
        <v>344</v>
      </c>
      <c r="E438" s="65"/>
      <c r="F438" s="96">
        <v>742800</v>
      </c>
      <c r="G438" s="97"/>
      <c r="H438" s="98">
        <f>H439</f>
        <v>0</v>
      </c>
      <c r="I438" s="99"/>
      <c r="J438" s="90">
        <f t="shared" si="6"/>
        <v>0</v>
      </c>
      <c r="K438" s="91"/>
    </row>
    <row r="439" spans="1:11" s="62" customFormat="1" ht="30.75">
      <c r="A439" s="64" t="s">
        <v>301</v>
      </c>
      <c r="B439" s="65" t="s">
        <v>41</v>
      </c>
      <c r="C439" s="65" t="s">
        <v>8</v>
      </c>
      <c r="D439" s="65" t="s">
        <v>344</v>
      </c>
      <c r="E439" s="65" t="s">
        <v>302</v>
      </c>
      <c r="F439" s="96">
        <v>742800</v>
      </c>
      <c r="G439" s="97"/>
      <c r="H439" s="98">
        <f>H440</f>
        <v>0</v>
      </c>
      <c r="I439" s="99"/>
      <c r="J439" s="90">
        <f t="shared" si="6"/>
        <v>0</v>
      </c>
      <c r="K439" s="91"/>
    </row>
    <row r="440" spans="1:11" s="62" customFormat="1" ht="15">
      <c r="A440" s="64" t="s">
        <v>327</v>
      </c>
      <c r="B440" s="65" t="s">
        <v>41</v>
      </c>
      <c r="C440" s="65" t="s">
        <v>8</v>
      </c>
      <c r="D440" s="65" t="s">
        <v>344</v>
      </c>
      <c r="E440" s="65" t="s">
        <v>328</v>
      </c>
      <c r="F440" s="96">
        <v>742800</v>
      </c>
      <c r="G440" s="97"/>
      <c r="H440" s="98">
        <f>'пр.4'!I387</f>
        <v>0</v>
      </c>
      <c r="I440" s="99"/>
      <c r="J440" s="90">
        <f t="shared" si="6"/>
        <v>0</v>
      </c>
      <c r="K440" s="91"/>
    </row>
    <row r="441" spans="1:11" s="62" customFormat="1" ht="30.75">
      <c r="A441" s="64" t="s">
        <v>380</v>
      </c>
      <c r="B441" s="65" t="s">
        <v>41</v>
      </c>
      <c r="C441" s="65" t="s">
        <v>8</v>
      </c>
      <c r="D441" s="65" t="s">
        <v>381</v>
      </c>
      <c r="E441" s="65"/>
      <c r="F441" s="96">
        <v>165300</v>
      </c>
      <c r="G441" s="97"/>
      <c r="H441" s="98">
        <f>H442</f>
        <v>0</v>
      </c>
      <c r="I441" s="99"/>
      <c r="J441" s="90">
        <f t="shared" si="6"/>
        <v>0</v>
      </c>
      <c r="K441" s="91"/>
    </row>
    <row r="442" spans="1:11" s="62" customFormat="1" ht="30.75">
      <c r="A442" s="64" t="s">
        <v>301</v>
      </c>
      <c r="B442" s="65" t="s">
        <v>41</v>
      </c>
      <c r="C442" s="65" t="s">
        <v>8</v>
      </c>
      <c r="D442" s="65" t="s">
        <v>381</v>
      </c>
      <c r="E442" s="65" t="s">
        <v>302</v>
      </c>
      <c r="F442" s="96">
        <v>165300</v>
      </c>
      <c r="G442" s="97"/>
      <c r="H442" s="98">
        <f>H443</f>
        <v>0</v>
      </c>
      <c r="I442" s="99"/>
      <c r="J442" s="90">
        <f t="shared" si="6"/>
        <v>0</v>
      </c>
      <c r="K442" s="91"/>
    </row>
    <row r="443" spans="1:11" s="62" customFormat="1" ht="15">
      <c r="A443" s="64" t="s">
        <v>327</v>
      </c>
      <c r="B443" s="65" t="s">
        <v>41</v>
      </c>
      <c r="C443" s="65" t="s">
        <v>8</v>
      </c>
      <c r="D443" s="65" t="s">
        <v>381</v>
      </c>
      <c r="E443" s="65" t="s">
        <v>328</v>
      </c>
      <c r="F443" s="96">
        <v>165300</v>
      </c>
      <c r="G443" s="97"/>
      <c r="H443" s="98">
        <f>'пр.4'!I390</f>
        <v>0</v>
      </c>
      <c r="I443" s="99"/>
      <c r="J443" s="90">
        <f t="shared" si="6"/>
        <v>0</v>
      </c>
      <c r="K443" s="91"/>
    </row>
    <row r="444" spans="1:11" s="62" customFormat="1" ht="30.75">
      <c r="A444" s="64" t="s">
        <v>345</v>
      </c>
      <c r="B444" s="65" t="s">
        <v>41</v>
      </c>
      <c r="C444" s="65" t="s">
        <v>8</v>
      </c>
      <c r="D444" s="65" t="s">
        <v>346</v>
      </c>
      <c r="E444" s="65"/>
      <c r="F444" s="96">
        <v>270000</v>
      </c>
      <c r="G444" s="97"/>
      <c r="H444" s="98">
        <f>H445</f>
        <v>0</v>
      </c>
      <c r="I444" s="99"/>
      <c r="J444" s="90">
        <f t="shared" si="6"/>
        <v>0</v>
      </c>
      <c r="K444" s="91"/>
    </row>
    <row r="445" spans="1:11" s="62" customFormat="1" ht="30.75">
      <c r="A445" s="64" t="s">
        <v>301</v>
      </c>
      <c r="B445" s="65" t="s">
        <v>41</v>
      </c>
      <c r="C445" s="65" t="s">
        <v>8</v>
      </c>
      <c r="D445" s="65" t="s">
        <v>346</v>
      </c>
      <c r="E445" s="65" t="s">
        <v>302</v>
      </c>
      <c r="F445" s="96">
        <v>270000</v>
      </c>
      <c r="G445" s="97"/>
      <c r="H445" s="98">
        <f>H446</f>
        <v>0</v>
      </c>
      <c r="I445" s="99"/>
      <c r="J445" s="90">
        <f t="shared" si="6"/>
        <v>0</v>
      </c>
      <c r="K445" s="91"/>
    </row>
    <row r="446" spans="1:11" s="62" customFormat="1" ht="15">
      <c r="A446" s="64" t="s">
        <v>327</v>
      </c>
      <c r="B446" s="65" t="s">
        <v>41</v>
      </c>
      <c r="C446" s="65" t="s">
        <v>8</v>
      </c>
      <c r="D446" s="65" t="s">
        <v>346</v>
      </c>
      <c r="E446" s="65" t="s">
        <v>328</v>
      </c>
      <c r="F446" s="96">
        <v>270000</v>
      </c>
      <c r="G446" s="97"/>
      <c r="H446" s="98">
        <f>'пр.4'!I393</f>
        <v>0</v>
      </c>
      <c r="I446" s="99"/>
      <c r="J446" s="90">
        <f t="shared" si="6"/>
        <v>0</v>
      </c>
      <c r="K446" s="91"/>
    </row>
    <row r="447" spans="1:11" s="62" customFormat="1" ht="30.75">
      <c r="A447" s="64" t="s">
        <v>347</v>
      </c>
      <c r="B447" s="65" t="s">
        <v>41</v>
      </c>
      <c r="C447" s="65" t="s">
        <v>8</v>
      </c>
      <c r="D447" s="65" t="s">
        <v>348</v>
      </c>
      <c r="E447" s="65"/>
      <c r="F447" s="96">
        <v>284400</v>
      </c>
      <c r="G447" s="97"/>
      <c r="H447" s="98">
        <f>H448</f>
        <v>0</v>
      </c>
      <c r="I447" s="99"/>
      <c r="J447" s="90">
        <f t="shared" si="6"/>
        <v>0</v>
      </c>
      <c r="K447" s="91"/>
    </row>
    <row r="448" spans="1:11" s="62" customFormat="1" ht="30.75">
      <c r="A448" s="64" t="s">
        <v>301</v>
      </c>
      <c r="B448" s="65" t="s">
        <v>41</v>
      </c>
      <c r="C448" s="65" t="s">
        <v>8</v>
      </c>
      <c r="D448" s="65" t="s">
        <v>348</v>
      </c>
      <c r="E448" s="65" t="s">
        <v>302</v>
      </c>
      <c r="F448" s="96">
        <v>284400</v>
      </c>
      <c r="G448" s="97"/>
      <c r="H448" s="98">
        <f>H449</f>
        <v>0</v>
      </c>
      <c r="I448" s="99"/>
      <c r="J448" s="90">
        <f t="shared" si="6"/>
        <v>0</v>
      </c>
      <c r="K448" s="91"/>
    </row>
    <row r="449" spans="1:11" s="62" customFormat="1" ht="15">
      <c r="A449" s="64" t="s">
        <v>327</v>
      </c>
      <c r="B449" s="65" t="s">
        <v>41</v>
      </c>
      <c r="C449" s="65" t="s">
        <v>8</v>
      </c>
      <c r="D449" s="65" t="s">
        <v>348</v>
      </c>
      <c r="E449" s="65" t="s">
        <v>328</v>
      </c>
      <c r="F449" s="96">
        <v>284400</v>
      </c>
      <c r="G449" s="97"/>
      <c r="H449" s="98">
        <f>'пр.4'!I396</f>
        <v>0</v>
      </c>
      <c r="I449" s="99"/>
      <c r="J449" s="90">
        <f t="shared" si="6"/>
        <v>0</v>
      </c>
      <c r="K449" s="91"/>
    </row>
    <row r="450" spans="1:11" s="62" customFormat="1" ht="46.5">
      <c r="A450" s="64" t="s">
        <v>349</v>
      </c>
      <c r="B450" s="65" t="s">
        <v>41</v>
      </c>
      <c r="C450" s="65" t="s">
        <v>8</v>
      </c>
      <c r="D450" s="65" t="s">
        <v>350</v>
      </c>
      <c r="E450" s="65"/>
      <c r="F450" s="96">
        <v>43700</v>
      </c>
      <c r="G450" s="97"/>
      <c r="H450" s="98">
        <f>H451</f>
        <v>0</v>
      </c>
      <c r="I450" s="99"/>
      <c r="J450" s="90">
        <f t="shared" si="6"/>
        <v>0</v>
      </c>
      <c r="K450" s="91"/>
    </row>
    <row r="451" spans="1:11" s="62" customFormat="1" ht="30.75">
      <c r="A451" s="64" t="s">
        <v>301</v>
      </c>
      <c r="B451" s="65" t="s">
        <v>41</v>
      </c>
      <c r="C451" s="65" t="s">
        <v>8</v>
      </c>
      <c r="D451" s="65" t="s">
        <v>350</v>
      </c>
      <c r="E451" s="65" t="s">
        <v>302</v>
      </c>
      <c r="F451" s="96">
        <v>43700</v>
      </c>
      <c r="G451" s="97"/>
      <c r="H451" s="98">
        <f>H452</f>
        <v>0</v>
      </c>
      <c r="I451" s="99"/>
      <c r="J451" s="90">
        <f t="shared" si="6"/>
        <v>0</v>
      </c>
      <c r="K451" s="91"/>
    </row>
    <row r="452" spans="1:11" s="62" customFormat="1" ht="15">
      <c r="A452" s="64" t="s">
        <v>327</v>
      </c>
      <c r="B452" s="65" t="s">
        <v>41</v>
      </c>
      <c r="C452" s="65" t="s">
        <v>8</v>
      </c>
      <c r="D452" s="65" t="s">
        <v>350</v>
      </c>
      <c r="E452" s="65" t="s">
        <v>328</v>
      </c>
      <c r="F452" s="96">
        <v>43700</v>
      </c>
      <c r="G452" s="97"/>
      <c r="H452" s="98">
        <f>'пр.4'!I399</f>
        <v>0</v>
      </c>
      <c r="I452" s="99"/>
      <c r="J452" s="90">
        <f t="shared" si="6"/>
        <v>0</v>
      </c>
      <c r="K452" s="91"/>
    </row>
    <row r="453" spans="1:11" s="62" customFormat="1" ht="15">
      <c r="A453" s="64" t="s">
        <v>351</v>
      </c>
      <c r="B453" s="65" t="s">
        <v>41</v>
      </c>
      <c r="C453" s="65" t="s">
        <v>8</v>
      </c>
      <c r="D453" s="65" t="s">
        <v>352</v>
      </c>
      <c r="E453" s="65"/>
      <c r="F453" s="96">
        <v>18000</v>
      </c>
      <c r="G453" s="97"/>
      <c r="H453" s="98">
        <f>H454</f>
        <v>0</v>
      </c>
      <c r="I453" s="99"/>
      <c r="J453" s="90">
        <f t="shared" si="6"/>
        <v>0</v>
      </c>
      <c r="K453" s="91"/>
    </row>
    <row r="454" spans="1:11" s="62" customFormat="1" ht="30.75">
      <c r="A454" s="64" t="s">
        <v>301</v>
      </c>
      <c r="B454" s="65" t="s">
        <v>41</v>
      </c>
      <c r="C454" s="65" t="s">
        <v>8</v>
      </c>
      <c r="D454" s="65" t="s">
        <v>352</v>
      </c>
      <c r="E454" s="65" t="s">
        <v>302</v>
      </c>
      <c r="F454" s="96">
        <v>18000</v>
      </c>
      <c r="G454" s="97"/>
      <c r="H454" s="98">
        <f>H455</f>
        <v>0</v>
      </c>
      <c r="I454" s="99"/>
      <c r="J454" s="90">
        <f t="shared" si="6"/>
        <v>0</v>
      </c>
      <c r="K454" s="91"/>
    </row>
    <row r="455" spans="1:11" s="62" customFormat="1" ht="15">
      <c r="A455" s="64" t="s">
        <v>327</v>
      </c>
      <c r="B455" s="65" t="s">
        <v>41</v>
      </c>
      <c r="C455" s="65" t="s">
        <v>8</v>
      </c>
      <c r="D455" s="65" t="s">
        <v>352</v>
      </c>
      <c r="E455" s="65" t="s">
        <v>328</v>
      </c>
      <c r="F455" s="96">
        <v>18000</v>
      </c>
      <c r="G455" s="97"/>
      <c r="H455" s="98">
        <f>'пр.4'!I402</f>
        <v>0</v>
      </c>
      <c r="I455" s="99"/>
      <c r="J455" s="90">
        <f t="shared" si="6"/>
        <v>0</v>
      </c>
      <c r="K455" s="91"/>
    </row>
    <row r="456" spans="1:11" s="62" customFormat="1" ht="30.75">
      <c r="A456" s="64" t="s">
        <v>353</v>
      </c>
      <c r="B456" s="65" t="s">
        <v>41</v>
      </c>
      <c r="C456" s="65" t="s">
        <v>8</v>
      </c>
      <c r="D456" s="65" t="s">
        <v>354</v>
      </c>
      <c r="E456" s="65"/>
      <c r="F456" s="96">
        <f>F457</f>
        <v>11580441.35</v>
      </c>
      <c r="G456" s="97"/>
      <c r="H456" s="98">
        <f>H457</f>
        <v>500878.4</v>
      </c>
      <c r="I456" s="99"/>
      <c r="J456" s="90">
        <f t="shared" si="6"/>
        <v>4.325209936838894</v>
      </c>
      <c r="K456" s="91"/>
    </row>
    <row r="457" spans="1:11" s="62" customFormat="1" ht="46.5">
      <c r="A457" s="64" t="s">
        <v>355</v>
      </c>
      <c r="B457" s="65" t="s">
        <v>41</v>
      </c>
      <c r="C457" s="65" t="s">
        <v>8</v>
      </c>
      <c r="D457" s="65" t="s">
        <v>356</v>
      </c>
      <c r="E457" s="65"/>
      <c r="F457" s="96">
        <v>11580441.35</v>
      </c>
      <c r="G457" s="97"/>
      <c r="H457" s="98">
        <f>H458+H461+H464+H467</f>
        <v>500878.4</v>
      </c>
      <c r="I457" s="99"/>
      <c r="J457" s="90">
        <f t="shared" si="6"/>
        <v>4.325209936838894</v>
      </c>
      <c r="K457" s="91"/>
    </row>
    <row r="458" spans="1:11" s="62" customFormat="1" ht="30.75">
      <c r="A458" s="64" t="s">
        <v>357</v>
      </c>
      <c r="B458" s="65" t="s">
        <v>41</v>
      </c>
      <c r="C458" s="65" t="s">
        <v>8</v>
      </c>
      <c r="D458" s="65" t="s">
        <v>358</v>
      </c>
      <c r="E458" s="65"/>
      <c r="F458" s="96">
        <v>210000</v>
      </c>
      <c r="G458" s="97"/>
      <c r="H458" s="98">
        <f>H459</f>
        <v>0</v>
      </c>
      <c r="I458" s="99"/>
      <c r="J458" s="90">
        <f t="shared" si="6"/>
        <v>0</v>
      </c>
      <c r="K458" s="91"/>
    </row>
    <row r="459" spans="1:11" s="62" customFormat="1" ht="30.75">
      <c r="A459" s="64" t="s">
        <v>301</v>
      </c>
      <c r="B459" s="65" t="s">
        <v>41</v>
      </c>
      <c r="C459" s="65" t="s">
        <v>8</v>
      </c>
      <c r="D459" s="65" t="s">
        <v>358</v>
      </c>
      <c r="E459" s="65" t="s">
        <v>302</v>
      </c>
      <c r="F459" s="96">
        <v>210000</v>
      </c>
      <c r="G459" s="97"/>
      <c r="H459" s="98">
        <f>H460</f>
        <v>0</v>
      </c>
      <c r="I459" s="99"/>
      <c r="J459" s="90">
        <f t="shared" si="6"/>
        <v>0</v>
      </c>
      <c r="K459" s="91"/>
    </row>
    <row r="460" spans="1:11" s="62" customFormat="1" ht="15">
      <c r="A460" s="64" t="s">
        <v>327</v>
      </c>
      <c r="B460" s="65" t="s">
        <v>41</v>
      </c>
      <c r="C460" s="65" t="s">
        <v>8</v>
      </c>
      <c r="D460" s="65" t="s">
        <v>358</v>
      </c>
      <c r="E460" s="65" t="s">
        <v>328</v>
      </c>
      <c r="F460" s="96">
        <v>210000</v>
      </c>
      <c r="G460" s="97"/>
      <c r="H460" s="98">
        <f>'пр.4'!I407</f>
        <v>0</v>
      </c>
      <c r="I460" s="99"/>
      <c r="J460" s="90">
        <f t="shared" si="6"/>
        <v>0</v>
      </c>
      <c r="K460" s="91"/>
    </row>
    <row r="461" spans="1:11" s="62" customFormat="1" ht="30.75">
      <c r="A461" s="64" t="s">
        <v>382</v>
      </c>
      <c r="B461" s="65" t="s">
        <v>41</v>
      </c>
      <c r="C461" s="65" t="s">
        <v>8</v>
      </c>
      <c r="D461" s="65" t="s">
        <v>383</v>
      </c>
      <c r="E461" s="65"/>
      <c r="F461" s="96">
        <v>141500</v>
      </c>
      <c r="G461" s="97"/>
      <c r="H461" s="98">
        <f>H462</f>
        <v>0</v>
      </c>
      <c r="I461" s="99"/>
      <c r="J461" s="90">
        <f t="shared" si="6"/>
        <v>0</v>
      </c>
      <c r="K461" s="91"/>
    </row>
    <row r="462" spans="1:11" s="62" customFormat="1" ht="30.75">
      <c r="A462" s="64" t="s">
        <v>301</v>
      </c>
      <c r="B462" s="65" t="s">
        <v>41</v>
      </c>
      <c r="C462" s="65" t="s">
        <v>8</v>
      </c>
      <c r="D462" s="65" t="s">
        <v>383</v>
      </c>
      <c r="E462" s="65" t="s">
        <v>302</v>
      </c>
      <c r="F462" s="96">
        <v>141500</v>
      </c>
      <c r="G462" s="97"/>
      <c r="H462" s="98">
        <f>H463</f>
        <v>0</v>
      </c>
      <c r="I462" s="99"/>
      <c r="J462" s="90">
        <f t="shared" si="6"/>
        <v>0</v>
      </c>
      <c r="K462" s="91"/>
    </row>
    <row r="463" spans="1:11" s="62" customFormat="1" ht="15">
      <c r="A463" s="64" t="s">
        <v>327</v>
      </c>
      <c r="B463" s="65" t="s">
        <v>41</v>
      </c>
      <c r="C463" s="65" t="s">
        <v>8</v>
      </c>
      <c r="D463" s="65" t="s">
        <v>383</v>
      </c>
      <c r="E463" s="65" t="s">
        <v>328</v>
      </c>
      <c r="F463" s="96">
        <v>141500</v>
      </c>
      <c r="G463" s="97"/>
      <c r="H463" s="98">
        <f>'пр.4'!I410</f>
        <v>0</v>
      </c>
      <c r="I463" s="99"/>
      <c r="J463" s="90">
        <f t="shared" si="6"/>
        <v>0</v>
      </c>
      <c r="K463" s="91"/>
    </row>
    <row r="464" spans="1:11" s="62" customFormat="1" ht="62.25">
      <c r="A464" s="64" t="s">
        <v>384</v>
      </c>
      <c r="B464" s="65" t="s">
        <v>41</v>
      </c>
      <c r="C464" s="65" t="s">
        <v>8</v>
      </c>
      <c r="D464" s="65" t="s">
        <v>385</v>
      </c>
      <c r="E464" s="65"/>
      <c r="F464" s="96">
        <v>5761720</v>
      </c>
      <c r="G464" s="97"/>
      <c r="H464" s="98">
        <f>H465</f>
        <v>0</v>
      </c>
      <c r="I464" s="99"/>
      <c r="J464" s="90">
        <f t="shared" si="6"/>
        <v>0</v>
      </c>
      <c r="K464" s="91"/>
    </row>
    <row r="465" spans="1:11" s="62" customFormat="1" ht="30.75">
      <c r="A465" s="64" t="s">
        <v>301</v>
      </c>
      <c r="B465" s="65" t="s">
        <v>41</v>
      </c>
      <c r="C465" s="65" t="s">
        <v>8</v>
      </c>
      <c r="D465" s="65" t="s">
        <v>385</v>
      </c>
      <c r="E465" s="65" t="s">
        <v>302</v>
      </c>
      <c r="F465" s="96">
        <v>5761720</v>
      </c>
      <c r="G465" s="97"/>
      <c r="H465" s="98">
        <f>H466</f>
        <v>0</v>
      </c>
      <c r="I465" s="99"/>
      <c r="J465" s="90">
        <f t="shared" si="6"/>
        <v>0</v>
      </c>
      <c r="K465" s="91"/>
    </row>
    <row r="466" spans="1:11" s="62" customFormat="1" ht="15">
      <c r="A466" s="64" t="s">
        <v>327</v>
      </c>
      <c r="B466" s="65" t="s">
        <v>41</v>
      </c>
      <c r="C466" s="65" t="s">
        <v>8</v>
      </c>
      <c r="D466" s="65" t="s">
        <v>385</v>
      </c>
      <c r="E466" s="65" t="s">
        <v>328</v>
      </c>
      <c r="F466" s="96">
        <v>5761720</v>
      </c>
      <c r="G466" s="97"/>
      <c r="H466" s="98">
        <f>'пр.4'!I413</f>
        <v>0</v>
      </c>
      <c r="I466" s="99"/>
      <c r="J466" s="90">
        <f t="shared" si="6"/>
        <v>0</v>
      </c>
      <c r="K466" s="91"/>
    </row>
    <row r="467" spans="1:11" s="62" customFormat="1" ht="18" customHeight="1">
      <c r="A467" s="64" t="s">
        <v>359</v>
      </c>
      <c r="B467" s="65" t="s">
        <v>41</v>
      </c>
      <c r="C467" s="65" t="s">
        <v>8</v>
      </c>
      <c r="D467" s="65" t="s">
        <v>360</v>
      </c>
      <c r="E467" s="65"/>
      <c r="F467" s="96">
        <v>5467221.35</v>
      </c>
      <c r="G467" s="97"/>
      <c r="H467" s="98">
        <f>H468</f>
        <v>500878.4</v>
      </c>
      <c r="I467" s="99"/>
      <c r="J467" s="90">
        <f aca="true" t="shared" si="7" ref="J467:J530">H467/F467*100</f>
        <v>9.161480173104755</v>
      </c>
      <c r="K467" s="91"/>
    </row>
    <row r="468" spans="1:11" s="62" customFormat="1" ht="30.75">
      <c r="A468" s="64" t="s">
        <v>301</v>
      </c>
      <c r="B468" s="65" t="s">
        <v>41</v>
      </c>
      <c r="C468" s="65" t="s">
        <v>8</v>
      </c>
      <c r="D468" s="65" t="s">
        <v>360</v>
      </c>
      <c r="E468" s="65" t="s">
        <v>302</v>
      </c>
      <c r="F468" s="96">
        <v>5467221.35</v>
      </c>
      <c r="G468" s="97"/>
      <c r="H468" s="98">
        <f>H469</f>
        <v>500878.4</v>
      </c>
      <c r="I468" s="99"/>
      <c r="J468" s="90">
        <f t="shared" si="7"/>
        <v>9.161480173104755</v>
      </c>
      <c r="K468" s="91"/>
    </row>
    <row r="469" spans="1:11" s="62" customFormat="1" ht="15">
      <c r="A469" s="64" t="s">
        <v>327</v>
      </c>
      <c r="B469" s="65" t="s">
        <v>41</v>
      </c>
      <c r="C469" s="65" t="s">
        <v>8</v>
      </c>
      <c r="D469" s="65" t="s">
        <v>360</v>
      </c>
      <c r="E469" s="65" t="s">
        <v>328</v>
      </c>
      <c r="F469" s="96">
        <v>5467221.35</v>
      </c>
      <c r="G469" s="97"/>
      <c r="H469" s="98">
        <f>'пр.4'!I416</f>
        <v>500878.4</v>
      </c>
      <c r="I469" s="99"/>
      <c r="J469" s="90">
        <f t="shared" si="7"/>
        <v>9.161480173104755</v>
      </c>
      <c r="K469" s="91"/>
    </row>
    <row r="470" spans="1:11" s="62" customFormat="1" ht="30.75">
      <c r="A470" s="64" t="s">
        <v>386</v>
      </c>
      <c r="B470" s="65" t="s">
        <v>41</v>
      </c>
      <c r="C470" s="65" t="s">
        <v>8</v>
      </c>
      <c r="D470" s="65" t="s">
        <v>387</v>
      </c>
      <c r="E470" s="65"/>
      <c r="F470" s="96">
        <v>42146180</v>
      </c>
      <c r="G470" s="97"/>
      <c r="H470" s="98">
        <f>H471+H474+H477</f>
        <v>2715916.1599999997</v>
      </c>
      <c r="I470" s="99"/>
      <c r="J470" s="90">
        <f t="shared" si="7"/>
        <v>6.444038724268723</v>
      </c>
      <c r="K470" s="91"/>
    </row>
    <row r="471" spans="1:11" s="62" customFormat="1" ht="78">
      <c r="A471" s="64" t="s">
        <v>82</v>
      </c>
      <c r="B471" s="65" t="s">
        <v>41</v>
      </c>
      <c r="C471" s="65" t="s">
        <v>8</v>
      </c>
      <c r="D471" s="65" t="s">
        <v>388</v>
      </c>
      <c r="E471" s="65"/>
      <c r="F471" s="96">
        <v>2550000</v>
      </c>
      <c r="G471" s="97"/>
      <c r="H471" s="98">
        <f>H472</f>
        <v>221604.8</v>
      </c>
      <c r="I471" s="99"/>
      <c r="J471" s="90">
        <f t="shared" si="7"/>
        <v>8.69038431372549</v>
      </c>
      <c r="K471" s="91"/>
    </row>
    <row r="472" spans="1:11" s="62" customFormat="1" ht="30.75">
      <c r="A472" s="64" t="s">
        <v>301</v>
      </c>
      <c r="B472" s="65" t="s">
        <v>41</v>
      </c>
      <c r="C472" s="65" t="s">
        <v>8</v>
      </c>
      <c r="D472" s="65" t="s">
        <v>388</v>
      </c>
      <c r="E472" s="65" t="s">
        <v>302</v>
      </c>
      <c r="F472" s="96">
        <v>2550000</v>
      </c>
      <c r="G472" s="97"/>
      <c r="H472" s="98">
        <f>H473</f>
        <v>221604.8</v>
      </c>
      <c r="I472" s="99"/>
      <c r="J472" s="90">
        <f t="shared" si="7"/>
        <v>8.69038431372549</v>
      </c>
      <c r="K472" s="91"/>
    </row>
    <row r="473" spans="1:11" s="62" customFormat="1" ht="15">
      <c r="A473" s="64" t="s">
        <v>327</v>
      </c>
      <c r="B473" s="65" t="s">
        <v>41</v>
      </c>
      <c r="C473" s="65" t="s">
        <v>8</v>
      </c>
      <c r="D473" s="65" t="s">
        <v>388</v>
      </c>
      <c r="E473" s="65" t="s">
        <v>328</v>
      </c>
      <c r="F473" s="96">
        <v>2550000</v>
      </c>
      <c r="G473" s="97"/>
      <c r="H473" s="98">
        <f>'пр.4'!I420</f>
        <v>221604.8</v>
      </c>
      <c r="I473" s="99"/>
      <c r="J473" s="90">
        <f t="shared" si="7"/>
        <v>8.69038431372549</v>
      </c>
      <c r="K473" s="91"/>
    </row>
    <row r="474" spans="1:11" s="62" customFormat="1" ht="15">
      <c r="A474" s="64" t="s">
        <v>84</v>
      </c>
      <c r="B474" s="65" t="s">
        <v>41</v>
      </c>
      <c r="C474" s="65" t="s">
        <v>8</v>
      </c>
      <c r="D474" s="65" t="s">
        <v>389</v>
      </c>
      <c r="E474" s="65"/>
      <c r="F474" s="96">
        <v>112000</v>
      </c>
      <c r="G474" s="97"/>
      <c r="H474" s="98">
        <f>H475</f>
        <v>184366.6</v>
      </c>
      <c r="I474" s="99"/>
      <c r="J474" s="90">
        <f t="shared" si="7"/>
        <v>164.61303571428573</v>
      </c>
      <c r="K474" s="91"/>
    </row>
    <row r="475" spans="1:11" s="62" customFormat="1" ht="30.75">
      <c r="A475" s="64" t="s">
        <v>301</v>
      </c>
      <c r="B475" s="65" t="s">
        <v>41</v>
      </c>
      <c r="C475" s="65" t="s">
        <v>8</v>
      </c>
      <c r="D475" s="65" t="s">
        <v>389</v>
      </c>
      <c r="E475" s="65" t="s">
        <v>302</v>
      </c>
      <c r="F475" s="96">
        <v>112000</v>
      </c>
      <c r="G475" s="97"/>
      <c r="H475" s="98">
        <f>H476</f>
        <v>184366.6</v>
      </c>
      <c r="I475" s="99"/>
      <c r="J475" s="90">
        <f t="shared" si="7"/>
        <v>164.61303571428573</v>
      </c>
      <c r="K475" s="91"/>
    </row>
    <row r="476" spans="1:11" s="62" customFormat="1" ht="15">
      <c r="A476" s="64" t="s">
        <v>327</v>
      </c>
      <c r="B476" s="65" t="s">
        <v>41</v>
      </c>
      <c r="C476" s="65" t="s">
        <v>8</v>
      </c>
      <c r="D476" s="65" t="s">
        <v>389</v>
      </c>
      <c r="E476" s="65" t="s">
        <v>328</v>
      </c>
      <c r="F476" s="96">
        <v>112000</v>
      </c>
      <c r="G476" s="97"/>
      <c r="H476" s="98">
        <f>'пр.4'!I423</f>
        <v>184366.6</v>
      </c>
      <c r="I476" s="99"/>
      <c r="J476" s="90">
        <f t="shared" si="7"/>
        <v>164.61303571428573</v>
      </c>
      <c r="K476" s="91"/>
    </row>
    <row r="477" spans="1:11" s="62" customFormat="1" ht="30.75">
      <c r="A477" s="64" t="s">
        <v>154</v>
      </c>
      <c r="B477" s="65" t="s">
        <v>41</v>
      </c>
      <c r="C477" s="65" t="s">
        <v>8</v>
      </c>
      <c r="D477" s="65" t="s">
        <v>390</v>
      </c>
      <c r="E477" s="65"/>
      <c r="F477" s="96">
        <v>39484180</v>
      </c>
      <c r="G477" s="97"/>
      <c r="H477" s="98">
        <f>H478</f>
        <v>2309944.76</v>
      </c>
      <c r="I477" s="99"/>
      <c r="J477" s="90">
        <f t="shared" si="7"/>
        <v>5.850304501701693</v>
      </c>
      <c r="K477" s="91"/>
    </row>
    <row r="478" spans="1:11" s="62" customFormat="1" ht="30.75">
      <c r="A478" s="64" t="s">
        <v>301</v>
      </c>
      <c r="B478" s="65" t="s">
        <v>41</v>
      </c>
      <c r="C478" s="65" t="s">
        <v>8</v>
      </c>
      <c r="D478" s="65" t="s">
        <v>390</v>
      </c>
      <c r="E478" s="65" t="s">
        <v>302</v>
      </c>
      <c r="F478" s="96">
        <v>39484180</v>
      </c>
      <c r="G478" s="97"/>
      <c r="H478" s="98">
        <f>H479</f>
        <v>2309944.76</v>
      </c>
      <c r="I478" s="99"/>
      <c r="J478" s="90">
        <f t="shared" si="7"/>
        <v>5.850304501701693</v>
      </c>
      <c r="K478" s="91"/>
    </row>
    <row r="479" spans="1:11" s="62" customFormat="1" ht="15">
      <c r="A479" s="64" t="s">
        <v>327</v>
      </c>
      <c r="B479" s="65" t="s">
        <v>41</v>
      </c>
      <c r="C479" s="65" t="s">
        <v>8</v>
      </c>
      <c r="D479" s="65" t="s">
        <v>390</v>
      </c>
      <c r="E479" s="65" t="s">
        <v>328</v>
      </c>
      <c r="F479" s="96">
        <v>39484180</v>
      </c>
      <c r="G479" s="97"/>
      <c r="H479" s="98">
        <f>'пр.4'!I426</f>
        <v>2309944.76</v>
      </c>
      <c r="I479" s="99"/>
      <c r="J479" s="90">
        <f t="shared" si="7"/>
        <v>5.850304501701693</v>
      </c>
      <c r="K479" s="91"/>
    </row>
    <row r="480" spans="1:11" s="62" customFormat="1" ht="15">
      <c r="A480" s="60" t="s">
        <v>44</v>
      </c>
      <c r="B480" s="61" t="s">
        <v>41</v>
      </c>
      <c r="C480" s="61" t="s">
        <v>10</v>
      </c>
      <c r="D480" s="61"/>
      <c r="E480" s="61"/>
      <c r="F480" s="100">
        <f>F481+F490+F495+F512</f>
        <v>63503990</v>
      </c>
      <c r="G480" s="101"/>
      <c r="H480" s="102">
        <f>H481+H490+H495+H512</f>
        <v>11168240.75</v>
      </c>
      <c r="I480" s="103"/>
      <c r="J480" s="90">
        <f t="shared" si="7"/>
        <v>17.586675656128065</v>
      </c>
      <c r="K480" s="91"/>
    </row>
    <row r="481" spans="1:11" s="62" customFormat="1" ht="30.75">
      <c r="A481" s="64" t="s">
        <v>321</v>
      </c>
      <c r="B481" s="65" t="s">
        <v>41</v>
      </c>
      <c r="C481" s="65" t="s">
        <v>10</v>
      </c>
      <c r="D481" s="65" t="s">
        <v>322</v>
      </c>
      <c r="E481" s="65"/>
      <c r="F481" s="98">
        <f>F482+F486</f>
        <v>3105690</v>
      </c>
      <c r="G481" s="99"/>
      <c r="H481" s="98">
        <f>H482+H486</f>
        <v>227081.39</v>
      </c>
      <c r="I481" s="99"/>
      <c r="J481" s="90">
        <f t="shared" si="7"/>
        <v>7.311785464743744</v>
      </c>
      <c r="K481" s="91"/>
    </row>
    <row r="482" spans="1:11" s="62" customFormat="1" ht="46.5">
      <c r="A482" s="64" t="s">
        <v>323</v>
      </c>
      <c r="B482" s="65" t="s">
        <v>41</v>
      </c>
      <c r="C482" s="65" t="s">
        <v>10</v>
      </c>
      <c r="D482" s="65" t="s">
        <v>324</v>
      </c>
      <c r="E482" s="65"/>
      <c r="F482" s="96">
        <v>2605690</v>
      </c>
      <c r="G482" s="97"/>
      <c r="H482" s="98">
        <f>H483</f>
        <v>227081.39</v>
      </c>
      <c r="I482" s="99"/>
      <c r="J482" s="90">
        <f t="shared" si="7"/>
        <v>8.714827550476075</v>
      </c>
      <c r="K482" s="91"/>
    </row>
    <row r="483" spans="1:11" s="62" customFormat="1" ht="15">
      <c r="A483" s="64" t="s">
        <v>325</v>
      </c>
      <c r="B483" s="65" t="s">
        <v>41</v>
      </c>
      <c r="C483" s="65" t="s">
        <v>10</v>
      </c>
      <c r="D483" s="65" t="s">
        <v>326</v>
      </c>
      <c r="E483" s="65"/>
      <c r="F483" s="96">
        <v>2605690</v>
      </c>
      <c r="G483" s="97"/>
      <c r="H483" s="98">
        <f>H484</f>
        <v>227081.39</v>
      </c>
      <c r="I483" s="99"/>
      <c r="J483" s="90">
        <f t="shared" si="7"/>
        <v>8.714827550476075</v>
      </c>
      <c r="K483" s="91"/>
    </row>
    <row r="484" spans="1:11" s="62" customFormat="1" ht="30.75">
      <c r="A484" s="64" t="s">
        <v>301</v>
      </c>
      <c r="B484" s="65" t="s">
        <v>41</v>
      </c>
      <c r="C484" s="65" t="s">
        <v>10</v>
      </c>
      <c r="D484" s="65" t="s">
        <v>326</v>
      </c>
      <c r="E484" s="65" t="s">
        <v>302</v>
      </c>
      <c r="F484" s="96">
        <v>2605690</v>
      </c>
      <c r="G484" s="97"/>
      <c r="H484" s="98">
        <f>H485</f>
        <v>227081.39</v>
      </c>
      <c r="I484" s="99"/>
      <c r="J484" s="90">
        <f t="shared" si="7"/>
        <v>8.714827550476075</v>
      </c>
      <c r="K484" s="91"/>
    </row>
    <row r="485" spans="1:11" s="62" customFormat="1" ht="15">
      <c r="A485" s="64" t="s">
        <v>327</v>
      </c>
      <c r="B485" s="65" t="s">
        <v>41</v>
      </c>
      <c r="C485" s="65" t="s">
        <v>10</v>
      </c>
      <c r="D485" s="65" t="s">
        <v>326</v>
      </c>
      <c r="E485" s="65" t="s">
        <v>328</v>
      </c>
      <c r="F485" s="96">
        <v>2605690</v>
      </c>
      <c r="G485" s="97"/>
      <c r="H485" s="98">
        <f>'пр.4'!I432</f>
        <v>227081.39</v>
      </c>
      <c r="I485" s="99"/>
      <c r="J485" s="90">
        <f t="shared" si="7"/>
        <v>8.714827550476075</v>
      </c>
      <c r="K485" s="91"/>
    </row>
    <row r="486" spans="1:11" s="62" customFormat="1" ht="46.5">
      <c r="A486" s="64" t="s">
        <v>391</v>
      </c>
      <c r="B486" s="65" t="s">
        <v>41</v>
      </c>
      <c r="C486" s="65" t="s">
        <v>10</v>
      </c>
      <c r="D486" s="65" t="s">
        <v>392</v>
      </c>
      <c r="E486" s="65"/>
      <c r="F486" s="96">
        <v>500000</v>
      </c>
      <c r="G486" s="97"/>
      <c r="H486" s="98">
        <f>H487</f>
        <v>0</v>
      </c>
      <c r="I486" s="99"/>
      <c r="J486" s="90">
        <f t="shared" si="7"/>
        <v>0</v>
      </c>
      <c r="K486" s="91"/>
    </row>
    <row r="487" spans="1:11" s="62" customFormat="1" ht="93">
      <c r="A487" s="64" t="s">
        <v>393</v>
      </c>
      <c r="B487" s="65" t="s">
        <v>41</v>
      </c>
      <c r="C487" s="65" t="s">
        <v>10</v>
      </c>
      <c r="D487" s="65" t="s">
        <v>394</v>
      </c>
      <c r="E487" s="65"/>
      <c r="F487" s="96">
        <v>500000</v>
      </c>
      <c r="G487" s="97"/>
      <c r="H487" s="98">
        <f>H488</f>
        <v>0</v>
      </c>
      <c r="I487" s="99"/>
      <c r="J487" s="90">
        <f t="shared" si="7"/>
        <v>0</v>
      </c>
      <c r="K487" s="91"/>
    </row>
    <row r="488" spans="1:11" s="62" customFormat="1" ht="30.75">
      <c r="A488" s="64" t="s">
        <v>301</v>
      </c>
      <c r="B488" s="65" t="s">
        <v>41</v>
      </c>
      <c r="C488" s="65" t="s">
        <v>10</v>
      </c>
      <c r="D488" s="65" t="s">
        <v>394</v>
      </c>
      <c r="E488" s="65" t="s">
        <v>302</v>
      </c>
      <c r="F488" s="96">
        <v>500000</v>
      </c>
      <c r="G488" s="97"/>
      <c r="H488" s="98">
        <f>H489</f>
        <v>0</v>
      </c>
      <c r="I488" s="99"/>
      <c r="J488" s="90">
        <f t="shared" si="7"/>
        <v>0</v>
      </c>
      <c r="K488" s="91"/>
    </row>
    <row r="489" spans="1:11" s="62" customFormat="1" ht="15">
      <c r="A489" s="64" t="s">
        <v>303</v>
      </c>
      <c r="B489" s="65" t="s">
        <v>41</v>
      </c>
      <c r="C489" s="65" t="s">
        <v>10</v>
      </c>
      <c r="D489" s="65" t="s">
        <v>394</v>
      </c>
      <c r="E489" s="65" t="s">
        <v>304</v>
      </c>
      <c r="F489" s="96">
        <v>500000</v>
      </c>
      <c r="G489" s="97"/>
      <c r="H489" s="98">
        <f>'пр.4'!I436</f>
        <v>0</v>
      </c>
      <c r="I489" s="99"/>
      <c r="J489" s="90">
        <f t="shared" si="7"/>
        <v>0</v>
      </c>
      <c r="K489" s="91"/>
    </row>
    <row r="490" spans="1:11" s="62" customFormat="1" ht="46.5">
      <c r="A490" s="64" t="s">
        <v>329</v>
      </c>
      <c r="B490" s="65" t="s">
        <v>41</v>
      </c>
      <c r="C490" s="65" t="s">
        <v>10</v>
      </c>
      <c r="D490" s="65" t="s">
        <v>330</v>
      </c>
      <c r="E490" s="65"/>
      <c r="F490" s="96">
        <v>193100</v>
      </c>
      <c r="G490" s="97"/>
      <c r="H490" s="98">
        <f>H491</f>
        <v>22400</v>
      </c>
      <c r="I490" s="99"/>
      <c r="J490" s="90">
        <f t="shared" si="7"/>
        <v>11.600207146556189</v>
      </c>
      <c r="K490" s="91"/>
    </row>
    <row r="491" spans="1:11" s="62" customFormat="1" ht="46.5">
      <c r="A491" s="64" t="s">
        <v>331</v>
      </c>
      <c r="B491" s="65" t="s">
        <v>41</v>
      </c>
      <c r="C491" s="65" t="s">
        <v>10</v>
      </c>
      <c r="D491" s="65" t="s">
        <v>332</v>
      </c>
      <c r="E491" s="65"/>
      <c r="F491" s="96">
        <v>193100</v>
      </c>
      <c r="G491" s="97"/>
      <c r="H491" s="98">
        <f>H492</f>
        <v>22400</v>
      </c>
      <c r="I491" s="99"/>
      <c r="J491" s="90">
        <f t="shared" si="7"/>
        <v>11.600207146556189</v>
      </c>
      <c r="K491" s="91"/>
    </row>
    <row r="492" spans="1:11" s="62" customFormat="1" ht="30.75">
      <c r="A492" s="64" t="s">
        <v>333</v>
      </c>
      <c r="B492" s="65" t="s">
        <v>41</v>
      </c>
      <c r="C492" s="65" t="s">
        <v>10</v>
      </c>
      <c r="D492" s="65" t="s">
        <v>334</v>
      </c>
      <c r="E492" s="65"/>
      <c r="F492" s="96">
        <v>193100</v>
      </c>
      <c r="G492" s="97"/>
      <c r="H492" s="98">
        <f>H493</f>
        <v>22400</v>
      </c>
      <c r="I492" s="99"/>
      <c r="J492" s="90">
        <f t="shared" si="7"/>
        <v>11.600207146556189</v>
      </c>
      <c r="K492" s="91"/>
    </row>
    <row r="493" spans="1:11" s="62" customFormat="1" ht="30.75">
      <c r="A493" s="64" t="s">
        <v>301</v>
      </c>
      <c r="B493" s="65" t="s">
        <v>41</v>
      </c>
      <c r="C493" s="65" t="s">
        <v>10</v>
      </c>
      <c r="D493" s="65" t="s">
        <v>334</v>
      </c>
      <c r="E493" s="65" t="s">
        <v>302</v>
      </c>
      <c r="F493" s="96">
        <v>193100</v>
      </c>
      <c r="G493" s="97"/>
      <c r="H493" s="98">
        <f>H494</f>
        <v>22400</v>
      </c>
      <c r="I493" s="99"/>
      <c r="J493" s="90">
        <f t="shared" si="7"/>
        <v>11.600207146556189</v>
      </c>
      <c r="K493" s="91"/>
    </row>
    <row r="494" spans="1:11" s="62" customFormat="1" ht="15">
      <c r="A494" s="64" t="s">
        <v>327</v>
      </c>
      <c r="B494" s="65" t="s">
        <v>41</v>
      </c>
      <c r="C494" s="65" t="s">
        <v>10</v>
      </c>
      <c r="D494" s="65" t="s">
        <v>334</v>
      </c>
      <c r="E494" s="65" t="s">
        <v>328</v>
      </c>
      <c r="F494" s="96">
        <v>193100</v>
      </c>
      <c r="G494" s="97"/>
      <c r="H494" s="98">
        <f>'пр.4'!I441</f>
        <v>22400</v>
      </c>
      <c r="I494" s="99"/>
      <c r="J494" s="90">
        <f t="shared" si="7"/>
        <v>11.600207146556189</v>
      </c>
      <c r="K494" s="91"/>
    </row>
    <row r="495" spans="1:11" s="62" customFormat="1" ht="30.75">
      <c r="A495" s="64" t="s">
        <v>339</v>
      </c>
      <c r="B495" s="65" t="s">
        <v>41</v>
      </c>
      <c r="C495" s="65" t="s">
        <v>10</v>
      </c>
      <c r="D495" s="65" t="s">
        <v>340</v>
      </c>
      <c r="E495" s="65"/>
      <c r="F495" s="96">
        <v>408800</v>
      </c>
      <c r="G495" s="97"/>
      <c r="H495" s="98">
        <f>H496</f>
        <v>0</v>
      </c>
      <c r="I495" s="99"/>
      <c r="J495" s="90">
        <f t="shared" si="7"/>
        <v>0</v>
      </c>
      <c r="K495" s="91"/>
    </row>
    <row r="496" spans="1:11" s="62" customFormat="1" ht="46.5">
      <c r="A496" s="64" t="s">
        <v>341</v>
      </c>
      <c r="B496" s="65" t="s">
        <v>41</v>
      </c>
      <c r="C496" s="65" t="s">
        <v>10</v>
      </c>
      <c r="D496" s="65" t="s">
        <v>342</v>
      </c>
      <c r="E496" s="65"/>
      <c r="F496" s="96">
        <v>408800</v>
      </c>
      <c r="G496" s="97"/>
      <c r="H496" s="98">
        <f>H497+H500+H503+H506+H509</f>
        <v>0</v>
      </c>
      <c r="I496" s="99"/>
      <c r="J496" s="90">
        <f t="shared" si="7"/>
        <v>0</v>
      </c>
      <c r="K496" s="91"/>
    </row>
    <row r="497" spans="1:11" s="62" customFormat="1" ht="62.25">
      <c r="A497" s="64" t="s">
        <v>343</v>
      </c>
      <c r="B497" s="65" t="s">
        <v>41</v>
      </c>
      <c r="C497" s="65" t="s">
        <v>10</v>
      </c>
      <c r="D497" s="65" t="s">
        <v>344</v>
      </c>
      <c r="E497" s="65"/>
      <c r="F497" s="96">
        <v>247900</v>
      </c>
      <c r="G497" s="97"/>
      <c r="H497" s="98">
        <f>H498</f>
        <v>0</v>
      </c>
      <c r="I497" s="99"/>
      <c r="J497" s="90">
        <f t="shared" si="7"/>
        <v>0</v>
      </c>
      <c r="K497" s="91"/>
    </row>
    <row r="498" spans="1:11" s="62" customFormat="1" ht="30.75">
      <c r="A498" s="64" t="s">
        <v>301</v>
      </c>
      <c r="B498" s="65" t="s">
        <v>41</v>
      </c>
      <c r="C498" s="65" t="s">
        <v>10</v>
      </c>
      <c r="D498" s="65" t="s">
        <v>344</v>
      </c>
      <c r="E498" s="65" t="s">
        <v>302</v>
      </c>
      <c r="F498" s="96">
        <v>247900</v>
      </c>
      <c r="G498" s="97"/>
      <c r="H498" s="98">
        <f>H499</f>
        <v>0</v>
      </c>
      <c r="I498" s="99"/>
      <c r="J498" s="90">
        <f t="shared" si="7"/>
        <v>0</v>
      </c>
      <c r="K498" s="91"/>
    </row>
    <row r="499" spans="1:11" s="62" customFormat="1" ht="15">
      <c r="A499" s="64" t="s">
        <v>327</v>
      </c>
      <c r="B499" s="65" t="s">
        <v>41</v>
      </c>
      <c r="C499" s="65" t="s">
        <v>10</v>
      </c>
      <c r="D499" s="65" t="s">
        <v>344</v>
      </c>
      <c r="E499" s="65" t="s">
        <v>328</v>
      </c>
      <c r="F499" s="96">
        <v>247900</v>
      </c>
      <c r="G499" s="97"/>
      <c r="H499" s="98">
        <f>'пр.4'!I446</f>
        <v>0</v>
      </c>
      <c r="I499" s="99"/>
      <c r="J499" s="90">
        <f t="shared" si="7"/>
        <v>0</v>
      </c>
      <c r="K499" s="91"/>
    </row>
    <row r="500" spans="1:11" s="62" customFormat="1" ht="30.75">
      <c r="A500" s="64" t="s">
        <v>345</v>
      </c>
      <c r="B500" s="65" t="s">
        <v>41</v>
      </c>
      <c r="C500" s="65" t="s">
        <v>10</v>
      </c>
      <c r="D500" s="65" t="s">
        <v>346</v>
      </c>
      <c r="E500" s="65"/>
      <c r="F500" s="96">
        <v>85000</v>
      </c>
      <c r="G500" s="97"/>
      <c r="H500" s="98">
        <f>H501</f>
        <v>0</v>
      </c>
      <c r="I500" s="99"/>
      <c r="J500" s="90">
        <f t="shared" si="7"/>
        <v>0</v>
      </c>
      <c r="K500" s="91"/>
    </row>
    <row r="501" spans="1:11" s="62" customFormat="1" ht="30.75">
      <c r="A501" s="64" t="s">
        <v>301</v>
      </c>
      <c r="B501" s="65" t="s">
        <v>41</v>
      </c>
      <c r="C501" s="65" t="s">
        <v>10</v>
      </c>
      <c r="D501" s="65" t="s">
        <v>346</v>
      </c>
      <c r="E501" s="65" t="s">
        <v>302</v>
      </c>
      <c r="F501" s="96">
        <v>85000</v>
      </c>
      <c r="G501" s="97"/>
      <c r="H501" s="98">
        <f>H502</f>
        <v>0</v>
      </c>
      <c r="I501" s="99"/>
      <c r="J501" s="90">
        <f t="shared" si="7"/>
        <v>0</v>
      </c>
      <c r="K501" s="91"/>
    </row>
    <row r="502" spans="1:11" s="62" customFormat="1" ht="15">
      <c r="A502" s="64" t="s">
        <v>327</v>
      </c>
      <c r="B502" s="65" t="s">
        <v>41</v>
      </c>
      <c r="C502" s="65" t="s">
        <v>10</v>
      </c>
      <c r="D502" s="65" t="s">
        <v>346</v>
      </c>
      <c r="E502" s="65" t="s">
        <v>328</v>
      </c>
      <c r="F502" s="96">
        <v>85000</v>
      </c>
      <c r="G502" s="97"/>
      <c r="H502" s="98">
        <f>'пр.4'!I449</f>
        <v>0</v>
      </c>
      <c r="I502" s="99"/>
      <c r="J502" s="90">
        <f t="shared" si="7"/>
        <v>0</v>
      </c>
      <c r="K502" s="91"/>
    </row>
    <row r="503" spans="1:11" s="62" customFormat="1" ht="30.75">
      <c r="A503" s="64" t="s">
        <v>347</v>
      </c>
      <c r="B503" s="65" t="s">
        <v>41</v>
      </c>
      <c r="C503" s="65" t="s">
        <v>10</v>
      </c>
      <c r="D503" s="65" t="s">
        <v>348</v>
      </c>
      <c r="E503" s="65"/>
      <c r="F503" s="96">
        <v>46900</v>
      </c>
      <c r="G503" s="97"/>
      <c r="H503" s="98">
        <f>H504</f>
        <v>0</v>
      </c>
      <c r="I503" s="99"/>
      <c r="J503" s="90">
        <f t="shared" si="7"/>
        <v>0</v>
      </c>
      <c r="K503" s="91"/>
    </row>
    <row r="504" spans="1:11" s="62" customFormat="1" ht="30.75">
      <c r="A504" s="64" t="s">
        <v>301</v>
      </c>
      <c r="B504" s="65" t="s">
        <v>41</v>
      </c>
      <c r="C504" s="65" t="s">
        <v>10</v>
      </c>
      <c r="D504" s="65" t="s">
        <v>348</v>
      </c>
      <c r="E504" s="65" t="s">
        <v>302</v>
      </c>
      <c r="F504" s="96">
        <v>46900</v>
      </c>
      <c r="G504" s="97"/>
      <c r="H504" s="98">
        <f>H505</f>
        <v>0</v>
      </c>
      <c r="I504" s="99"/>
      <c r="J504" s="90">
        <f t="shared" si="7"/>
        <v>0</v>
      </c>
      <c r="K504" s="91"/>
    </row>
    <row r="505" spans="1:11" s="62" customFormat="1" ht="15">
      <c r="A505" s="64" t="s">
        <v>327</v>
      </c>
      <c r="B505" s="65" t="s">
        <v>41</v>
      </c>
      <c r="C505" s="65" t="s">
        <v>10</v>
      </c>
      <c r="D505" s="65" t="s">
        <v>348</v>
      </c>
      <c r="E505" s="65" t="s">
        <v>328</v>
      </c>
      <c r="F505" s="96">
        <v>46900</v>
      </c>
      <c r="G505" s="97"/>
      <c r="H505" s="98">
        <f>'пр.4'!I452</f>
        <v>0</v>
      </c>
      <c r="I505" s="99"/>
      <c r="J505" s="90">
        <f t="shared" si="7"/>
        <v>0</v>
      </c>
      <c r="K505" s="91"/>
    </row>
    <row r="506" spans="1:11" s="62" customFormat="1" ht="46.5">
      <c r="A506" s="64" t="s">
        <v>349</v>
      </c>
      <c r="B506" s="65" t="s">
        <v>41</v>
      </c>
      <c r="C506" s="65" t="s">
        <v>10</v>
      </c>
      <c r="D506" s="65" t="s">
        <v>350</v>
      </c>
      <c r="E506" s="65"/>
      <c r="F506" s="96">
        <v>17800</v>
      </c>
      <c r="G506" s="97"/>
      <c r="H506" s="98">
        <f>H507</f>
        <v>0</v>
      </c>
      <c r="I506" s="99"/>
      <c r="J506" s="90">
        <f t="shared" si="7"/>
        <v>0</v>
      </c>
      <c r="K506" s="91"/>
    </row>
    <row r="507" spans="1:11" s="62" customFormat="1" ht="30.75">
      <c r="A507" s="64" t="s">
        <v>301</v>
      </c>
      <c r="B507" s="65" t="s">
        <v>41</v>
      </c>
      <c r="C507" s="65" t="s">
        <v>10</v>
      </c>
      <c r="D507" s="65" t="s">
        <v>350</v>
      </c>
      <c r="E507" s="65" t="s">
        <v>302</v>
      </c>
      <c r="F507" s="96">
        <v>17800</v>
      </c>
      <c r="G507" s="97"/>
      <c r="H507" s="98">
        <f>H508</f>
        <v>0</v>
      </c>
      <c r="I507" s="99"/>
      <c r="J507" s="90">
        <f t="shared" si="7"/>
        <v>0</v>
      </c>
      <c r="K507" s="91"/>
    </row>
    <row r="508" spans="1:11" s="62" customFormat="1" ht="15">
      <c r="A508" s="64" t="s">
        <v>327</v>
      </c>
      <c r="B508" s="65" t="s">
        <v>41</v>
      </c>
      <c r="C508" s="65" t="s">
        <v>10</v>
      </c>
      <c r="D508" s="65" t="s">
        <v>350</v>
      </c>
      <c r="E508" s="65" t="s">
        <v>328</v>
      </c>
      <c r="F508" s="96">
        <v>17800</v>
      </c>
      <c r="G508" s="97"/>
      <c r="H508" s="98">
        <f>'пр.4'!I455</f>
        <v>0</v>
      </c>
      <c r="I508" s="99"/>
      <c r="J508" s="90">
        <f t="shared" si="7"/>
        <v>0</v>
      </c>
      <c r="K508" s="91"/>
    </row>
    <row r="509" spans="1:11" s="62" customFormat="1" ht="15">
      <c r="A509" s="64" t="s">
        <v>351</v>
      </c>
      <c r="B509" s="65" t="s">
        <v>41</v>
      </c>
      <c r="C509" s="65" t="s">
        <v>10</v>
      </c>
      <c r="D509" s="65" t="s">
        <v>352</v>
      </c>
      <c r="E509" s="65"/>
      <c r="F509" s="96">
        <v>11200</v>
      </c>
      <c r="G509" s="97"/>
      <c r="H509" s="98">
        <f>H510</f>
        <v>0</v>
      </c>
      <c r="I509" s="99"/>
      <c r="J509" s="90">
        <f t="shared" si="7"/>
        <v>0</v>
      </c>
      <c r="K509" s="91"/>
    </row>
    <row r="510" spans="1:11" s="62" customFormat="1" ht="30.75">
      <c r="A510" s="64" t="s">
        <v>301</v>
      </c>
      <c r="B510" s="65" t="s">
        <v>41</v>
      </c>
      <c r="C510" s="65" t="s">
        <v>10</v>
      </c>
      <c r="D510" s="65" t="s">
        <v>352</v>
      </c>
      <c r="E510" s="65" t="s">
        <v>302</v>
      </c>
      <c r="F510" s="96">
        <v>11200</v>
      </c>
      <c r="G510" s="97"/>
      <c r="H510" s="98">
        <f>H511</f>
        <v>0</v>
      </c>
      <c r="I510" s="99"/>
      <c r="J510" s="90">
        <f t="shared" si="7"/>
        <v>0</v>
      </c>
      <c r="K510" s="91"/>
    </row>
    <row r="511" spans="1:11" s="62" customFormat="1" ht="15">
      <c r="A511" s="64" t="s">
        <v>327</v>
      </c>
      <c r="B511" s="65" t="s">
        <v>41</v>
      </c>
      <c r="C511" s="65" t="s">
        <v>10</v>
      </c>
      <c r="D511" s="65" t="s">
        <v>352</v>
      </c>
      <c r="E511" s="65" t="s">
        <v>328</v>
      </c>
      <c r="F511" s="96">
        <v>11200</v>
      </c>
      <c r="G511" s="97"/>
      <c r="H511" s="98">
        <f>'пр.4'!I458</f>
        <v>0</v>
      </c>
      <c r="I511" s="99"/>
      <c r="J511" s="90">
        <f t="shared" si="7"/>
        <v>0</v>
      </c>
      <c r="K511" s="91"/>
    </row>
    <row r="512" spans="1:11" s="62" customFormat="1" ht="15">
      <c r="A512" s="64" t="s">
        <v>395</v>
      </c>
      <c r="B512" s="65" t="s">
        <v>41</v>
      </c>
      <c r="C512" s="65" t="s">
        <v>10</v>
      </c>
      <c r="D512" s="65" t="s">
        <v>396</v>
      </c>
      <c r="E512" s="65"/>
      <c r="F512" s="96">
        <v>59796400</v>
      </c>
      <c r="G512" s="97"/>
      <c r="H512" s="98">
        <f>H513+H516+H519</f>
        <v>10918759.36</v>
      </c>
      <c r="I512" s="99"/>
      <c r="J512" s="90">
        <f t="shared" si="7"/>
        <v>18.259894174231224</v>
      </c>
      <c r="K512" s="91"/>
    </row>
    <row r="513" spans="1:11" s="62" customFormat="1" ht="78">
      <c r="A513" s="64" t="s">
        <v>82</v>
      </c>
      <c r="B513" s="65" t="s">
        <v>41</v>
      </c>
      <c r="C513" s="65" t="s">
        <v>10</v>
      </c>
      <c r="D513" s="65" t="s">
        <v>397</v>
      </c>
      <c r="E513" s="65"/>
      <c r="F513" s="96">
        <v>909000</v>
      </c>
      <c r="G513" s="97"/>
      <c r="H513" s="98">
        <f>H514</f>
        <v>238319</v>
      </c>
      <c r="I513" s="99"/>
      <c r="J513" s="90">
        <f t="shared" si="7"/>
        <v>26.217711771177115</v>
      </c>
      <c r="K513" s="91"/>
    </row>
    <row r="514" spans="1:11" s="62" customFormat="1" ht="30.75">
      <c r="A514" s="64" t="s">
        <v>301</v>
      </c>
      <c r="B514" s="65" t="s">
        <v>41</v>
      </c>
      <c r="C514" s="65" t="s">
        <v>10</v>
      </c>
      <c r="D514" s="65" t="s">
        <v>397</v>
      </c>
      <c r="E514" s="65" t="s">
        <v>302</v>
      </c>
      <c r="F514" s="96">
        <v>909000</v>
      </c>
      <c r="G514" s="97"/>
      <c r="H514" s="98">
        <f>H515</f>
        <v>238319</v>
      </c>
      <c r="I514" s="99"/>
      <c r="J514" s="90">
        <f t="shared" si="7"/>
        <v>26.217711771177115</v>
      </c>
      <c r="K514" s="91"/>
    </row>
    <row r="515" spans="1:11" s="62" customFormat="1" ht="15">
      <c r="A515" s="64" t="s">
        <v>327</v>
      </c>
      <c r="B515" s="65" t="s">
        <v>41</v>
      </c>
      <c r="C515" s="65" t="s">
        <v>10</v>
      </c>
      <c r="D515" s="65" t="s">
        <v>397</v>
      </c>
      <c r="E515" s="65" t="s">
        <v>328</v>
      </c>
      <c r="F515" s="96">
        <v>909000</v>
      </c>
      <c r="G515" s="97"/>
      <c r="H515" s="98">
        <f>'пр.4'!I462</f>
        <v>238319</v>
      </c>
      <c r="I515" s="99"/>
      <c r="J515" s="90">
        <f t="shared" si="7"/>
        <v>26.217711771177115</v>
      </c>
      <c r="K515" s="91"/>
    </row>
    <row r="516" spans="1:11" s="62" customFormat="1" ht="15">
      <c r="A516" s="64" t="s">
        <v>84</v>
      </c>
      <c r="B516" s="65" t="s">
        <v>41</v>
      </c>
      <c r="C516" s="65" t="s">
        <v>10</v>
      </c>
      <c r="D516" s="65" t="s">
        <v>398</v>
      </c>
      <c r="E516" s="65"/>
      <c r="F516" s="96">
        <v>40000</v>
      </c>
      <c r="G516" s="97"/>
      <c r="H516" s="98">
        <f>H517</f>
        <v>7000</v>
      </c>
      <c r="I516" s="99"/>
      <c r="J516" s="90">
        <f t="shared" si="7"/>
        <v>17.5</v>
      </c>
      <c r="K516" s="91"/>
    </row>
    <row r="517" spans="1:11" s="62" customFormat="1" ht="30.75">
      <c r="A517" s="64" t="s">
        <v>301</v>
      </c>
      <c r="B517" s="65" t="s">
        <v>41</v>
      </c>
      <c r="C517" s="65" t="s">
        <v>10</v>
      </c>
      <c r="D517" s="65" t="s">
        <v>398</v>
      </c>
      <c r="E517" s="65" t="s">
        <v>302</v>
      </c>
      <c r="F517" s="96">
        <v>40000</v>
      </c>
      <c r="G517" s="97"/>
      <c r="H517" s="98">
        <f>H518</f>
        <v>7000</v>
      </c>
      <c r="I517" s="99"/>
      <c r="J517" s="90">
        <f t="shared" si="7"/>
        <v>17.5</v>
      </c>
      <c r="K517" s="91"/>
    </row>
    <row r="518" spans="1:11" s="62" customFormat="1" ht="15">
      <c r="A518" s="64" t="s">
        <v>327</v>
      </c>
      <c r="B518" s="65" t="s">
        <v>41</v>
      </c>
      <c r="C518" s="65" t="s">
        <v>10</v>
      </c>
      <c r="D518" s="65" t="s">
        <v>398</v>
      </c>
      <c r="E518" s="65" t="s">
        <v>328</v>
      </c>
      <c r="F518" s="96">
        <v>40000</v>
      </c>
      <c r="G518" s="97"/>
      <c r="H518" s="98">
        <f>'пр.4'!I465</f>
        <v>7000</v>
      </c>
      <c r="I518" s="99"/>
      <c r="J518" s="90">
        <f t="shared" si="7"/>
        <v>17.5</v>
      </c>
      <c r="K518" s="91"/>
    </row>
    <row r="519" spans="1:11" s="62" customFormat="1" ht="30.75">
      <c r="A519" s="64" t="s">
        <v>154</v>
      </c>
      <c r="B519" s="65" t="s">
        <v>41</v>
      </c>
      <c r="C519" s="65" t="s">
        <v>10</v>
      </c>
      <c r="D519" s="65" t="s">
        <v>399</v>
      </c>
      <c r="E519" s="65"/>
      <c r="F519" s="96">
        <v>58847400</v>
      </c>
      <c r="G519" s="97"/>
      <c r="H519" s="98">
        <f>H520</f>
        <v>10673440.36</v>
      </c>
      <c r="I519" s="99"/>
      <c r="J519" s="90">
        <f t="shared" si="7"/>
        <v>18.13748841919949</v>
      </c>
      <c r="K519" s="91"/>
    </row>
    <row r="520" spans="1:11" s="62" customFormat="1" ht="30.75">
      <c r="A520" s="64" t="s">
        <v>301</v>
      </c>
      <c r="B520" s="65" t="s">
        <v>41</v>
      </c>
      <c r="C520" s="65" t="s">
        <v>10</v>
      </c>
      <c r="D520" s="65" t="s">
        <v>399</v>
      </c>
      <c r="E520" s="65" t="s">
        <v>302</v>
      </c>
      <c r="F520" s="96">
        <v>58847400</v>
      </c>
      <c r="G520" s="97"/>
      <c r="H520" s="98">
        <f>H521</f>
        <v>10673440.36</v>
      </c>
      <c r="I520" s="99"/>
      <c r="J520" s="90">
        <f t="shared" si="7"/>
        <v>18.13748841919949</v>
      </c>
      <c r="K520" s="91"/>
    </row>
    <row r="521" spans="1:11" s="62" customFormat="1" ht="15">
      <c r="A521" s="64" t="s">
        <v>327</v>
      </c>
      <c r="B521" s="65" t="s">
        <v>41</v>
      </c>
      <c r="C521" s="65" t="s">
        <v>10</v>
      </c>
      <c r="D521" s="65" t="s">
        <v>399</v>
      </c>
      <c r="E521" s="65" t="s">
        <v>328</v>
      </c>
      <c r="F521" s="96">
        <v>58847400</v>
      </c>
      <c r="G521" s="97"/>
      <c r="H521" s="98">
        <f>'пр.4'!I468</f>
        <v>10673440.36</v>
      </c>
      <c r="I521" s="99"/>
      <c r="J521" s="90">
        <f t="shared" si="7"/>
        <v>18.13748841919949</v>
      </c>
      <c r="K521" s="91"/>
    </row>
    <row r="522" spans="1:11" s="62" customFormat="1" ht="15">
      <c r="A522" s="60" t="s">
        <v>45</v>
      </c>
      <c r="B522" s="61" t="s">
        <v>41</v>
      </c>
      <c r="C522" s="61" t="s">
        <v>41</v>
      </c>
      <c r="D522" s="61"/>
      <c r="E522" s="61"/>
      <c r="F522" s="100">
        <f>F523+F533+F541+F559+F564</f>
        <v>3044700</v>
      </c>
      <c r="G522" s="101"/>
      <c r="H522" s="102">
        <f>H523+H533+H541+H559+H564</f>
        <v>819674</v>
      </c>
      <c r="I522" s="103"/>
      <c r="J522" s="90">
        <f t="shared" si="7"/>
        <v>26.921338719742504</v>
      </c>
      <c r="K522" s="91"/>
    </row>
    <row r="523" spans="1:11" s="62" customFormat="1" ht="30.75">
      <c r="A523" s="64" t="s">
        <v>400</v>
      </c>
      <c r="B523" s="65" t="s">
        <v>41</v>
      </c>
      <c r="C523" s="65" t="s">
        <v>41</v>
      </c>
      <c r="D523" s="65" t="s">
        <v>401</v>
      </c>
      <c r="E523" s="65"/>
      <c r="F523" s="96">
        <f>F524</f>
        <v>1212900</v>
      </c>
      <c r="G523" s="97"/>
      <c r="H523" s="98">
        <f>H524</f>
        <v>361074</v>
      </c>
      <c r="I523" s="99"/>
      <c r="J523" s="90">
        <f t="shared" si="7"/>
        <v>29.769478110314125</v>
      </c>
      <c r="K523" s="91"/>
    </row>
    <row r="524" spans="1:11" s="62" customFormat="1" ht="46.5">
      <c r="A524" s="64" t="s">
        <v>402</v>
      </c>
      <c r="B524" s="65" t="s">
        <v>41</v>
      </c>
      <c r="C524" s="65" t="s">
        <v>41</v>
      </c>
      <c r="D524" s="65" t="s">
        <v>403</v>
      </c>
      <c r="E524" s="65"/>
      <c r="F524" s="96">
        <f>F525+F530</f>
        <v>1212900</v>
      </c>
      <c r="G524" s="97"/>
      <c r="H524" s="98">
        <f>H525+H530</f>
        <v>361074</v>
      </c>
      <c r="I524" s="99"/>
      <c r="J524" s="90">
        <f t="shared" si="7"/>
        <v>29.769478110314125</v>
      </c>
      <c r="K524" s="91"/>
    </row>
    <row r="525" spans="1:11" s="62" customFormat="1" ht="15">
      <c r="A525" s="64" t="s">
        <v>404</v>
      </c>
      <c r="B525" s="65" t="s">
        <v>41</v>
      </c>
      <c r="C525" s="65" t="s">
        <v>41</v>
      </c>
      <c r="D525" s="65" t="s">
        <v>405</v>
      </c>
      <c r="E525" s="65"/>
      <c r="F525" s="96">
        <f>F526+F528</f>
        <v>712900</v>
      </c>
      <c r="G525" s="97"/>
      <c r="H525" s="98">
        <f>H526+H528</f>
        <v>211074</v>
      </c>
      <c r="I525" s="99"/>
      <c r="J525" s="90">
        <f t="shared" si="7"/>
        <v>29.607799130312806</v>
      </c>
      <c r="K525" s="91"/>
    </row>
    <row r="526" spans="1:11" s="62" customFormat="1" ht="30.75">
      <c r="A526" s="64" t="s">
        <v>78</v>
      </c>
      <c r="B526" s="65" t="s">
        <v>41</v>
      </c>
      <c r="C526" s="65" t="s">
        <v>41</v>
      </c>
      <c r="D526" s="65" t="s">
        <v>405</v>
      </c>
      <c r="E526" s="65" t="s">
        <v>79</v>
      </c>
      <c r="F526" s="96">
        <v>600000</v>
      </c>
      <c r="G526" s="97"/>
      <c r="H526" s="98">
        <f>H527</f>
        <v>98174</v>
      </c>
      <c r="I526" s="99"/>
      <c r="J526" s="90">
        <f t="shared" si="7"/>
        <v>16.362333333333336</v>
      </c>
      <c r="K526" s="91"/>
    </row>
    <row r="527" spans="1:11" s="62" customFormat="1" ht="30.75">
      <c r="A527" s="64" t="s">
        <v>80</v>
      </c>
      <c r="B527" s="65" t="s">
        <v>41</v>
      </c>
      <c r="C527" s="65" t="s">
        <v>41</v>
      </c>
      <c r="D527" s="65" t="s">
        <v>405</v>
      </c>
      <c r="E527" s="65" t="s">
        <v>81</v>
      </c>
      <c r="F527" s="96">
        <v>600000</v>
      </c>
      <c r="G527" s="97"/>
      <c r="H527" s="98">
        <f>'пр.4'!I528</f>
        <v>98174</v>
      </c>
      <c r="I527" s="99"/>
      <c r="J527" s="90">
        <f t="shared" si="7"/>
        <v>16.362333333333336</v>
      </c>
      <c r="K527" s="91"/>
    </row>
    <row r="528" spans="1:11" s="62" customFormat="1" ht="30.75">
      <c r="A528" s="64" t="s">
        <v>301</v>
      </c>
      <c r="B528" s="65" t="s">
        <v>41</v>
      </c>
      <c r="C528" s="65" t="s">
        <v>41</v>
      </c>
      <c r="D528" s="65" t="s">
        <v>405</v>
      </c>
      <c r="E528" s="65" t="s">
        <v>302</v>
      </c>
      <c r="F528" s="96">
        <v>112900</v>
      </c>
      <c r="G528" s="97"/>
      <c r="H528" s="98">
        <f>H529</f>
        <v>112900</v>
      </c>
      <c r="I528" s="99"/>
      <c r="J528" s="90">
        <f t="shared" si="7"/>
        <v>100</v>
      </c>
      <c r="K528" s="91"/>
    </row>
    <row r="529" spans="1:11" s="62" customFormat="1" ht="15">
      <c r="A529" s="64" t="s">
        <v>327</v>
      </c>
      <c r="B529" s="65" t="s">
        <v>41</v>
      </c>
      <c r="C529" s="65" t="s">
        <v>41</v>
      </c>
      <c r="D529" s="65" t="s">
        <v>405</v>
      </c>
      <c r="E529" s="65" t="s">
        <v>328</v>
      </c>
      <c r="F529" s="96">
        <v>112900</v>
      </c>
      <c r="G529" s="97"/>
      <c r="H529" s="98">
        <f>'пр.4'!I474</f>
        <v>112900</v>
      </c>
      <c r="I529" s="99"/>
      <c r="J529" s="90">
        <f t="shared" si="7"/>
        <v>100</v>
      </c>
      <c r="K529" s="91"/>
    </row>
    <row r="530" spans="1:11" s="62" customFormat="1" ht="30.75">
      <c r="A530" s="64" t="s">
        <v>406</v>
      </c>
      <c r="B530" s="65" t="s">
        <v>41</v>
      </c>
      <c r="C530" s="65" t="s">
        <v>41</v>
      </c>
      <c r="D530" s="65" t="s">
        <v>407</v>
      </c>
      <c r="E530" s="65"/>
      <c r="F530" s="96">
        <v>500000</v>
      </c>
      <c r="G530" s="97"/>
      <c r="H530" s="98">
        <f>H531</f>
        <v>150000</v>
      </c>
      <c r="I530" s="99"/>
      <c r="J530" s="90">
        <f t="shared" si="7"/>
        <v>30</v>
      </c>
      <c r="K530" s="91"/>
    </row>
    <row r="531" spans="1:11" s="62" customFormat="1" ht="30.75">
      <c r="A531" s="64" t="s">
        <v>78</v>
      </c>
      <c r="B531" s="65" t="s">
        <v>41</v>
      </c>
      <c r="C531" s="65" t="s">
        <v>41</v>
      </c>
      <c r="D531" s="65" t="s">
        <v>407</v>
      </c>
      <c r="E531" s="65" t="s">
        <v>79</v>
      </c>
      <c r="F531" s="96">
        <v>500000</v>
      </c>
      <c r="G531" s="97"/>
      <c r="H531" s="98">
        <f>H532</f>
        <v>150000</v>
      </c>
      <c r="I531" s="99"/>
      <c r="J531" s="90">
        <f aca="true" t="shared" si="8" ref="J531:J594">H531/F531*100</f>
        <v>30</v>
      </c>
      <c r="K531" s="91"/>
    </row>
    <row r="532" spans="1:11" s="62" customFormat="1" ht="30.75">
      <c r="A532" s="64" t="s">
        <v>80</v>
      </c>
      <c r="B532" s="65" t="s">
        <v>41</v>
      </c>
      <c r="C532" s="65" t="s">
        <v>41</v>
      </c>
      <c r="D532" s="65" t="s">
        <v>407</v>
      </c>
      <c r="E532" s="65" t="s">
        <v>81</v>
      </c>
      <c r="F532" s="96">
        <v>500000</v>
      </c>
      <c r="G532" s="97"/>
      <c r="H532" s="98">
        <f>'пр.4'!I531</f>
        <v>150000</v>
      </c>
      <c r="I532" s="99"/>
      <c r="J532" s="90">
        <f t="shared" si="8"/>
        <v>30</v>
      </c>
      <c r="K532" s="91"/>
    </row>
    <row r="533" spans="1:11" s="62" customFormat="1" ht="30.75">
      <c r="A533" s="64" t="s">
        <v>408</v>
      </c>
      <c r="B533" s="65" t="s">
        <v>41</v>
      </c>
      <c r="C533" s="65" t="s">
        <v>41</v>
      </c>
      <c r="D533" s="65" t="s">
        <v>409</v>
      </c>
      <c r="E533" s="65"/>
      <c r="F533" s="96">
        <f>F534</f>
        <v>526800</v>
      </c>
      <c r="G533" s="97"/>
      <c r="H533" s="98">
        <f>H534</f>
        <v>72000</v>
      </c>
      <c r="I533" s="99"/>
      <c r="J533" s="90">
        <f t="shared" si="8"/>
        <v>13.66742596810934</v>
      </c>
      <c r="K533" s="91"/>
    </row>
    <row r="534" spans="1:11" s="62" customFormat="1" ht="30.75">
      <c r="A534" s="64" t="s">
        <v>410</v>
      </c>
      <c r="B534" s="65" t="s">
        <v>41</v>
      </c>
      <c r="C534" s="65" t="s">
        <v>41</v>
      </c>
      <c r="D534" s="65" t="s">
        <v>411</v>
      </c>
      <c r="E534" s="65"/>
      <c r="F534" s="96">
        <f>F535+F538</f>
        <v>526800</v>
      </c>
      <c r="G534" s="97"/>
      <c r="H534" s="98">
        <f>H535+H538</f>
        <v>72000</v>
      </c>
      <c r="I534" s="99"/>
      <c r="J534" s="90">
        <f t="shared" si="8"/>
        <v>13.66742596810934</v>
      </c>
      <c r="K534" s="91"/>
    </row>
    <row r="535" spans="1:11" s="62" customFormat="1" ht="15">
      <c r="A535" s="64" t="s">
        <v>412</v>
      </c>
      <c r="B535" s="65" t="s">
        <v>41</v>
      </c>
      <c r="C535" s="65" t="s">
        <v>41</v>
      </c>
      <c r="D535" s="65" t="s">
        <v>413</v>
      </c>
      <c r="E535" s="65"/>
      <c r="F535" s="96">
        <v>440800</v>
      </c>
      <c r="G535" s="97"/>
      <c r="H535" s="98">
        <f>H536</f>
        <v>72000</v>
      </c>
      <c r="I535" s="99"/>
      <c r="J535" s="90">
        <f t="shared" si="8"/>
        <v>16.33393829401089</v>
      </c>
      <c r="K535" s="91"/>
    </row>
    <row r="536" spans="1:11" s="62" customFormat="1" ht="15">
      <c r="A536" s="64" t="s">
        <v>103</v>
      </c>
      <c r="B536" s="65" t="s">
        <v>41</v>
      </c>
      <c r="C536" s="65" t="s">
        <v>41</v>
      </c>
      <c r="D536" s="65" t="s">
        <v>413</v>
      </c>
      <c r="E536" s="65" t="s">
        <v>104</v>
      </c>
      <c r="F536" s="96">
        <v>440800</v>
      </c>
      <c r="G536" s="97"/>
      <c r="H536" s="98">
        <f>H537</f>
        <v>72000</v>
      </c>
      <c r="I536" s="99"/>
      <c r="J536" s="90">
        <f t="shared" si="8"/>
        <v>16.33393829401089</v>
      </c>
      <c r="K536" s="91"/>
    </row>
    <row r="537" spans="1:11" s="62" customFormat="1" ht="15">
      <c r="A537" s="64" t="s">
        <v>414</v>
      </c>
      <c r="B537" s="65" t="s">
        <v>41</v>
      </c>
      <c r="C537" s="65" t="s">
        <v>41</v>
      </c>
      <c r="D537" s="65" t="s">
        <v>413</v>
      </c>
      <c r="E537" s="65" t="s">
        <v>415</v>
      </c>
      <c r="F537" s="96">
        <v>440800</v>
      </c>
      <c r="G537" s="97"/>
      <c r="H537" s="98">
        <f>'пр.4'!I479</f>
        <v>72000</v>
      </c>
      <c r="I537" s="99"/>
      <c r="J537" s="90">
        <f t="shared" si="8"/>
        <v>16.33393829401089</v>
      </c>
      <c r="K537" s="91"/>
    </row>
    <row r="538" spans="1:11" s="62" customFormat="1" ht="15">
      <c r="A538" s="64" t="s">
        <v>416</v>
      </c>
      <c r="B538" s="65" t="s">
        <v>41</v>
      </c>
      <c r="C538" s="65" t="s">
        <v>41</v>
      </c>
      <c r="D538" s="65" t="s">
        <v>417</v>
      </c>
      <c r="E538" s="65"/>
      <c r="F538" s="96">
        <v>86000</v>
      </c>
      <c r="G538" s="97"/>
      <c r="H538" s="98">
        <f>H539</f>
        <v>0</v>
      </c>
      <c r="I538" s="99"/>
      <c r="J538" s="90">
        <f t="shared" si="8"/>
        <v>0</v>
      </c>
      <c r="K538" s="91"/>
    </row>
    <row r="539" spans="1:11" s="62" customFormat="1" ht="30.75">
      <c r="A539" s="64" t="s">
        <v>78</v>
      </c>
      <c r="B539" s="65" t="s">
        <v>41</v>
      </c>
      <c r="C539" s="65" t="s">
        <v>41</v>
      </c>
      <c r="D539" s="65" t="s">
        <v>417</v>
      </c>
      <c r="E539" s="65" t="s">
        <v>79</v>
      </c>
      <c r="F539" s="96">
        <v>86000</v>
      </c>
      <c r="G539" s="97"/>
      <c r="H539" s="98">
        <f>H540</f>
        <v>0</v>
      </c>
      <c r="I539" s="99"/>
      <c r="J539" s="90">
        <f t="shared" si="8"/>
        <v>0</v>
      </c>
      <c r="K539" s="91"/>
    </row>
    <row r="540" spans="1:11" s="62" customFormat="1" ht="30.75">
      <c r="A540" s="64" t="s">
        <v>80</v>
      </c>
      <c r="B540" s="65" t="s">
        <v>41</v>
      </c>
      <c r="C540" s="65" t="s">
        <v>41</v>
      </c>
      <c r="D540" s="65" t="s">
        <v>417</v>
      </c>
      <c r="E540" s="65" t="s">
        <v>81</v>
      </c>
      <c r="F540" s="96">
        <v>86000</v>
      </c>
      <c r="G540" s="97"/>
      <c r="H540" s="98">
        <f>'пр.4'!I482</f>
        <v>0</v>
      </c>
      <c r="I540" s="99"/>
      <c r="J540" s="90">
        <f t="shared" si="8"/>
        <v>0</v>
      </c>
      <c r="K540" s="91"/>
    </row>
    <row r="541" spans="1:11" s="62" customFormat="1" ht="30.75">
      <c r="A541" s="64" t="s">
        <v>418</v>
      </c>
      <c r="B541" s="65" t="s">
        <v>41</v>
      </c>
      <c r="C541" s="65" t="s">
        <v>41</v>
      </c>
      <c r="D541" s="65" t="s">
        <v>419</v>
      </c>
      <c r="E541" s="65"/>
      <c r="F541" s="96">
        <f>F542+F546</f>
        <v>705000</v>
      </c>
      <c r="G541" s="97"/>
      <c r="H541" s="98">
        <f>H542+H546</f>
        <v>0</v>
      </c>
      <c r="I541" s="99"/>
      <c r="J541" s="90">
        <f t="shared" si="8"/>
        <v>0</v>
      </c>
      <c r="K541" s="91"/>
    </row>
    <row r="542" spans="1:11" s="62" customFormat="1" ht="15">
      <c r="A542" s="64" t="s">
        <v>420</v>
      </c>
      <c r="B542" s="65" t="s">
        <v>41</v>
      </c>
      <c r="C542" s="65" t="s">
        <v>41</v>
      </c>
      <c r="D542" s="65" t="s">
        <v>421</v>
      </c>
      <c r="E542" s="65"/>
      <c r="F542" s="96">
        <v>250000</v>
      </c>
      <c r="G542" s="97"/>
      <c r="H542" s="98">
        <f>H543</f>
        <v>0</v>
      </c>
      <c r="I542" s="99"/>
      <c r="J542" s="90">
        <f t="shared" si="8"/>
        <v>0</v>
      </c>
      <c r="K542" s="91"/>
    </row>
    <row r="543" spans="1:11" s="62" customFormat="1" ht="30.75">
      <c r="A543" s="64" t="s">
        <v>422</v>
      </c>
      <c r="B543" s="65" t="s">
        <v>41</v>
      </c>
      <c r="C543" s="65" t="s">
        <v>41</v>
      </c>
      <c r="D543" s="65" t="s">
        <v>423</v>
      </c>
      <c r="E543" s="65"/>
      <c r="F543" s="96">
        <v>250000</v>
      </c>
      <c r="G543" s="97"/>
      <c r="H543" s="98">
        <f>H544</f>
        <v>0</v>
      </c>
      <c r="I543" s="99"/>
      <c r="J543" s="90">
        <f t="shared" si="8"/>
        <v>0</v>
      </c>
      <c r="K543" s="91"/>
    </row>
    <row r="544" spans="1:11" s="62" customFormat="1" ht="30.75">
      <c r="A544" s="64" t="s">
        <v>78</v>
      </c>
      <c r="B544" s="65" t="s">
        <v>41</v>
      </c>
      <c r="C544" s="65" t="s">
        <v>41</v>
      </c>
      <c r="D544" s="65" t="s">
        <v>423</v>
      </c>
      <c r="E544" s="65" t="s">
        <v>79</v>
      </c>
      <c r="F544" s="96">
        <v>250000</v>
      </c>
      <c r="G544" s="97"/>
      <c r="H544" s="98">
        <f>H545</f>
        <v>0</v>
      </c>
      <c r="I544" s="99"/>
      <c r="J544" s="90">
        <f t="shared" si="8"/>
        <v>0</v>
      </c>
      <c r="K544" s="91"/>
    </row>
    <row r="545" spans="1:11" s="62" customFormat="1" ht="30.75">
      <c r="A545" s="64" t="s">
        <v>80</v>
      </c>
      <c r="B545" s="65" t="s">
        <v>41</v>
      </c>
      <c r="C545" s="65" t="s">
        <v>41</v>
      </c>
      <c r="D545" s="65" t="s">
        <v>423</v>
      </c>
      <c r="E545" s="65" t="s">
        <v>81</v>
      </c>
      <c r="F545" s="96">
        <v>250000</v>
      </c>
      <c r="G545" s="97"/>
      <c r="H545" s="98">
        <f>'пр.4'!I536</f>
        <v>0</v>
      </c>
      <c r="I545" s="99"/>
      <c r="J545" s="90">
        <f t="shared" si="8"/>
        <v>0</v>
      </c>
      <c r="K545" s="91"/>
    </row>
    <row r="546" spans="1:11" s="62" customFormat="1" ht="15">
      <c r="A546" s="64" t="s">
        <v>424</v>
      </c>
      <c r="B546" s="65" t="s">
        <v>41</v>
      </c>
      <c r="C546" s="65" t="s">
        <v>41</v>
      </c>
      <c r="D546" s="65" t="s">
        <v>425</v>
      </c>
      <c r="E546" s="65"/>
      <c r="F546" s="96">
        <f>F547+F550+F554+F556</f>
        <v>455000</v>
      </c>
      <c r="G546" s="97"/>
      <c r="H546" s="98">
        <f>H547+H550+H554+H556</f>
        <v>0</v>
      </c>
      <c r="I546" s="99"/>
      <c r="J546" s="90">
        <f t="shared" si="8"/>
        <v>0</v>
      </c>
      <c r="K546" s="91"/>
    </row>
    <row r="547" spans="1:11" s="62" customFormat="1" ht="15">
      <c r="A547" s="64" t="s">
        <v>426</v>
      </c>
      <c r="B547" s="65" t="s">
        <v>41</v>
      </c>
      <c r="C547" s="65" t="s">
        <v>41</v>
      </c>
      <c r="D547" s="65" t="s">
        <v>427</v>
      </c>
      <c r="E547" s="65"/>
      <c r="F547" s="96">
        <v>300000</v>
      </c>
      <c r="G547" s="97"/>
      <c r="H547" s="98">
        <f>H548</f>
        <v>0</v>
      </c>
      <c r="I547" s="99"/>
      <c r="J547" s="90">
        <f t="shared" si="8"/>
        <v>0</v>
      </c>
      <c r="K547" s="91"/>
    </row>
    <row r="548" spans="1:11" s="62" customFormat="1" ht="30.75">
      <c r="A548" s="64" t="s">
        <v>78</v>
      </c>
      <c r="B548" s="65" t="s">
        <v>41</v>
      </c>
      <c r="C548" s="65" t="s">
        <v>41</v>
      </c>
      <c r="D548" s="65" t="s">
        <v>427</v>
      </c>
      <c r="E548" s="65" t="s">
        <v>79</v>
      </c>
      <c r="F548" s="96">
        <v>300000</v>
      </c>
      <c r="G548" s="97"/>
      <c r="H548" s="98">
        <f>H549</f>
        <v>0</v>
      </c>
      <c r="I548" s="99"/>
      <c r="J548" s="90">
        <f t="shared" si="8"/>
        <v>0</v>
      </c>
      <c r="K548" s="91"/>
    </row>
    <row r="549" spans="1:11" s="62" customFormat="1" ht="30.75">
      <c r="A549" s="64" t="s">
        <v>80</v>
      </c>
      <c r="B549" s="65" t="s">
        <v>41</v>
      </c>
      <c r="C549" s="65" t="s">
        <v>41</v>
      </c>
      <c r="D549" s="65" t="s">
        <v>427</v>
      </c>
      <c r="E549" s="65" t="s">
        <v>81</v>
      </c>
      <c r="F549" s="96">
        <v>300000</v>
      </c>
      <c r="G549" s="97"/>
      <c r="H549" s="98">
        <f>'пр.4'!I540</f>
        <v>0</v>
      </c>
      <c r="I549" s="99"/>
      <c r="J549" s="90">
        <f t="shared" si="8"/>
        <v>0</v>
      </c>
      <c r="K549" s="91"/>
    </row>
    <row r="550" spans="1:11" s="62" customFormat="1" ht="30.75">
      <c r="A550" s="64" t="s">
        <v>428</v>
      </c>
      <c r="B550" s="65" t="s">
        <v>41</v>
      </c>
      <c r="C550" s="65" t="s">
        <v>41</v>
      </c>
      <c r="D550" s="65" t="s">
        <v>429</v>
      </c>
      <c r="E550" s="65"/>
      <c r="F550" s="96">
        <v>80000</v>
      </c>
      <c r="G550" s="97"/>
      <c r="H550" s="98">
        <f>H551</f>
        <v>0</v>
      </c>
      <c r="I550" s="99"/>
      <c r="J550" s="90">
        <f t="shared" si="8"/>
        <v>0</v>
      </c>
      <c r="K550" s="91"/>
    </row>
    <row r="551" spans="1:11" s="62" customFormat="1" ht="64.5" customHeight="1">
      <c r="A551" s="64" t="s">
        <v>69</v>
      </c>
      <c r="B551" s="65" t="s">
        <v>41</v>
      </c>
      <c r="C551" s="65" t="s">
        <v>41</v>
      </c>
      <c r="D551" s="65" t="s">
        <v>429</v>
      </c>
      <c r="E551" s="65" t="s">
        <v>70</v>
      </c>
      <c r="F551" s="96">
        <v>80000</v>
      </c>
      <c r="G551" s="97"/>
      <c r="H551" s="98">
        <f>H552</f>
        <v>0</v>
      </c>
      <c r="I551" s="99"/>
      <c r="J551" s="90">
        <f t="shared" si="8"/>
        <v>0</v>
      </c>
      <c r="K551" s="91"/>
    </row>
    <row r="552" spans="1:11" s="62" customFormat="1" ht="15">
      <c r="A552" s="64" t="s">
        <v>95</v>
      </c>
      <c r="B552" s="65" t="s">
        <v>41</v>
      </c>
      <c r="C552" s="65" t="s">
        <v>41</v>
      </c>
      <c r="D552" s="65" t="s">
        <v>429</v>
      </c>
      <c r="E552" s="65" t="s">
        <v>96</v>
      </c>
      <c r="F552" s="96">
        <v>80000</v>
      </c>
      <c r="G552" s="97"/>
      <c r="H552" s="98">
        <f>'пр.4'!I543</f>
        <v>0</v>
      </c>
      <c r="I552" s="99"/>
      <c r="J552" s="90">
        <f t="shared" si="8"/>
        <v>0</v>
      </c>
      <c r="K552" s="91"/>
    </row>
    <row r="553" spans="1:11" s="62" customFormat="1" ht="15">
      <c r="A553" s="64" t="s">
        <v>430</v>
      </c>
      <c r="B553" s="65" t="s">
        <v>41</v>
      </c>
      <c r="C553" s="65" t="s">
        <v>41</v>
      </c>
      <c r="D553" s="65" t="s">
        <v>431</v>
      </c>
      <c r="E553" s="65"/>
      <c r="F553" s="96">
        <v>35000</v>
      </c>
      <c r="G553" s="97"/>
      <c r="H553" s="98">
        <f>H554</f>
        <v>0</v>
      </c>
      <c r="I553" s="99"/>
      <c r="J553" s="90">
        <f t="shared" si="8"/>
        <v>0</v>
      </c>
      <c r="K553" s="91"/>
    </row>
    <row r="554" spans="1:11" s="62" customFormat="1" ht="30.75">
      <c r="A554" s="64" t="s">
        <v>78</v>
      </c>
      <c r="B554" s="65" t="s">
        <v>41</v>
      </c>
      <c r="C554" s="65" t="s">
        <v>41</v>
      </c>
      <c r="D554" s="65" t="s">
        <v>431</v>
      </c>
      <c r="E554" s="65" t="s">
        <v>79</v>
      </c>
      <c r="F554" s="96">
        <v>35000</v>
      </c>
      <c r="G554" s="97"/>
      <c r="H554" s="98">
        <f>H555</f>
        <v>0</v>
      </c>
      <c r="I554" s="99"/>
      <c r="J554" s="90">
        <f t="shared" si="8"/>
        <v>0</v>
      </c>
      <c r="K554" s="91"/>
    </row>
    <row r="555" spans="1:11" s="62" customFormat="1" ht="30.75">
      <c r="A555" s="64" t="s">
        <v>80</v>
      </c>
      <c r="B555" s="65" t="s">
        <v>41</v>
      </c>
      <c r="C555" s="65" t="s">
        <v>41</v>
      </c>
      <c r="D555" s="65" t="s">
        <v>431</v>
      </c>
      <c r="E555" s="65" t="s">
        <v>81</v>
      </c>
      <c r="F555" s="96">
        <v>35000</v>
      </c>
      <c r="G555" s="97"/>
      <c r="H555" s="98">
        <f>'пр.4'!I546</f>
        <v>0</v>
      </c>
      <c r="I555" s="99"/>
      <c r="J555" s="90">
        <f t="shared" si="8"/>
        <v>0</v>
      </c>
      <c r="K555" s="91"/>
    </row>
    <row r="556" spans="1:11" s="62" customFormat="1" ht="30.75">
      <c r="A556" s="64" t="s">
        <v>432</v>
      </c>
      <c r="B556" s="65" t="s">
        <v>41</v>
      </c>
      <c r="C556" s="65" t="s">
        <v>41</v>
      </c>
      <c r="D556" s="65" t="s">
        <v>433</v>
      </c>
      <c r="E556" s="65"/>
      <c r="F556" s="96">
        <v>40000</v>
      </c>
      <c r="G556" s="97"/>
      <c r="H556" s="98">
        <f>H557</f>
        <v>0</v>
      </c>
      <c r="I556" s="99"/>
      <c r="J556" s="90">
        <f t="shared" si="8"/>
        <v>0</v>
      </c>
      <c r="K556" s="91"/>
    </row>
    <row r="557" spans="1:11" s="62" customFormat="1" ht="30.75">
      <c r="A557" s="64" t="s">
        <v>78</v>
      </c>
      <c r="B557" s="65" t="s">
        <v>41</v>
      </c>
      <c r="C557" s="65" t="s">
        <v>41</v>
      </c>
      <c r="D557" s="65" t="s">
        <v>433</v>
      </c>
      <c r="E557" s="65" t="s">
        <v>79</v>
      </c>
      <c r="F557" s="96">
        <v>40000</v>
      </c>
      <c r="G557" s="97"/>
      <c r="H557" s="98">
        <f>H558</f>
        <v>0</v>
      </c>
      <c r="I557" s="99"/>
      <c r="J557" s="90">
        <f t="shared" si="8"/>
        <v>0</v>
      </c>
      <c r="K557" s="91"/>
    </row>
    <row r="558" spans="1:11" s="62" customFormat="1" ht="30.75">
      <c r="A558" s="64" t="s">
        <v>80</v>
      </c>
      <c r="B558" s="65" t="s">
        <v>41</v>
      </c>
      <c r="C558" s="65" t="s">
        <v>41</v>
      </c>
      <c r="D558" s="65" t="s">
        <v>433</v>
      </c>
      <c r="E558" s="65" t="s">
        <v>81</v>
      </c>
      <c r="F558" s="96">
        <v>40000</v>
      </c>
      <c r="G558" s="97"/>
      <c r="H558" s="98">
        <f>'пр.4'!I549</f>
        <v>0</v>
      </c>
      <c r="I558" s="99"/>
      <c r="J558" s="90">
        <f t="shared" si="8"/>
        <v>0</v>
      </c>
      <c r="K558" s="91"/>
    </row>
    <row r="559" spans="1:11" s="62" customFormat="1" ht="31.5" customHeight="1">
      <c r="A559" s="64" t="s">
        <v>139</v>
      </c>
      <c r="B559" s="65" t="s">
        <v>41</v>
      </c>
      <c r="C559" s="65" t="s">
        <v>41</v>
      </c>
      <c r="D559" s="65" t="s">
        <v>140</v>
      </c>
      <c r="E559" s="65"/>
      <c r="F559" s="96">
        <v>200000</v>
      </c>
      <c r="G559" s="97"/>
      <c r="H559" s="98">
        <f>H560</f>
        <v>73600</v>
      </c>
      <c r="I559" s="99"/>
      <c r="J559" s="90">
        <f t="shared" si="8"/>
        <v>36.8</v>
      </c>
      <c r="K559" s="91"/>
    </row>
    <row r="560" spans="1:11" s="62" customFormat="1" ht="30.75">
      <c r="A560" s="64" t="s">
        <v>434</v>
      </c>
      <c r="B560" s="65" t="s">
        <v>41</v>
      </c>
      <c r="C560" s="65" t="s">
        <v>41</v>
      </c>
      <c r="D560" s="65" t="s">
        <v>435</v>
      </c>
      <c r="E560" s="65"/>
      <c r="F560" s="96">
        <v>200000</v>
      </c>
      <c r="G560" s="97"/>
      <c r="H560" s="98">
        <f>H561</f>
        <v>73600</v>
      </c>
      <c r="I560" s="99"/>
      <c r="J560" s="90">
        <f t="shared" si="8"/>
        <v>36.8</v>
      </c>
      <c r="K560" s="91"/>
    </row>
    <row r="561" spans="1:11" s="62" customFormat="1" ht="30.75">
      <c r="A561" s="64" t="s">
        <v>436</v>
      </c>
      <c r="B561" s="65" t="s">
        <v>41</v>
      </c>
      <c r="C561" s="65" t="s">
        <v>41</v>
      </c>
      <c r="D561" s="65" t="s">
        <v>437</v>
      </c>
      <c r="E561" s="65"/>
      <c r="F561" s="96">
        <v>200000</v>
      </c>
      <c r="G561" s="97"/>
      <c r="H561" s="98">
        <f>H562</f>
        <v>73600</v>
      </c>
      <c r="I561" s="99"/>
      <c r="J561" s="90">
        <f t="shared" si="8"/>
        <v>36.8</v>
      </c>
      <c r="K561" s="91"/>
    </row>
    <row r="562" spans="1:11" s="62" customFormat="1" ht="30.75">
      <c r="A562" s="64" t="s">
        <v>301</v>
      </c>
      <c r="B562" s="65" t="s">
        <v>41</v>
      </c>
      <c r="C562" s="65" t="s">
        <v>41</v>
      </c>
      <c r="D562" s="65" t="s">
        <v>437</v>
      </c>
      <c r="E562" s="65" t="s">
        <v>302</v>
      </c>
      <c r="F562" s="96">
        <v>200000</v>
      </c>
      <c r="G562" s="97"/>
      <c r="H562" s="98">
        <f>H563</f>
        <v>73600</v>
      </c>
      <c r="I562" s="99"/>
      <c r="J562" s="90">
        <f t="shared" si="8"/>
        <v>36.8</v>
      </c>
      <c r="K562" s="91"/>
    </row>
    <row r="563" spans="1:11" s="62" customFormat="1" ht="15">
      <c r="A563" s="64" t="s">
        <v>327</v>
      </c>
      <c r="B563" s="65" t="s">
        <v>41</v>
      </c>
      <c r="C563" s="65" t="s">
        <v>41</v>
      </c>
      <c r="D563" s="65" t="s">
        <v>437</v>
      </c>
      <c r="E563" s="65" t="s">
        <v>328</v>
      </c>
      <c r="F563" s="96">
        <v>200000</v>
      </c>
      <c r="G563" s="97"/>
      <c r="H563" s="98">
        <f>'пр.4'!I487</f>
        <v>73600</v>
      </c>
      <c r="I563" s="99"/>
      <c r="J563" s="90">
        <f t="shared" si="8"/>
        <v>36.8</v>
      </c>
      <c r="K563" s="91"/>
    </row>
    <row r="564" spans="1:11" s="62" customFormat="1" ht="15">
      <c r="A564" s="64" t="s">
        <v>438</v>
      </c>
      <c r="B564" s="65" t="s">
        <v>41</v>
      </c>
      <c r="C564" s="65" t="s">
        <v>41</v>
      </c>
      <c r="D564" s="65" t="s">
        <v>439</v>
      </c>
      <c r="E564" s="65"/>
      <c r="F564" s="98">
        <f>F565</f>
        <v>400000</v>
      </c>
      <c r="G564" s="99"/>
      <c r="H564" s="98">
        <f>H565</f>
        <v>313000</v>
      </c>
      <c r="I564" s="99"/>
      <c r="J564" s="90">
        <f t="shared" si="8"/>
        <v>78.25</v>
      </c>
      <c r="K564" s="91"/>
    </row>
    <row r="565" spans="1:11" s="62" customFormat="1" ht="15">
      <c r="A565" s="64" t="s">
        <v>440</v>
      </c>
      <c r="B565" s="65" t="s">
        <v>41</v>
      </c>
      <c r="C565" s="65" t="s">
        <v>41</v>
      </c>
      <c r="D565" s="65" t="s">
        <v>441</v>
      </c>
      <c r="E565" s="65"/>
      <c r="F565" s="96">
        <v>400000</v>
      </c>
      <c r="G565" s="97"/>
      <c r="H565" s="98">
        <f>H566</f>
        <v>313000</v>
      </c>
      <c r="I565" s="99"/>
      <c r="J565" s="90">
        <f t="shared" si="8"/>
        <v>78.25</v>
      </c>
      <c r="K565" s="91"/>
    </row>
    <row r="566" spans="1:11" s="62" customFormat="1" ht="30.75">
      <c r="A566" s="64" t="s">
        <v>78</v>
      </c>
      <c r="B566" s="65" t="s">
        <v>41</v>
      </c>
      <c r="C566" s="65" t="s">
        <v>41</v>
      </c>
      <c r="D566" s="65" t="s">
        <v>441</v>
      </c>
      <c r="E566" s="65" t="s">
        <v>79</v>
      </c>
      <c r="F566" s="96">
        <v>400000</v>
      </c>
      <c r="G566" s="97"/>
      <c r="H566" s="98">
        <f>H567</f>
        <v>313000</v>
      </c>
      <c r="I566" s="99"/>
      <c r="J566" s="90">
        <f t="shared" si="8"/>
        <v>78.25</v>
      </c>
      <c r="K566" s="91"/>
    </row>
    <row r="567" spans="1:11" s="62" customFormat="1" ht="30.75">
      <c r="A567" s="64" t="s">
        <v>80</v>
      </c>
      <c r="B567" s="65" t="s">
        <v>41</v>
      </c>
      <c r="C567" s="65" t="s">
        <v>41</v>
      </c>
      <c r="D567" s="65" t="s">
        <v>441</v>
      </c>
      <c r="E567" s="65" t="s">
        <v>81</v>
      </c>
      <c r="F567" s="96">
        <v>400000</v>
      </c>
      <c r="G567" s="97"/>
      <c r="H567" s="98">
        <f>'пр.4'!I553</f>
        <v>313000</v>
      </c>
      <c r="I567" s="99"/>
      <c r="J567" s="90">
        <f t="shared" si="8"/>
        <v>78.25</v>
      </c>
      <c r="K567" s="91"/>
    </row>
    <row r="568" spans="1:11" s="62" customFormat="1" ht="15">
      <c r="A568" s="60" t="s">
        <v>46</v>
      </c>
      <c r="B568" s="61" t="s">
        <v>41</v>
      </c>
      <c r="C568" s="61" t="s">
        <v>30</v>
      </c>
      <c r="D568" s="61"/>
      <c r="E568" s="61"/>
      <c r="F568" s="100">
        <f>F569+F582+F591</f>
        <v>27931296.89</v>
      </c>
      <c r="G568" s="101"/>
      <c r="H568" s="102">
        <f>H569+H582+H591</f>
        <v>3458247.94</v>
      </c>
      <c r="I568" s="103"/>
      <c r="J568" s="90">
        <f t="shared" si="8"/>
        <v>12.381265193733723</v>
      </c>
      <c r="K568" s="91"/>
    </row>
    <row r="569" spans="1:11" s="62" customFormat="1" ht="30.75">
      <c r="A569" s="64" t="s">
        <v>321</v>
      </c>
      <c r="B569" s="65" t="s">
        <v>41</v>
      </c>
      <c r="C569" s="65" t="s">
        <v>30</v>
      </c>
      <c r="D569" s="65" t="s">
        <v>322</v>
      </c>
      <c r="E569" s="65"/>
      <c r="F569" s="96">
        <f>F570+F576</f>
        <v>2579806</v>
      </c>
      <c r="G569" s="97"/>
      <c r="H569" s="98">
        <f>H570+H576</f>
        <v>162216.09</v>
      </c>
      <c r="I569" s="99"/>
      <c r="J569" s="90">
        <f t="shared" si="8"/>
        <v>6.287918161288096</v>
      </c>
      <c r="K569" s="91"/>
    </row>
    <row r="570" spans="1:11" s="62" customFormat="1" ht="15">
      <c r="A570" s="64" t="s">
        <v>442</v>
      </c>
      <c r="B570" s="65" t="s">
        <v>41</v>
      </c>
      <c r="C570" s="65" t="s">
        <v>30</v>
      </c>
      <c r="D570" s="65" t="s">
        <v>443</v>
      </c>
      <c r="E570" s="65"/>
      <c r="F570" s="96">
        <v>137300</v>
      </c>
      <c r="G570" s="97"/>
      <c r="H570" s="98">
        <f>H571</f>
        <v>25000</v>
      </c>
      <c r="I570" s="99"/>
      <c r="J570" s="90">
        <f t="shared" si="8"/>
        <v>18.20830298616169</v>
      </c>
      <c r="K570" s="91"/>
    </row>
    <row r="571" spans="1:11" s="62" customFormat="1" ht="30.75">
      <c r="A571" s="64" t="s">
        <v>444</v>
      </c>
      <c r="B571" s="65" t="s">
        <v>41</v>
      </c>
      <c r="C571" s="65" t="s">
        <v>30</v>
      </c>
      <c r="D571" s="65" t="s">
        <v>445</v>
      </c>
      <c r="E571" s="65"/>
      <c r="F571" s="96">
        <f>F572+F574</f>
        <v>137300</v>
      </c>
      <c r="G571" s="97"/>
      <c r="H571" s="98">
        <f>H572+H574</f>
        <v>25000</v>
      </c>
      <c r="I571" s="99"/>
      <c r="J571" s="90">
        <f t="shared" si="8"/>
        <v>18.20830298616169</v>
      </c>
      <c r="K571" s="91"/>
    </row>
    <row r="572" spans="1:11" s="62" customFormat="1" ht="30.75">
      <c r="A572" s="64" t="s">
        <v>78</v>
      </c>
      <c r="B572" s="65" t="s">
        <v>41</v>
      </c>
      <c r="C572" s="65" t="s">
        <v>30</v>
      </c>
      <c r="D572" s="65" t="s">
        <v>445</v>
      </c>
      <c r="E572" s="65" t="s">
        <v>79</v>
      </c>
      <c r="F572" s="96">
        <v>41600</v>
      </c>
      <c r="G572" s="97"/>
      <c r="H572" s="98">
        <f>H573</f>
        <v>0</v>
      </c>
      <c r="I572" s="99"/>
      <c r="J572" s="90">
        <f t="shared" si="8"/>
        <v>0</v>
      </c>
      <c r="K572" s="91"/>
    </row>
    <row r="573" spans="1:11" s="62" customFormat="1" ht="30.75">
      <c r="A573" s="64" t="s">
        <v>80</v>
      </c>
      <c r="B573" s="65" t="s">
        <v>41</v>
      </c>
      <c r="C573" s="65" t="s">
        <v>30</v>
      </c>
      <c r="D573" s="65" t="s">
        <v>445</v>
      </c>
      <c r="E573" s="65" t="s">
        <v>81</v>
      </c>
      <c r="F573" s="96">
        <v>41600</v>
      </c>
      <c r="G573" s="97"/>
      <c r="H573" s="98">
        <f>'пр.4'!I493</f>
        <v>0</v>
      </c>
      <c r="I573" s="99"/>
      <c r="J573" s="90">
        <f t="shared" si="8"/>
        <v>0</v>
      </c>
      <c r="K573" s="91"/>
    </row>
    <row r="574" spans="1:11" s="62" customFormat="1" ht="15">
      <c r="A574" s="64" t="s">
        <v>103</v>
      </c>
      <c r="B574" s="65" t="s">
        <v>41</v>
      </c>
      <c r="C574" s="65" t="s">
        <v>30</v>
      </c>
      <c r="D574" s="65" t="s">
        <v>445</v>
      </c>
      <c r="E574" s="65" t="s">
        <v>104</v>
      </c>
      <c r="F574" s="96">
        <v>95700</v>
      </c>
      <c r="G574" s="97"/>
      <c r="H574" s="98">
        <f>H575</f>
        <v>25000</v>
      </c>
      <c r="I574" s="99"/>
      <c r="J574" s="90">
        <f t="shared" si="8"/>
        <v>26.12330198537095</v>
      </c>
      <c r="K574" s="91"/>
    </row>
    <row r="575" spans="1:11" s="62" customFormat="1" ht="15">
      <c r="A575" s="64" t="s">
        <v>446</v>
      </c>
      <c r="B575" s="65" t="s">
        <v>41</v>
      </c>
      <c r="C575" s="65" t="s">
        <v>30</v>
      </c>
      <c r="D575" s="65" t="s">
        <v>445</v>
      </c>
      <c r="E575" s="65" t="s">
        <v>447</v>
      </c>
      <c r="F575" s="96">
        <v>95700</v>
      </c>
      <c r="G575" s="97"/>
      <c r="H575" s="98">
        <f>'пр.4'!I495</f>
        <v>25000</v>
      </c>
      <c r="I575" s="99"/>
      <c r="J575" s="90">
        <f t="shared" si="8"/>
        <v>26.12330198537095</v>
      </c>
      <c r="K575" s="91"/>
    </row>
    <row r="576" spans="1:11" s="62" customFormat="1" ht="46.5">
      <c r="A576" s="64" t="s">
        <v>323</v>
      </c>
      <c r="B576" s="65" t="s">
        <v>41</v>
      </c>
      <c r="C576" s="65" t="s">
        <v>30</v>
      </c>
      <c r="D576" s="65" t="s">
        <v>324</v>
      </c>
      <c r="E576" s="65"/>
      <c r="F576" s="96">
        <f>F577</f>
        <v>2442506</v>
      </c>
      <c r="G576" s="97"/>
      <c r="H576" s="98">
        <f>H577</f>
        <v>137216.09</v>
      </c>
      <c r="I576" s="99"/>
      <c r="J576" s="90">
        <f t="shared" si="8"/>
        <v>5.617840447474847</v>
      </c>
      <c r="K576" s="91"/>
    </row>
    <row r="577" spans="1:11" s="62" customFormat="1" ht="15">
      <c r="A577" s="64" t="s">
        <v>325</v>
      </c>
      <c r="B577" s="65" t="s">
        <v>41</v>
      </c>
      <c r="C577" s="65" t="s">
        <v>30</v>
      </c>
      <c r="D577" s="65" t="s">
        <v>326</v>
      </c>
      <c r="E577" s="65"/>
      <c r="F577" s="96">
        <v>2442506</v>
      </c>
      <c r="G577" s="97"/>
      <c r="H577" s="98">
        <f>H578+H580</f>
        <v>137216.09</v>
      </c>
      <c r="I577" s="99"/>
      <c r="J577" s="90">
        <f t="shared" si="8"/>
        <v>5.617840447474847</v>
      </c>
      <c r="K577" s="91"/>
    </row>
    <row r="578" spans="1:11" s="62" customFormat="1" ht="63.75" customHeight="1">
      <c r="A578" s="64" t="s">
        <v>69</v>
      </c>
      <c r="B578" s="65" t="s">
        <v>41</v>
      </c>
      <c r="C578" s="65" t="s">
        <v>30</v>
      </c>
      <c r="D578" s="65" t="s">
        <v>326</v>
      </c>
      <c r="E578" s="65" t="s">
        <v>70</v>
      </c>
      <c r="F578" s="96">
        <v>2141838.14</v>
      </c>
      <c r="G578" s="97"/>
      <c r="H578" s="98">
        <f>H579</f>
        <v>137216.09</v>
      </c>
      <c r="I578" s="99"/>
      <c r="J578" s="90">
        <f t="shared" si="8"/>
        <v>6.406464029069908</v>
      </c>
      <c r="K578" s="91"/>
    </row>
    <row r="579" spans="1:11" s="62" customFormat="1" ht="30.75">
      <c r="A579" s="64" t="s">
        <v>71</v>
      </c>
      <c r="B579" s="65" t="s">
        <v>41</v>
      </c>
      <c r="C579" s="65" t="s">
        <v>30</v>
      </c>
      <c r="D579" s="65" t="s">
        <v>326</v>
      </c>
      <c r="E579" s="65" t="s">
        <v>72</v>
      </c>
      <c r="F579" s="96">
        <v>2141838.14</v>
      </c>
      <c r="G579" s="97"/>
      <c r="H579" s="98">
        <f>'пр.4'!I167</f>
        <v>137216.09</v>
      </c>
      <c r="I579" s="99"/>
      <c r="J579" s="90">
        <f t="shared" si="8"/>
        <v>6.406464029069908</v>
      </c>
      <c r="K579" s="91"/>
    </row>
    <row r="580" spans="1:11" s="62" customFormat="1" ht="30.75">
      <c r="A580" s="64" t="s">
        <v>78</v>
      </c>
      <c r="B580" s="65" t="s">
        <v>41</v>
      </c>
      <c r="C580" s="65" t="s">
        <v>30</v>
      </c>
      <c r="D580" s="65" t="s">
        <v>326</v>
      </c>
      <c r="E580" s="65" t="s">
        <v>79</v>
      </c>
      <c r="F580" s="96">
        <v>300667.86</v>
      </c>
      <c r="G580" s="97"/>
      <c r="H580" s="98">
        <f>H581</f>
        <v>0</v>
      </c>
      <c r="I580" s="99"/>
      <c r="J580" s="90">
        <f t="shared" si="8"/>
        <v>0</v>
      </c>
      <c r="K580" s="91"/>
    </row>
    <row r="581" spans="1:11" s="62" customFormat="1" ht="30.75">
      <c r="A581" s="64" t="s">
        <v>80</v>
      </c>
      <c r="B581" s="65" t="s">
        <v>41</v>
      </c>
      <c r="C581" s="65" t="s">
        <v>30</v>
      </c>
      <c r="D581" s="65" t="s">
        <v>326</v>
      </c>
      <c r="E581" s="65" t="s">
        <v>81</v>
      </c>
      <c r="F581" s="96">
        <v>300667.86</v>
      </c>
      <c r="G581" s="97"/>
      <c r="H581" s="98">
        <f>'пр.4'!I169</f>
        <v>0</v>
      </c>
      <c r="I581" s="99"/>
      <c r="J581" s="90">
        <f t="shared" si="8"/>
        <v>0</v>
      </c>
      <c r="K581" s="91"/>
    </row>
    <row r="582" spans="1:11" s="62" customFormat="1" ht="30.75">
      <c r="A582" s="64" t="s">
        <v>448</v>
      </c>
      <c r="B582" s="65" t="s">
        <v>41</v>
      </c>
      <c r="C582" s="65" t="s">
        <v>30</v>
      </c>
      <c r="D582" s="65" t="s">
        <v>449</v>
      </c>
      <c r="E582" s="65"/>
      <c r="F582" s="96">
        <v>12954490.89</v>
      </c>
      <c r="G582" s="97"/>
      <c r="H582" s="98">
        <f>H583+H587</f>
        <v>0</v>
      </c>
      <c r="I582" s="99"/>
      <c r="J582" s="90">
        <f t="shared" si="8"/>
        <v>0</v>
      </c>
      <c r="K582" s="91"/>
    </row>
    <row r="583" spans="1:11" s="62" customFormat="1" ht="30.75">
      <c r="A583" s="64" t="s">
        <v>450</v>
      </c>
      <c r="B583" s="65" t="s">
        <v>41</v>
      </c>
      <c r="C583" s="65" t="s">
        <v>30</v>
      </c>
      <c r="D583" s="65" t="s">
        <v>451</v>
      </c>
      <c r="E583" s="65"/>
      <c r="F583" s="96">
        <v>12287390.89</v>
      </c>
      <c r="G583" s="97"/>
      <c r="H583" s="98">
        <f>H584</f>
        <v>0</v>
      </c>
      <c r="I583" s="99"/>
      <c r="J583" s="90">
        <f t="shared" si="8"/>
        <v>0</v>
      </c>
      <c r="K583" s="91"/>
    </row>
    <row r="584" spans="1:11" s="62" customFormat="1" ht="15">
      <c r="A584" s="64" t="s">
        <v>452</v>
      </c>
      <c r="B584" s="65" t="s">
        <v>41</v>
      </c>
      <c r="C584" s="65" t="s">
        <v>30</v>
      </c>
      <c r="D584" s="65" t="s">
        <v>453</v>
      </c>
      <c r="E584" s="65"/>
      <c r="F584" s="96">
        <v>12287390.89</v>
      </c>
      <c r="G584" s="97"/>
      <c r="H584" s="98">
        <f>H585</f>
        <v>0</v>
      </c>
      <c r="I584" s="99"/>
      <c r="J584" s="90">
        <f t="shared" si="8"/>
        <v>0</v>
      </c>
      <c r="K584" s="91"/>
    </row>
    <row r="585" spans="1:11" s="62" customFormat="1" ht="30.75">
      <c r="A585" s="64" t="s">
        <v>301</v>
      </c>
      <c r="B585" s="65" t="s">
        <v>41</v>
      </c>
      <c r="C585" s="65" t="s">
        <v>30</v>
      </c>
      <c r="D585" s="65" t="s">
        <v>453</v>
      </c>
      <c r="E585" s="65" t="s">
        <v>302</v>
      </c>
      <c r="F585" s="96">
        <v>12287390.89</v>
      </c>
      <c r="G585" s="97"/>
      <c r="H585" s="98">
        <f>H586</f>
        <v>0</v>
      </c>
      <c r="I585" s="99"/>
      <c r="J585" s="90">
        <f t="shared" si="8"/>
        <v>0</v>
      </c>
      <c r="K585" s="91"/>
    </row>
    <row r="586" spans="1:11" s="62" customFormat="1" ht="15">
      <c r="A586" s="64" t="s">
        <v>327</v>
      </c>
      <c r="B586" s="65" t="s">
        <v>41</v>
      </c>
      <c r="C586" s="65" t="s">
        <v>30</v>
      </c>
      <c r="D586" s="65" t="s">
        <v>453</v>
      </c>
      <c r="E586" s="65" t="s">
        <v>328</v>
      </c>
      <c r="F586" s="96">
        <v>12287390.89</v>
      </c>
      <c r="G586" s="97"/>
      <c r="H586" s="98">
        <f>'пр.4'!I500</f>
        <v>0</v>
      </c>
      <c r="I586" s="99"/>
      <c r="J586" s="90">
        <f t="shared" si="8"/>
        <v>0</v>
      </c>
      <c r="K586" s="91"/>
    </row>
    <row r="587" spans="1:11" s="62" customFormat="1" ht="46.5">
      <c r="A587" s="64" t="s">
        <v>454</v>
      </c>
      <c r="B587" s="65" t="s">
        <v>41</v>
      </c>
      <c r="C587" s="65" t="s">
        <v>30</v>
      </c>
      <c r="D587" s="65" t="s">
        <v>455</v>
      </c>
      <c r="E587" s="65"/>
      <c r="F587" s="96">
        <v>667100</v>
      </c>
      <c r="G587" s="97"/>
      <c r="H587" s="98">
        <f>H588</f>
        <v>0</v>
      </c>
      <c r="I587" s="99"/>
      <c r="J587" s="90">
        <f t="shared" si="8"/>
        <v>0</v>
      </c>
      <c r="K587" s="91"/>
    </row>
    <row r="588" spans="1:11" s="62" customFormat="1" ht="30.75">
      <c r="A588" s="64" t="s">
        <v>456</v>
      </c>
      <c r="B588" s="65" t="s">
        <v>41</v>
      </c>
      <c r="C588" s="65" t="s">
        <v>30</v>
      </c>
      <c r="D588" s="65" t="s">
        <v>457</v>
      </c>
      <c r="E588" s="65"/>
      <c r="F588" s="96">
        <v>667100</v>
      </c>
      <c r="G588" s="97"/>
      <c r="H588" s="98">
        <f>H589</f>
        <v>0</v>
      </c>
      <c r="I588" s="99"/>
      <c r="J588" s="90">
        <f t="shared" si="8"/>
        <v>0</v>
      </c>
      <c r="K588" s="91"/>
    </row>
    <row r="589" spans="1:11" s="62" customFormat="1" ht="30.75">
      <c r="A589" s="64" t="s">
        <v>301</v>
      </c>
      <c r="B589" s="65" t="s">
        <v>41</v>
      </c>
      <c r="C589" s="65" t="s">
        <v>30</v>
      </c>
      <c r="D589" s="65" t="s">
        <v>457</v>
      </c>
      <c r="E589" s="65" t="s">
        <v>302</v>
      </c>
      <c r="F589" s="96">
        <v>667100</v>
      </c>
      <c r="G589" s="97"/>
      <c r="H589" s="98">
        <f>H590</f>
        <v>0</v>
      </c>
      <c r="I589" s="99"/>
      <c r="J589" s="90">
        <f t="shared" si="8"/>
        <v>0</v>
      </c>
      <c r="K589" s="91"/>
    </row>
    <row r="590" spans="1:11" s="62" customFormat="1" ht="15">
      <c r="A590" s="64" t="s">
        <v>327</v>
      </c>
      <c r="B590" s="65" t="s">
        <v>41</v>
      </c>
      <c r="C590" s="65" t="s">
        <v>30</v>
      </c>
      <c r="D590" s="65" t="s">
        <v>457</v>
      </c>
      <c r="E590" s="65" t="s">
        <v>328</v>
      </c>
      <c r="F590" s="96">
        <v>667100</v>
      </c>
      <c r="G590" s="97"/>
      <c r="H590" s="98">
        <f>'пр.4'!I504</f>
        <v>0</v>
      </c>
      <c r="I590" s="99"/>
      <c r="J590" s="90">
        <f t="shared" si="8"/>
        <v>0</v>
      </c>
      <c r="K590" s="91"/>
    </row>
    <row r="591" spans="1:11" s="62" customFormat="1" ht="46.5">
      <c r="A591" s="64" t="s">
        <v>63</v>
      </c>
      <c r="B591" s="65" t="s">
        <v>41</v>
      </c>
      <c r="C591" s="65" t="s">
        <v>30</v>
      </c>
      <c r="D591" s="65" t="s">
        <v>64</v>
      </c>
      <c r="E591" s="65"/>
      <c r="F591" s="96">
        <f>F592</f>
        <v>12397000</v>
      </c>
      <c r="G591" s="97"/>
      <c r="H591" s="98">
        <f>H592</f>
        <v>3296031.85</v>
      </c>
      <c r="I591" s="99"/>
      <c r="J591" s="90">
        <f t="shared" si="8"/>
        <v>26.587334435750588</v>
      </c>
      <c r="K591" s="91"/>
    </row>
    <row r="592" spans="1:11" s="62" customFormat="1" ht="15">
      <c r="A592" s="64" t="s">
        <v>73</v>
      </c>
      <c r="B592" s="65" t="s">
        <v>41</v>
      </c>
      <c r="C592" s="65" t="s">
        <v>30</v>
      </c>
      <c r="D592" s="65" t="s">
        <v>74</v>
      </c>
      <c r="E592" s="65"/>
      <c r="F592" s="96">
        <f>F593+F596+F601+F604</f>
        <v>12397000</v>
      </c>
      <c r="G592" s="97"/>
      <c r="H592" s="98">
        <f>H593+H596+H601+H604</f>
        <v>3296031.85</v>
      </c>
      <c r="I592" s="99"/>
      <c r="J592" s="90">
        <f t="shared" si="8"/>
        <v>26.587334435750588</v>
      </c>
      <c r="K592" s="91"/>
    </row>
    <row r="593" spans="1:11" s="62" customFormat="1" ht="30.75">
      <c r="A593" s="64" t="s">
        <v>67</v>
      </c>
      <c r="B593" s="65" t="s">
        <v>41</v>
      </c>
      <c r="C593" s="65" t="s">
        <v>30</v>
      </c>
      <c r="D593" s="65" t="s">
        <v>75</v>
      </c>
      <c r="E593" s="65"/>
      <c r="F593" s="96">
        <v>11589000</v>
      </c>
      <c r="G593" s="97"/>
      <c r="H593" s="98">
        <f>H594</f>
        <v>3252524.72</v>
      </c>
      <c r="I593" s="99"/>
      <c r="J593" s="90">
        <f t="shared" si="8"/>
        <v>28.065620157045473</v>
      </c>
      <c r="K593" s="91"/>
    </row>
    <row r="594" spans="1:11" s="62" customFormat="1" ht="63.75" customHeight="1">
      <c r="A594" s="64" t="s">
        <v>69</v>
      </c>
      <c r="B594" s="65" t="s">
        <v>41</v>
      </c>
      <c r="C594" s="65" t="s">
        <v>30</v>
      </c>
      <c r="D594" s="65" t="s">
        <v>75</v>
      </c>
      <c r="E594" s="65" t="s">
        <v>70</v>
      </c>
      <c r="F594" s="96">
        <v>11589000</v>
      </c>
      <c r="G594" s="97"/>
      <c r="H594" s="98">
        <f>H595</f>
        <v>3252524.72</v>
      </c>
      <c r="I594" s="99"/>
      <c r="J594" s="90">
        <f t="shared" si="8"/>
        <v>28.065620157045473</v>
      </c>
      <c r="K594" s="91"/>
    </row>
    <row r="595" spans="1:11" s="62" customFormat="1" ht="30.75">
      <c r="A595" s="64" t="s">
        <v>71</v>
      </c>
      <c r="B595" s="65" t="s">
        <v>41</v>
      </c>
      <c r="C595" s="65" t="s">
        <v>30</v>
      </c>
      <c r="D595" s="65" t="s">
        <v>75</v>
      </c>
      <c r="E595" s="65" t="s">
        <v>72</v>
      </c>
      <c r="F595" s="96">
        <v>11589000</v>
      </c>
      <c r="G595" s="97"/>
      <c r="H595" s="98">
        <f>'пр.4'!I509</f>
        <v>3252524.72</v>
      </c>
      <c r="I595" s="99"/>
      <c r="J595" s="90">
        <f aca="true" t="shared" si="9" ref="J595:J653">H595/F595*100</f>
        <v>28.065620157045473</v>
      </c>
      <c r="K595" s="91"/>
    </row>
    <row r="596" spans="1:11" s="62" customFormat="1" ht="19.5" customHeight="1">
      <c r="A596" s="64" t="s">
        <v>76</v>
      </c>
      <c r="B596" s="65" t="s">
        <v>41</v>
      </c>
      <c r="C596" s="65" t="s">
        <v>30</v>
      </c>
      <c r="D596" s="65" t="s">
        <v>77</v>
      </c>
      <c r="E596" s="65"/>
      <c r="F596" s="96">
        <v>510000</v>
      </c>
      <c r="G596" s="97"/>
      <c r="H596" s="98">
        <f>H597+H599</f>
        <v>43507.130000000005</v>
      </c>
      <c r="I596" s="99"/>
      <c r="J596" s="90">
        <f t="shared" si="9"/>
        <v>8.53080980392157</v>
      </c>
      <c r="K596" s="91"/>
    </row>
    <row r="597" spans="1:11" s="62" customFormat="1" ht="30.75">
      <c r="A597" s="64" t="s">
        <v>78</v>
      </c>
      <c r="B597" s="65" t="s">
        <v>41</v>
      </c>
      <c r="C597" s="65" t="s">
        <v>30</v>
      </c>
      <c r="D597" s="65" t="s">
        <v>77</v>
      </c>
      <c r="E597" s="65" t="s">
        <v>79</v>
      </c>
      <c r="F597" s="96">
        <v>507000</v>
      </c>
      <c r="G597" s="97"/>
      <c r="H597" s="98">
        <f>H598</f>
        <v>43507.130000000005</v>
      </c>
      <c r="I597" s="99"/>
      <c r="J597" s="90">
        <f t="shared" si="9"/>
        <v>8.581287968441815</v>
      </c>
      <c r="K597" s="91"/>
    </row>
    <row r="598" spans="1:11" s="62" customFormat="1" ht="30.75">
      <c r="A598" s="64" t="s">
        <v>80</v>
      </c>
      <c r="B598" s="65" t="s">
        <v>41</v>
      </c>
      <c r="C598" s="65" t="s">
        <v>30</v>
      </c>
      <c r="D598" s="65" t="s">
        <v>77</v>
      </c>
      <c r="E598" s="65" t="s">
        <v>81</v>
      </c>
      <c r="F598" s="96">
        <v>507000</v>
      </c>
      <c r="G598" s="97"/>
      <c r="H598" s="98">
        <f>'пр.4'!I512</f>
        <v>43507.130000000005</v>
      </c>
      <c r="I598" s="99"/>
      <c r="J598" s="90">
        <f t="shared" si="9"/>
        <v>8.581287968441815</v>
      </c>
      <c r="K598" s="91"/>
    </row>
    <row r="599" spans="1:11" s="62" customFormat="1" ht="15">
      <c r="A599" s="64" t="s">
        <v>97</v>
      </c>
      <c r="B599" s="65" t="s">
        <v>41</v>
      </c>
      <c r="C599" s="65" t="s">
        <v>30</v>
      </c>
      <c r="D599" s="65" t="s">
        <v>77</v>
      </c>
      <c r="E599" s="65" t="s">
        <v>98</v>
      </c>
      <c r="F599" s="96">
        <v>3000</v>
      </c>
      <c r="G599" s="97"/>
      <c r="H599" s="98">
        <f>H600</f>
        <v>0</v>
      </c>
      <c r="I599" s="99"/>
      <c r="J599" s="90">
        <f t="shared" si="9"/>
        <v>0</v>
      </c>
      <c r="K599" s="91"/>
    </row>
    <row r="600" spans="1:11" s="62" customFormat="1" ht="15">
      <c r="A600" s="64" t="s">
        <v>101</v>
      </c>
      <c r="B600" s="65" t="s">
        <v>41</v>
      </c>
      <c r="C600" s="65" t="s">
        <v>30</v>
      </c>
      <c r="D600" s="65" t="s">
        <v>77</v>
      </c>
      <c r="E600" s="65" t="s">
        <v>102</v>
      </c>
      <c r="F600" s="96">
        <v>3000</v>
      </c>
      <c r="G600" s="97"/>
      <c r="H600" s="98">
        <f>'пр.4'!I514</f>
        <v>0</v>
      </c>
      <c r="I600" s="99"/>
      <c r="J600" s="90">
        <f t="shared" si="9"/>
        <v>0</v>
      </c>
      <c r="K600" s="91"/>
    </row>
    <row r="601" spans="1:11" s="62" customFormat="1" ht="78">
      <c r="A601" s="64" t="s">
        <v>82</v>
      </c>
      <c r="B601" s="65" t="s">
        <v>41</v>
      </c>
      <c r="C601" s="65" t="s">
        <v>30</v>
      </c>
      <c r="D601" s="65" t="s">
        <v>83</v>
      </c>
      <c r="E601" s="65"/>
      <c r="F601" s="96">
        <v>280000</v>
      </c>
      <c r="G601" s="97"/>
      <c r="H601" s="98">
        <f>H602</f>
        <v>0</v>
      </c>
      <c r="I601" s="99"/>
      <c r="J601" s="90">
        <f t="shared" si="9"/>
        <v>0</v>
      </c>
      <c r="K601" s="91"/>
    </row>
    <row r="602" spans="1:11" s="62" customFormat="1" ht="64.5" customHeight="1">
      <c r="A602" s="64" t="s">
        <v>69</v>
      </c>
      <c r="B602" s="65" t="s">
        <v>41</v>
      </c>
      <c r="C602" s="65" t="s">
        <v>30</v>
      </c>
      <c r="D602" s="65" t="s">
        <v>83</v>
      </c>
      <c r="E602" s="65" t="s">
        <v>70</v>
      </c>
      <c r="F602" s="96">
        <v>280000</v>
      </c>
      <c r="G602" s="97"/>
      <c r="H602" s="98">
        <f>H603</f>
        <v>0</v>
      </c>
      <c r="I602" s="99"/>
      <c r="J602" s="90">
        <f t="shared" si="9"/>
        <v>0</v>
      </c>
      <c r="K602" s="91"/>
    </row>
    <row r="603" spans="1:11" s="62" customFormat="1" ht="30.75">
      <c r="A603" s="64" t="s">
        <v>71</v>
      </c>
      <c r="B603" s="65" t="s">
        <v>41</v>
      </c>
      <c r="C603" s="65" t="s">
        <v>30</v>
      </c>
      <c r="D603" s="65" t="s">
        <v>83</v>
      </c>
      <c r="E603" s="65" t="s">
        <v>72</v>
      </c>
      <c r="F603" s="96">
        <v>280000</v>
      </c>
      <c r="G603" s="97"/>
      <c r="H603" s="98">
        <f>'пр.4'!I517</f>
        <v>0</v>
      </c>
      <c r="I603" s="99"/>
      <c r="J603" s="90">
        <f t="shared" si="9"/>
        <v>0</v>
      </c>
      <c r="K603" s="91"/>
    </row>
    <row r="604" spans="1:11" s="62" customFormat="1" ht="15">
      <c r="A604" s="64" t="s">
        <v>84</v>
      </c>
      <c r="B604" s="65" t="s">
        <v>41</v>
      </c>
      <c r="C604" s="65" t="s">
        <v>30</v>
      </c>
      <c r="D604" s="65" t="s">
        <v>85</v>
      </c>
      <c r="E604" s="65"/>
      <c r="F604" s="96">
        <v>18000</v>
      </c>
      <c r="G604" s="97"/>
      <c r="H604" s="98">
        <f>H605</f>
        <v>0</v>
      </c>
      <c r="I604" s="99"/>
      <c r="J604" s="90">
        <f t="shared" si="9"/>
        <v>0</v>
      </c>
      <c r="K604" s="91"/>
    </row>
    <row r="605" spans="1:11" s="62" customFormat="1" ht="65.25" customHeight="1">
      <c r="A605" s="64" t="s">
        <v>69</v>
      </c>
      <c r="B605" s="65" t="s">
        <v>41</v>
      </c>
      <c r="C605" s="65" t="s">
        <v>30</v>
      </c>
      <c r="D605" s="65" t="s">
        <v>85</v>
      </c>
      <c r="E605" s="65" t="s">
        <v>70</v>
      </c>
      <c r="F605" s="96">
        <v>18000</v>
      </c>
      <c r="G605" s="97"/>
      <c r="H605" s="98">
        <f>H606</f>
        <v>0</v>
      </c>
      <c r="I605" s="99"/>
      <c r="J605" s="90">
        <f t="shared" si="9"/>
        <v>0</v>
      </c>
      <c r="K605" s="91"/>
    </row>
    <row r="606" spans="1:11" s="62" customFormat="1" ht="30.75">
      <c r="A606" s="64" t="s">
        <v>71</v>
      </c>
      <c r="B606" s="65" t="s">
        <v>41</v>
      </c>
      <c r="C606" s="65" t="s">
        <v>30</v>
      </c>
      <c r="D606" s="65" t="s">
        <v>85</v>
      </c>
      <c r="E606" s="65" t="s">
        <v>72</v>
      </c>
      <c r="F606" s="96">
        <v>18000</v>
      </c>
      <c r="G606" s="97"/>
      <c r="H606" s="98">
        <f>'пр.4'!I520</f>
        <v>0</v>
      </c>
      <c r="I606" s="99"/>
      <c r="J606" s="90">
        <f t="shared" si="9"/>
        <v>0</v>
      </c>
      <c r="K606" s="91"/>
    </row>
    <row r="607" spans="1:11" s="62" customFormat="1" ht="15">
      <c r="A607" s="60" t="s">
        <v>47</v>
      </c>
      <c r="B607" s="61" t="s">
        <v>28</v>
      </c>
      <c r="C607" s="61"/>
      <c r="D607" s="61"/>
      <c r="E607" s="61"/>
      <c r="F607" s="100">
        <f>F608+F670</f>
        <v>87413106</v>
      </c>
      <c r="G607" s="101"/>
      <c r="H607" s="102">
        <f>H608+H670</f>
        <v>9413348.969999999</v>
      </c>
      <c r="I607" s="103"/>
      <c r="J607" s="90">
        <f t="shared" si="9"/>
        <v>10.768807334222856</v>
      </c>
      <c r="K607" s="91"/>
    </row>
    <row r="608" spans="1:11" s="62" customFormat="1" ht="15">
      <c r="A608" s="60" t="s">
        <v>48</v>
      </c>
      <c r="B608" s="61" t="s">
        <v>28</v>
      </c>
      <c r="C608" s="61" t="s">
        <v>6</v>
      </c>
      <c r="D608" s="61"/>
      <c r="E608" s="61"/>
      <c r="F608" s="100">
        <f>F609+F626+F646+F656+F666</f>
        <v>79174306</v>
      </c>
      <c r="G608" s="101"/>
      <c r="H608" s="102">
        <f>H609+H626+H646+H656+H666</f>
        <v>8208026.26</v>
      </c>
      <c r="I608" s="103"/>
      <c r="J608" s="90">
        <f t="shared" si="9"/>
        <v>10.3670327846006</v>
      </c>
      <c r="K608" s="91"/>
    </row>
    <row r="609" spans="1:11" s="62" customFormat="1" ht="30.75">
      <c r="A609" s="64" t="s">
        <v>458</v>
      </c>
      <c r="B609" s="65" t="s">
        <v>28</v>
      </c>
      <c r="C609" s="65" t="s">
        <v>6</v>
      </c>
      <c r="D609" s="65" t="s">
        <v>459</v>
      </c>
      <c r="E609" s="65"/>
      <c r="F609" s="96">
        <f>F610+F614+F618+F622</f>
        <v>9988106</v>
      </c>
      <c r="G609" s="97"/>
      <c r="H609" s="98">
        <f>H610+H614+H618+H622</f>
        <v>284402.15</v>
      </c>
      <c r="I609" s="99"/>
      <c r="J609" s="90">
        <f t="shared" si="9"/>
        <v>2.847408207321789</v>
      </c>
      <c r="K609" s="91"/>
    </row>
    <row r="610" spans="1:11" s="62" customFormat="1" ht="30.75">
      <c r="A610" s="64" t="s">
        <v>460</v>
      </c>
      <c r="B610" s="65" t="s">
        <v>28</v>
      </c>
      <c r="C610" s="65" t="s">
        <v>6</v>
      </c>
      <c r="D610" s="65" t="s">
        <v>461</v>
      </c>
      <c r="E610" s="65"/>
      <c r="F610" s="96">
        <v>300000</v>
      </c>
      <c r="G610" s="97"/>
      <c r="H610" s="98">
        <f>H611</f>
        <v>0</v>
      </c>
      <c r="I610" s="99"/>
      <c r="J610" s="90">
        <f t="shared" si="9"/>
        <v>0</v>
      </c>
      <c r="K610" s="91"/>
    </row>
    <row r="611" spans="1:11" s="62" customFormat="1" ht="30.75">
      <c r="A611" s="64" t="s">
        <v>462</v>
      </c>
      <c r="B611" s="65" t="s">
        <v>28</v>
      </c>
      <c r="C611" s="65" t="s">
        <v>6</v>
      </c>
      <c r="D611" s="65" t="s">
        <v>463</v>
      </c>
      <c r="E611" s="65"/>
      <c r="F611" s="96">
        <v>300000</v>
      </c>
      <c r="G611" s="97"/>
      <c r="H611" s="98">
        <f>H612</f>
        <v>0</v>
      </c>
      <c r="I611" s="99"/>
      <c r="J611" s="90">
        <f t="shared" si="9"/>
        <v>0</v>
      </c>
      <c r="K611" s="91"/>
    </row>
    <row r="612" spans="1:11" s="62" customFormat="1" ht="30.75">
      <c r="A612" s="64" t="s">
        <v>301</v>
      </c>
      <c r="B612" s="65" t="s">
        <v>28</v>
      </c>
      <c r="C612" s="65" t="s">
        <v>6</v>
      </c>
      <c r="D612" s="65" t="s">
        <v>463</v>
      </c>
      <c r="E612" s="65" t="s">
        <v>302</v>
      </c>
      <c r="F612" s="96">
        <v>300000</v>
      </c>
      <c r="G612" s="97"/>
      <c r="H612" s="98">
        <f>H613</f>
        <v>0</v>
      </c>
      <c r="I612" s="99"/>
      <c r="J612" s="90">
        <f t="shared" si="9"/>
        <v>0</v>
      </c>
      <c r="K612" s="91"/>
    </row>
    <row r="613" spans="1:11" s="62" customFormat="1" ht="15">
      <c r="A613" s="64" t="s">
        <v>327</v>
      </c>
      <c r="B613" s="65" t="s">
        <v>28</v>
      </c>
      <c r="C613" s="65" t="s">
        <v>6</v>
      </c>
      <c r="D613" s="65" t="s">
        <v>463</v>
      </c>
      <c r="E613" s="65" t="s">
        <v>328</v>
      </c>
      <c r="F613" s="96">
        <v>300000</v>
      </c>
      <c r="G613" s="97"/>
      <c r="H613" s="98">
        <f>'пр.4'!I560</f>
        <v>0</v>
      </c>
      <c r="I613" s="99"/>
      <c r="J613" s="90">
        <f t="shared" si="9"/>
        <v>0</v>
      </c>
      <c r="K613" s="91"/>
    </row>
    <row r="614" spans="1:11" s="62" customFormat="1" ht="62.25">
      <c r="A614" s="64" t="s">
        <v>464</v>
      </c>
      <c r="B614" s="65" t="s">
        <v>28</v>
      </c>
      <c r="C614" s="65" t="s">
        <v>6</v>
      </c>
      <c r="D614" s="65" t="s">
        <v>465</v>
      </c>
      <c r="E614" s="65"/>
      <c r="F614" s="96">
        <v>1324806</v>
      </c>
      <c r="G614" s="97"/>
      <c r="H614" s="98">
        <f>H615</f>
        <v>284402.15</v>
      </c>
      <c r="I614" s="99"/>
      <c r="J614" s="90">
        <f t="shared" si="9"/>
        <v>21.467456367196405</v>
      </c>
      <c r="K614" s="91"/>
    </row>
    <row r="615" spans="1:11" s="62" customFormat="1" ht="15">
      <c r="A615" s="64" t="s">
        <v>325</v>
      </c>
      <c r="B615" s="65" t="s">
        <v>28</v>
      </c>
      <c r="C615" s="65" t="s">
        <v>6</v>
      </c>
      <c r="D615" s="65" t="s">
        <v>466</v>
      </c>
      <c r="E615" s="65"/>
      <c r="F615" s="96">
        <v>1324806</v>
      </c>
      <c r="G615" s="97"/>
      <c r="H615" s="98">
        <f>H616</f>
        <v>284402.15</v>
      </c>
      <c r="I615" s="99"/>
      <c r="J615" s="90">
        <f t="shared" si="9"/>
        <v>21.467456367196405</v>
      </c>
      <c r="K615" s="91"/>
    </row>
    <row r="616" spans="1:11" s="62" customFormat="1" ht="30.75">
      <c r="A616" s="64" t="s">
        <v>301</v>
      </c>
      <c r="B616" s="65" t="s">
        <v>28</v>
      </c>
      <c r="C616" s="65" t="s">
        <v>6</v>
      </c>
      <c r="D616" s="65" t="s">
        <v>466</v>
      </c>
      <c r="E616" s="65" t="s">
        <v>302</v>
      </c>
      <c r="F616" s="96">
        <v>1324806</v>
      </c>
      <c r="G616" s="97"/>
      <c r="H616" s="98">
        <f>H617</f>
        <v>284402.15</v>
      </c>
      <c r="I616" s="99"/>
      <c r="J616" s="90">
        <f t="shared" si="9"/>
        <v>21.467456367196405</v>
      </c>
      <c r="K616" s="91"/>
    </row>
    <row r="617" spans="1:11" s="62" customFormat="1" ht="15">
      <c r="A617" s="64" t="s">
        <v>327</v>
      </c>
      <c r="B617" s="65" t="s">
        <v>28</v>
      </c>
      <c r="C617" s="65" t="s">
        <v>6</v>
      </c>
      <c r="D617" s="65" t="s">
        <v>466</v>
      </c>
      <c r="E617" s="65" t="s">
        <v>328</v>
      </c>
      <c r="F617" s="96">
        <v>1324806</v>
      </c>
      <c r="G617" s="97"/>
      <c r="H617" s="98">
        <f>'пр.4'!I564</f>
        <v>284402.15</v>
      </c>
      <c r="I617" s="99"/>
      <c r="J617" s="90">
        <f t="shared" si="9"/>
        <v>21.467456367196405</v>
      </c>
      <c r="K617" s="91"/>
    </row>
    <row r="618" spans="1:11" s="62" customFormat="1" ht="30.75">
      <c r="A618" s="64" t="s">
        <v>467</v>
      </c>
      <c r="B618" s="65" t="s">
        <v>28</v>
      </c>
      <c r="C618" s="65" t="s">
        <v>6</v>
      </c>
      <c r="D618" s="65" t="s">
        <v>468</v>
      </c>
      <c r="E618" s="65"/>
      <c r="F618" s="96">
        <v>200000</v>
      </c>
      <c r="G618" s="97"/>
      <c r="H618" s="98">
        <f>H619</f>
        <v>0</v>
      </c>
      <c r="I618" s="99"/>
      <c r="J618" s="90">
        <f t="shared" si="9"/>
        <v>0</v>
      </c>
      <c r="K618" s="91"/>
    </row>
    <row r="619" spans="1:11" s="62" customFormat="1" ht="30.75">
      <c r="A619" s="64" t="s">
        <v>469</v>
      </c>
      <c r="B619" s="65" t="s">
        <v>28</v>
      </c>
      <c r="C619" s="65" t="s">
        <v>6</v>
      </c>
      <c r="D619" s="65" t="s">
        <v>470</v>
      </c>
      <c r="E619" s="65"/>
      <c r="F619" s="96">
        <v>200000</v>
      </c>
      <c r="G619" s="97"/>
      <c r="H619" s="98">
        <f>H620</f>
        <v>0</v>
      </c>
      <c r="I619" s="99"/>
      <c r="J619" s="90">
        <f t="shared" si="9"/>
        <v>0</v>
      </c>
      <c r="K619" s="91"/>
    </row>
    <row r="620" spans="1:11" s="62" customFormat="1" ht="30.75">
      <c r="A620" s="64" t="s">
        <v>301</v>
      </c>
      <c r="B620" s="65" t="s">
        <v>28</v>
      </c>
      <c r="C620" s="65" t="s">
        <v>6</v>
      </c>
      <c r="D620" s="65" t="s">
        <v>470</v>
      </c>
      <c r="E620" s="65" t="s">
        <v>302</v>
      </c>
      <c r="F620" s="96">
        <v>200000</v>
      </c>
      <c r="G620" s="97"/>
      <c r="H620" s="98">
        <f>H621</f>
        <v>0</v>
      </c>
      <c r="I620" s="99"/>
      <c r="J620" s="90">
        <f t="shared" si="9"/>
        <v>0</v>
      </c>
      <c r="K620" s="91"/>
    </row>
    <row r="621" spans="1:11" s="62" customFormat="1" ht="15">
      <c r="A621" s="64" t="s">
        <v>327</v>
      </c>
      <c r="B621" s="65" t="s">
        <v>28</v>
      </c>
      <c r="C621" s="65" t="s">
        <v>6</v>
      </c>
      <c r="D621" s="65" t="s">
        <v>470</v>
      </c>
      <c r="E621" s="65" t="s">
        <v>328</v>
      </c>
      <c r="F621" s="96">
        <v>200000</v>
      </c>
      <c r="G621" s="97"/>
      <c r="H621" s="98">
        <f>'пр.4'!I568</f>
        <v>0</v>
      </c>
      <c r="I621" s="99"/>
      <c r="J621" s="90">
        <f t="shared" si="9"/>
        <v>0</v>
      </c>
      <c r="K621" s="91"/>
    </row>
    <row r="622" spans="1:11" s="62" customFormat="1" ht="46.5">
      <c r="A622" s="64" t="s">
        <v>471</v>
      </c>
      <c r="B622" s="65" t="s">
        <v>28</v>
      </c>
      <c r="C622" s="65" t="s">
        <v>6</v>
      </c>
      <c r="D622" s="65" t="s">
        <v>472</v>
      </c>
      <c r="E622" s="65"/>
      <c r="F622" s="96">
        <v>8163300</v>
      </c>
      <c r="G622" s="97"/>
      <c r="H622" s="98">
        <f>H623</f>
        <v>0</v>
      </c>
      <c r="I622" s="99"/>
      <c r="J622" s="90">
        <f t="shared" si="9"/>
        <v>0</v>
      </c>
      <c r="K622" s="91"/>
    </row>
    <row r="623" spans="1:11" s="62" customFormat="1" ht="15">
      <c r="A623" s="64" t="s">
        <v>473</v>
      </c>
      <c r="B623" s="65" t="s">
        <v>28</v>
      </c>
      <c r="C623" s="65" t="s">
        <v>6</v>
      </c>
      <c r="D623" s="65" t="s">
        <v>474</v>
      </c>
      <c r="E623" s="65"/>
      <c r="F623" s="96">
        <v>8163300</v>
      </c>
      <c r="G623" s="97"/>
      <c r="H623" s="98">
        <f>H624</f>
        <v>0</v>
      </c>
      <c r="I623" s="99"/>
      <c r="J623" s="90">
        <f t="shared" si="9"/>
        <v>0</v>
      </c>
      <c r="K623" s="91"/>
    </row>
    <row r="624" spans="1:11" s="62" customFormat="1" ht="30.75">
      <c r="A624" s="64" t="s">
        <v>301</v>
      </c>
      <c r="B624" s="65" t="s">
        <v>28</v>
      </c>
      <c r="C624" s="65" t="s">
        <v>6</v>
      </c>
      <c r="D624" s="65" t="s">
        <v>474</v>
      </c>
      <c r="E624" s="65" t="s">
        <v>302</v>
      </c>
      <c r="F624" s="96">
        <v>8163300</v>
      </c>
      <c r="G624" s="97"/>
      <c r="H624" s="98">
        <f>H625</f>
        <v>0</v>
      </c>
      <c r="I624" s="99"/>
      <c r="J624" s="90">
        <f t="shared" si="9"/>
        <v>0</v>
      </c>
      <c r="K624" s="91"/>
    </row>
    <row r="625" spans="1:11" s="62" customFormat="1" ht="15">
      <c r="A625" s="64" t="s">
        <v>327</v>
      </c>
      <c r="B625" s="65" t="s">
        <v>28</v>
      </c>
      <c r="C625" s="65" t="s">
        <v>6</v>
      </c>
      <c r="D625" s="65" t="s">
        <v>474</v>
      </c>
      <c r="E625" s="65" t="s">
        <v>328</v>
      </c>
      <c r="F625" s="96">
        <v>8163300</v>
      </c>
      <c r="G625" s="97"/>
      <c r="H625" s="98">
        <f>'пр.4'!I572</f>
        <v>0</v>
      </c>
      <c r="I625" s="99"/>
      <c r="J625" s="90">
        <f t="shared" si="9"/>
        <v>0</v>
      </c>
      <c r="K625" s="91"/>
    </row>
    <row r="626" spans="1:11" s="62" customFormat="1" ht="30.75">
      <c r="A626" s="64" t="s">
        <v>339</v>
      </c>
      <c r="B626" s="65" t="s">
        <v>28</v>
      </c>
      <c r="C626" s="65" t="s">
        <v>6</v>
      </c>
      <c r="D626" s="65" t="s">
        <v>340</v>
      </c>
      <c r="E626" s="65"/>
      <c r="F626" s="96">
        <f>F627</f>
        <v>738000</v>
      </c>
      <c r="G626" s="97"/>
      <c r="H626" s="98">
        <f>H627</f>
        <v>14916.67</v>
      </c>
      <c r="I626" s="99"/>
      <c r="J626" s="90">
        <f t="shared" si="9"/>
        <v>2.0212289972899726</v>
      </c>
      <c r="K626" s="91"/>
    </row>
    <row r="627" spans="1:11" s="62" customFormat="1" ht="46.5">
      <c r="A627" s="64" t="s">
        <v>341</v>
      </c>
      <c r="B627" s="65" t="s">
        <v>28</v>
      </c>
      <c r="C627" s="65" t="s">
        <v>6</v>
      </c>
      <c r="D627" s="65" t="s">
        <v>342</v>
      </c>
      <c r="E627" s="65"/>
      <c r="F627" s="96">
        <f>F628+F631+F634+F637+F640+F643</f>
        <v>738000</v>
      </c>
      <c r="G627" s="97"/>
      <c r="H627" s="98">
        <f>H628+H631+H634+H637+H640+H643</f>
        <v>14916.67</v>
      </c>
      <c r="I627" s="99"/>
      <c r="J627" s="90">
        <f t="shared" si="9"/>
        <v>2.0212289972899726</v>
      </c>
      <c r="K627" s="91"/>
    </row>
    <row r="628" spans="1:11" s="62" customFormat="1" ht="62.25">
      <c r="A628" s="64" t="s">
        <v>343</v>
      </c>
      <c r="B628" s="65" t="s">
        <v>28</v>
      </c>
      <c r="C628" s="65" t="s">
        <v>6</v>
      </c>
      <c r="D628" s="65" t="s">
        <v>344</v>
      </c>
      <c r="E628" s="65"/>
      <c r="F628" s="96">
        <v>295000</v>
      </c>
      <c r="G628" s="97"/>
      <c r="H628" s="98">
        <f>H629</f>
        <v>14916.67</v>
      </c>
      <c r="I628" s="99"/>
      <c r="J628" s="90">
        <f t="shared" si="9"/>
        <v>5.056498305084746</v>
      </c>
      <c r="K628" s="91"/>
    </row>
    <row r="629" spans="1:11" s="62" customFormat="1" ht="30.75">
      <c r="A629" s="64" t="s">
        <v>301</v>
      </c>
      <c r="B629" s="65" t="s">
        <v>28</v>
      </c>
      <c r="C629" s="65" t="s">
        <v>6</v>
      </c>
      <c r="D629" s="65" t="s">
        <v>344</v>
      </c>
      <c r="E629" s="65" t="s">
        <v>302</v>
      </c>
      <c r="F629" s="96">
        <v>295000</v>
      </c>
      <c r="G629" s="97"/>
      <c r="H629" s="98">
        <f>H630</f>
        <v>14916.67</v>
      </c>
      <c r="I629" s="99"/>
      <c r="J629" s="90">
        <f t="shared" si="9"/>
        <v>5.056498305084746</v>
      </c>
      <c r="K629" s="91"/>
    </row>
    <row r="630" spans="1:11" s="62" customFormat="1" ht="15">
      <c r="A630" s="64" t="s">
        <v>327</v>
      </c>
      <c r="B630" s="65" t="s">
        <v>28</v>
      </c>
      <c r="C630" s="65" t="s">
        <v>6</v>
      </c>
      <c r="D630" s="65" t="s">
        <v>344</v>
      </c>
      <c r="E630" s="65" t="s">
        <v>328</v>
      </c>
      <c r="F630" s="96">
        <v>295000</v>
      </c>
      <c r="G630" s="97"/>
      <c r="H630" s="98">
        <f>'пр.4'!I577</f>
        <v>14916.67</v>
      </c>
      <c r="I630" s="99"/>
      <c r="J630" s="90">
        <f t="shared" si="9"/>
        <v>5.056498305084746</v>
      </c>
      <c r="K630" s="91"/>
    </row>
    <row r="631" spans="1:11" s="62" customFormat="1" ht="30.75">
      <c r="A631" s="64" t="s">
        <v>380</v>
      </c>
      <c r="B631" s="65" t="s">
        <v>28</v>
      </c>
      <c r="C631" s="65" t="s">
        <v>6</v>
      </c>
      <c r="D631" s="65" t="s">
        <v>381</v>
      </c>
      <c r="E631" s="65"/>
      <c r="F631" s="96">
        <v>160000</v>
      </c>
      <c r="G631" s="97"/>
      <c r="H631" s="98">
        <f>H632</f>
        <v>0</v>
      </c>
      <c r="I631" s="99"/>
      <c r="J631" s="90">
        <f t="shared" si="9"/>
        <v>0</v>
      </c>
      <c r="K631" s="91"/>
    </row>
    <row r="632" spans="1:11" s="62" customFormat="1" ht="30.75">
      <c r="A632" s="64" t="s">
        <v>301</v>
      </c>
      <c r="B632" s="65" t="s">
        <v>28</v>
      </c>
      <c r="C632" s="65" t="s">
        <v>6</v>
      </c>
      <c r="D632" s="65" t="s">
        <v>381</v>
      </c>
      <c r="E632" s="65" t="s">
        <v>302</v>
      </c>
      <c r="F632" s="96">
        <v>160000</v>
      </c>
      <c r="G632" s="97"/>
      <c r="H632" s="98">
        <f>H633</f>
        <v>0</v>
      </c>
      <c r="I632" s="99"/>
      <c r="J632" s="90">
        <f t="shared" si="9"/>
        <v>0</v>
      </c>
      <c r="K632" s="91"/>
    </row>
    <row r="633" spans="1:11" s="62" customFormat="1" ht="15">
      <c r="A633" s="64" t="s">
        <v>327</v>
      </c>
      <c r="B633" s="65" t="s">
        <v>28</v>
      </c>
      <c r="C633" s="65" t="s">
        <v>6</v>
      </c>
      <c r="D633" s="65" t="s">
        <v>381</v>
      </c>
      <c r="E633" s="65" t="s">
        <v>328</v>
      </c>
      <c r="F633" s="96">
        <v>160000</v>
      </c>
      <c r="G633" s="97"/>
      <c r="H633" s="98">
        <f>'пр.4'!I580</f>
        <v>0</v>
      </c>
      <c r="I633" s="99"/>
      <c r="J633" s="90">
        <f t="shared" si="9"/>
        <v>0</v>
      </c>
      <c r="K633" s="91"/>
    </row>
    <row r="634" spans="1:11" s="62" customFormat="1" ht="30.75">
      <c r="A634" s="64" t="s">
        <v>345</v>
      </c>
      <c r="B634" s="65" t="s">
        <v>28</v>
      </c>
      <c r="C634" s="65" t="s">
        <v>6</v>
      </c>
      <c r="D634" s="65" t="s">
        <v>346</v>
      </c>
      <c r="E634" s="65"/>
      <c r="F634" s="96">
        <v>61000</v>
      </c>
      <c r="G634" s="97"/>
      <c r="H634" s="98">
        <f>H635</f>
        <v>0</v>
      </c>
      <c r="I634" s="99"/>
      <c r="J634" s="90">
        <f t="shared" si="9"/>
        <v>0</v>
      </c>
      <c r="K634" s="91"/>
    </row>
    <row r="635" spans="1:11" s="62" customFormat="1" ht="30.75">
      <c r="A635" s="64" t="s">
        <v>301</v>
      </c>
      <c r="B635" s="65" t="s">
        <v>28</v>
      </c>
      <c r="C635" s="65" t="s">
        <v>6</v>
      </c>
      <c r="D635" s="65" t="s">
        <v>346</v>
      </c>
      <c r="E635" s="65" t="s">
        <v>302</v>
      </c>
      <c r="F635" s="96">
        <v>61000</v>
      </c>
      <c r="G635" s="97"/>
      <c r="H635" s="98">
        <f>H636</f>
        <v>0</v>
      </c>
      <c r="I635" s="99"/>
      <c r="J635" s="90">
        <f t="shared" si="9"/>
        <v>0</v>
      </c>
      <c r="K635" s="91"/>
    </row>
    <row r="636" spans="1:11" s="62" customFormat="1" ht="15">
      <c r="A636" s="64" t="s">
        <v>327</v>
      </c>
      <c r="B636" s="65" t="s">
        <v>28</v>
      </c>
      <c r="C636" s="65" t="s">
        <v>6</v>
      </c>
      <c r="D636" s="65" t="s">
        <v>346</v>
      </c>
      <c r="E636" s="65" t="s">
        <v>328</v>
      </c>
      <c r="F636" s="96">
        <v>61000</v>
      </c>
      <c r="G636" s="97"/>
      <c r="H636" s="98">
        <f>'пр.4'!I583</f>
        <v>0</v>
      </c>
      <c r="I636" s="99"/>
      <c r="J636" s="90">
        <f t="shared" si="9"/>
        <v>0</v>
      </c>
      <c r="K636" s="91"/>
    </row>
    <row r="637" spans="1:11" s="62" customFormat="1" ht="30.75">
      <c r="A637" s="64" t="s">
        <v>347</v>
      </c>
      <c r="B637" s="65" t="s">
        <v>28</v>
      </c>
      <c r="C637" s="65" t="s">
        <v>6</v>
      </c>
      <c r="D637" s="65" t="s">
        <v>348</v>
      </c>
      <c r="E637" s="65"/>
      <c r="F637" s="96">
        <v>90000</v>
      </c>
      <c r="G637" s="97"/>
      <c r="H637" s="98">
        <f>H638</f>
        <v>0</v>
      </c>
      <c r="I637" s="99"/>
      <c r="J637" s="90">
        <f t="shared" si="9"/>
        <v>0</v>
      </c>
      <c r="K637" s="91"/>
    </row>
    <row r="638" spans="1:11" s="62" customFormat="1" ht="30.75">
      <c r="A638" s="64" t="s">
        <v>301</v>
      </c>
      <c r="B638" s="65" t="s">
        <v>28</v>
      </c>
      <c r="C638" s="65" t="s">
        <v>6</v>
      </c>
      <c r="D638" s="65" t="s">
        <v>348</v>
      </c>
      <c r="E638" s="65" t="s">
        <v>302</v>
      </c>
      <c r="F638" s="96">
        <v>90000</v>
      </c>
      <c r="G638" s="97"/>
      <c r="H638" s="98">
        <f>H639</f>
        <v>0</v>
      </c>
      <c r="I638" s="99"/>
      <c r="J638" s="90">
        <f t="shared" si="9"/>
        <v>0</v>
      </c>
      <c r="K638" s="91"/>
    </row>
    <row r="639" spans="1:11" s="62" customFormat="1" ht="15">
      <c r="A639" s="64" t="s">
        <v>327</v>
      </c>
      <c r="B639" s="65" t="s">
        <v>28</v>
      </c>
      <c r="C639" s="65" t="s">
        <v>6</v>
      </c>
      <c r="D639" s="65" t="s">
        <v>348</v>
      </c>
      <c r="E639" s="65" t="s">
        <v>328</v>
      </c>
      <c r="F639" s="96">
        <v>90000</v>
      </c>
      <c r="G639" s="97"/>
      <c r="H639" s="98">
        <f>'пр.4'!I586</f>
        <v>0</v>
      </c>
      <c r="I639" s="99"/>
      <c r="J639" s="90">
        <f t="shared" si="9"/>
        <v>0</v>
      </c>
      <c r="K639" s="91"/>
    </row>
    <row r="640" spans="1:11" s="62" customFormat="1" ht="46.5">
      <c r="A640" s="64" t="s">
        <v>349</v>
      </c>
      <c r="B640" s="65" t="s">
        <v>28</v>
      </c>
      <c r="C640" s="65" t="s">
        <v>6</v>
      </c>
      <c r="D640" s="65" t="s">
        <v>350</v>
      </c>
      <c r="E640" s="65"/>
      <c r="F640" s="96">
        <v>60000</v>
      </c>
      <c r="G640" s="97"/>
      <c r="H640" s="98">
        <f>H641</f>
        <v>0</v>
      </c>
      <c r="I640" s="99"/>
      <c r="J640" s="90">
        <f t="shared" si="9"/>
        <v>0</v>
      </c>
      <c r="K640" s="91"/>
    </row>
    <row r="641" spans="1:11" s="62" customFormat="1" ht="30.75">
      <c r="A641" s="64" t="s">
        <v>301</v>
      </c>
      <c r="B641" s="65" t="s">
        <v>28</v>
      </c>
      <c r="C641" s="65" t="s">
        <v>6</v>
      </c>
      <c r="D641" s="65" t="s">
        <v>350</v>
      </c>
      <c r="E641" s="65" t="s">
        <v>302</v>
      </c>
      <c r="F641" s="96">
        <v>60000</v>
      </c>
      <c r="G641" s="97"/>
      <c r="H641" s="98">
        <f>H642</f>
        <v>0</v>
      </c>
      <c r="I641" s="99"/>
      <c r="J641" s="90">
        <f t="shared" si="9"/>
        <v>0</v>
      </c>
      <c r="K641" s="91"/>
    </row>
    <row r="642" spans="1:11" s="62" customFormat="1" ht="15">
      <c r="A642" s="64" t="s">
        <v>327</v>
      </c>
      <c r="B642" s="65" t="s">
        <v>28</v>
      </c>
      <c r="C642" s="65" t="s">
        <v>6</v>
      </c>
      <c r="D642" s="65" t="s">
        <v>350</v>
      </c>
      <c r="E642" s="65" t="s">
        <v>328</v>
      </c>
      <c r="F642" s="96">
        <v>60000</v>
      </c>
      <c r="G642" s="97"/>
      <c r="H642" s="98">
        <f>'пр.4'!I589</f>
        <v>0</v>
      </c>
      <c r="I642" s="99"/>
      <c r="J642" s="90">
        <f t="shared" si="9"/>
        <v>0</v>
      </c>
      <c r="K642" s="91"/>
    </row>
    <row r="643" spans="1:11" s="62" customFormat="1" ht="15">
      <c r="A643" s="64" t="s">
        <v>478</v>
      </c>
      <c r="B643" s="65" t="s">
        <v>28</v>
      </c>
      <c r="C643" s="65" t="s">
        <v>6</v>
      </c>
      <c r="D643" s="65" t="s">
        <v>479</v>
      </c>
      <c r="E643" s="65"/>
      <c r="F643" s="96">
        <v>72000</v>
      </c>
      <c r="G643" s="97"/>
      <c r="H643" s="98">
        <f>H644</f>
        <v>0</v>
      </c>
      <c r="I643" s="99"/>
      <c r="J643" s="90">
        <f t="shared" si="9"/>
        <v>0</v>
      </c>
      <c r="K643" s="91"/>
    </row>
    <row r="644" spans="1:11" s="62" customFormat="1" ht="30.75">
      <c r="A644" s="64" t="s">
        <v>301</v>
      </c>
      <c r="B644" s="65" t="s">
        <v>28</v>
      </c>
      <c r="C644" s="65" t="s">
        <v>6</v>
      </c>
      <c r="D644" s="65" t="s">
        <v>479</v>
      </c>
      <c r="E644" s="65" t="s">
        <v>302</v>
      </c>
      <c r="F644" s="96">
        <v>72000</v>
      </c>
      <c r="G644" s="97"/>
      <c r="H644" s="98">
        <f>H645</f>
        <v>0</v>
      </c>
      <c r="I644" s="99"/>
      <c r="J644" s="90">
        <f t="shared" si="9"/>
        <v>0</v>
      </c>
      <c r="K644" s="91"/>
    </row>
    <row r="645" spans="1:11" s="62" customFormat="1" ht="15">
      <c r="A645" s="64" t="s">
        <v>327</v>
      </c>
      <c r="B645" s="65" t="s">
        <v>28</v>
      </c>
      <c r="C645" s="65" t="s">
        <v>6</v>
      </c>
      <c r="D645" s="65" t="s">
        <v>479</v>
      </c>
      <c r="E645" s="65" t="s">
        <v>328</v>
      </c>
      <c r="F645" s="96">
        <v>72000</v>
      </c>
      <c r="G645" s="97"/>
      <c r="H645" s="98">
        <f>'пр.4'!I592</f>
        <v>0</v>
      </c>
      <c r="I645" s="99"/>
      <c r="J645" s="90">
        <f t="shared" si="9"/>
        <v>0</v>
      </c>
      <c r="K645" s="91"/>
    </row>
    <row r="646" spans="1:11" s="62" customFormat="1" ht="15">
      <c r="A646" s="64" t="s">
        <v>480</v>
      </c>
      <c r="B646" s="65" t="s">
        <v>28</v>
      </c>
      <c r="C646" s="65" t="s">
        <v>6</v>
      </c>
      <c r="D646" s="65" t="s">
        <v>481</v>
      </c>
      <c r="E646" s="65"/>
      <c r="F646" s="96">
        <f>F647+F650+F653</f>
        <v>31700100</v>
      </c>
      <c r="G646" s="97"/>
      <c r="H646" s="98">
        <f>H647+H650+H653</f>
        <v>3197272.57</v>
      </c>
      <c r="I646" s="99"/>
      <c r="J646" s="90">
        <f t="shared" si="9"/>
        <v>10.086001526809063</v>
      </c>
      <c r="K646" s="91"/>
    </row>
    <row r="647" spans="1:11" s="62" customFormat="1" ht="78">
      <c r="A647" s="64" t="s">
        <v>82</v>
      </c>
      <c r="B647" s="65" t="s">
        <v>28</v>
      </c>
      <c r="C647" s="65" t="s">
        <v>6</v>
      </c>
      <c r="D647" s="65" t="s">
        <v>482</v>
      </c>
      <c r="E647" s="65"/>
      <c r="F647" s="96">
        <v>330000</v>
      </c>
      <c r="G647" s="97"/>
      <c r="H647" s="98">
        <f>H648</f>
        <v>0</v>
      </c>
      <c r="I647" s="99"/>
      <c r="J647" s="90">
        <f t="shared" si="9"/>
        <v>0</v>
      </c>
      <c r="K647" s="91"/>
    </row>
    <row r="648" spans="1:11" s="62" customFormat="1" ht="30.75">
      <c r="A648" s="64" t="s">
        <v>301</v>
      </c>
      <c r="B648" s="65" t="s">
        <v>28</v>
      </c>
      <c r="C648" s="65" t="s">
        <v>6</v>
      </c>
      <c r="D648" s="65" t="s">
        <v>482</v>
      </c>
      <c r="E648" s="65" t="s">
        <v>302</v>
      </c>
      <c r="F648" s="96">
        <v>330000</v>
      </c>
      <c r="G648" s="97"/>
      <c r="H648" s="98">
        <f>H649</f>
        <v>0</v>
      </c>
      <c r="I648" s="99"/>
      <c r="J648" s="90">
        <f t="shared" si="9"/>
        <v>0</v>
      </c>
      <c r="K648" s="91"/>
    </row>
    <row r="649" spans="1:11" s="62" customFormat="1" ht="15">
      <c r="A649" s="64" t="s">
        <v>327</v>
      </c>
      <c r="B649" s="65" t="s">
        <v>28</v>
      </c>
      <c r="C649" s="65" t="s">
        <v>6</v>
      </c>
      <c r="D649" s="65" t="s">
        <v>482</v>
      </c>
      <c r="E649" s="65" t="s">
        <v>328</v>
      </c>
      <c r="F649" s="96">
        <v>330000</v>
      </c>
      <c r="G649" s="97"/>
      <c r="H649" s="98">
        <f>'пр.4'!I596</f>
        <v>0</v>
      </c>
      <c r="I649" s="99"/>
      <c r="J649" s="90">
        <f t="shared" si="9"/>
        <v>0</v>
      </c>
      <c r="K649" s="91"/>
    </row>
    <row r="650" spans="1:11" s="62" customFormat="1" ht="15">
      <c r="A650" s="64" t="s">
        <v>84</v>
      </c>
      <c r="B650" s="65" t="s">
        <v>28</v>
      </c>
      <c r="C650" s="65" t="s">
        <v>6</v>
      </c>
      <c r="D650" s="65" t="s">
        <v>483</v>
      </c>
      <c r="E650" s="65"/>
      <c r="F650" s="96">
        <v>14000</v>
      </c>
      <c r="G650" s="97"/>
      <c r="H650" s="98">
        <f>H651</f>
        <v>0</v>
      </c>
      <c r="I650" s="99"/>
      <c r="J650" s="90">
        <f t="shared" si="9"/>
        <v>0</v>
      </c>
      <c r="K650" s="91"/>
    </row>
    <row r="651" spans="1:11" s="62" customFormat="1" ht="30.75">
      <c r="A651" s="64" t="s">
        <v>301</v>
      </c>
      <c r="B651" s="65" t="s">
        <v>28</v>
      </c>
      <c r="C651" s="65" t="s">
        <v>6</v>
      </c>
      <c r="D651" s="65" t="s">
        <v>483</v>
      </c>
      <c r="E651" s="65" t="s">
        <v>302</v>
      </c>
      <c r="F651" s="96">
        <v>14000</v>
      </c>
      <c r="G651" s="97"/>
      <c r="H651" s="98">
        <f>H652</f>
        <v>0</v>
      </c>
      <c r="I651" s="99"/>
      <c r="J651" s="90">
        <f t="shared" si="9"/>
        <v>0</v>
      </c>
      <c r="K651" s="91"/>
    </row>
    <row r="652" spans="1:11" s="62" customFormat="1" ht="15">
      <c r="A652" s="64" t="s">
        <v>327</v>
      </c>
      <c r="B652" s="65" t="s">
        <v>28</v>
      </c>
      <c r="C652" s="65" t="s">
        <v>6</v>
      </c>
      <c r="D652" s="65" t="s">
        <v>483</v>
      </c>
      <c r="E652" s="65" t="s">
        <v>328</v>
      </c>
      <c r="F652" s="96">
        <v>14000</v>
      </c>
      <c r="G652" s="97"/>
      <c r="H652" s="98">
        <f>'пр.4'!I599</f>
        <v>0</v>
      </c>
      <c r="I652" s="99"/>
      <c r="J652" s="90">
        <f t="shared" si="9"/>
        <v>0</v>
      </c>
      <c r="K652" s="91"/>
    </row>
    <row r="653" spans="1:11" s="62" customFormat="1" ht="30.75">
      <c r="A653" s="64" t="s">
        <v>154</v>
      </c>
      <c r="B653" s="65" t="s">
        <v>28</v>
      </c>
      <c r="C653" s="65" t="s">
        <v>6</v>
      </c>
      <c r="D653" s="65" t="s">
        <v>484</v>
      </c>
      <c r="E653" s="65"/>
      <c r="F653" s="96">
        <v>31356100</v>
      </c>
      <c r="G653" s="97"/>
      <c r="H653" s="98">
        <f>H654</f>
        <v>3197272.57</v>
      </c>
      <c r="I653" s="99"/>
      <c r="J653" s="90">
        <f t="shared" si="9"/>
        <v>10.196652549264735</v>
      </c>
      <c r="K653" s="91"/>
    </row>
    <row r="654" spans="1:11" s="62" customFormat="1" ht="30.75">
      <c r="A654" s="64" t="s">
        <v>301</v>
      </c>
      <c r="B654" s="65" t="s">
        <v>28</v>
      </c>
      <c r="C654" s="65" t="s">
        <v>6</v>
      </c>
      <c r="D654" s="65" t="s">
        <v>484</v>
      </c>
      <c r="E654" s="65" t="s">
        <v>302</v>
      </c>
      <c r="F654" s="96">
        <v>31356100</v>
      </c>
      <c r="G654" s="97"/>
      <c r="H654" s="98">
        <f>H655</f>
        <v>3197272.57</v>
      </c>
      <c r="I654" s="99"/>
      <c r="J654" s="90">
        <f aca="true" t="shared" si="10" ref="J654:J717">H654/F654*100</f>
        <v>10.196652549264735</v>
      </c>
      <c r="K654" s="91"/>
    </row>
    <row r="655" spans="1:11" s="62" customFormat="1" ht="15">
      <c r="A655" s="64" t="s">
        <v>327</v>
      </c>
      <c r="B655" s="65" t="s">
        <v>28</v>
      </c>
      <c r="C655" s="65" t="s">
        <v>6</v>
      </c>
      <c r="D655" s="65" t="s">
        <v>484</v>
      </c>
      <c r="E655" s="65" t="s">
        <v>328</v>
      </c>
      <c r="F655" s="96">
        <v>31356100</v>
      </c>
      <c r="G655" s="97"/>
      <c r="H655" s="98">
        <f>'пр.4'!I602</f>
        <v>3197272.57</v>
      </c>
      <c r="I655" s="99"/>
      <c r="J655" s="90">
        <f t="shared" si="10"/>
        <v>10.196652549264735</v>
      </c>
      <c r="K655" s="91"/>
    </row>
    <row r="656" spans="1:11" s="62" customFormat="1" ht="30.75">
      <c r="A656" s="64" t="s">
        <v>485</v>
      </c>
      <c r="B656" s="65" t="s">
        <v>28</v>
      </c>
      <c r="C656" s="65" t="s">
        <v>6</v>
      </c>
      <c r="D656" s="65" t="s">
        <v>486</v>
      </c>
      <c r="E656" s="65"/>
      <c r="F656" s="96">
        <f>F657+F660+F663</f>
        <v>36170800</v>
      </c>
      <c r="G656" s="97"/>
      <c r="H656" s="98">
        <f>H657+H660+H663</f>
        <v>4615224.87</v>
      </c>
      <c r="I656" s="99"/>
      <c r="J656" s="90">
        <f t="shared" si="10"/>
        <v>12.759532191712653</v>
      </c>
      <c r="K656" s="91"/>
    </row>
    <row r="657" spans="1:11" s="62" customFormat="1" ht="78">
      <c r="A657" s="64" t="s">
        <v>82</v>
      </c>
      <c r="B657" s="65" t="s">
        <v>28</v>
      </c>
      <c r="C657" s="65" t="s">
        <v>6</v>
      </c>
      <c r="D657" s="65" t="s">
        <v>487</v>
      </c>
      <c r="E657" s="65"/>
      <c r="F657" s="96">
        <v>350000</v>
      </c>
      <c r="G657" s="97"/>
      <c r="H657" s="98">
        <f>H658</f>
        <v>0</v>
      </c>
      <c r="I657" s="99"/>
      <c r="J657" s="90">
        <f t="shared" si="10"/>
        <v>0</v>
      </c>
      <c r="K657" s="91"/>
    </row>
    <row r="658" spans="1:11" s="62" customFormat="1" ht="30.75">
      <c r="A658" s="64" t="s">
        <v>301</v>
      </c>
      <c r="B658" s="65" t="s">
        <v>28</v>
      </c>
      <c r="C658" s="65" t="s">
        <v>6</v>
      </c>
      <c r="D658" s="65" t="s">
        <v>487</v>
      </c>
      <c r="E658" s="65" t="s">
        <v>302</v>
      </c>
      <c r="F658" s="96">
        <v>350000</v>
      </c>
      <c r="G658" s="97"/>
      <c r="H658" s="98">
        <f>H659</f>
        <v>0</v>
      </c>
      <c r="I658" s="99"/>
      <c r="J658" s="90">
        <f t="shared" si="10"/>
        <v>0</v>
      </c>
      <c r="K658" s="91"/>
    </row>
    <row r="659" spans="1:11" s="62" customFormat="1" ht="15">
      <c r="A659" s="64" t="s">
        <v>327</v>
      </c>
      <c r="B659" s="65" t="s">
        <v>28</v>
      </c>
      <c r="C659" s="65" t="s">
        <v>6</v>
      </c>
      <c r="D659" s="65" t="s">
        <v>487</v>
      </c>
      <c r="E659" s="65" t="s">
        <v>328</v>
      </c>
      <c r="F659" s="96">
        <v>350000</v>
      </c>
      <c r="G659" s="97"/>
      <c r="H659" s="98">
        <f>'пр.4'!I606</f>
        <v>0</v>
      </c>
      <c r="I659" s="99"/>
      <c r="J659" s="90">
        <f t="shared" si="10"/>
        <v>0</v>
      </c>
      <c r="K659" s="91"/>
    </row>
    <row r="660" spans="1:11" s="62" customFormat="1" ht="15">
      <c r="A660" s="64" t="s">
        <v>84</v>
      </c>
      <c r="B660" s="65" t="s">
        <v>28</v>
      </c>
      <c r="C660" s="65" t="s">
        <v>6</v>
      </c>
      <c r="D660" s="65" t="s">
        <v>488</v>
      </c>
      <c r="E660" s="65"/>
      <c r="F660" s="96">
        <v>8000</v>
      </c>
      <c r="G660" s="97"/>
      <c r="H660" s="98">
        <f>H661</f>
        <v>0</v>
      </c>
      <c r="I660" s="99"/>
      <c r="J660" s="90">
        <f t="shared" si="10"/>
        <v>0</v>
      </c>
      <c r="K660" s="91"/>
    </row>
    <row r="661" spans="1:11" s="62" customFormat="1" ht="30.75">
      <c r="A661" s="64" t="s">
        <v>301</v>
      </c>
      <c r="B661" s="65" t="s">
        <v>28</v>
      </c>
      <c r="C661" s="65" t="s">
        <v>6</v>
      </c>
      <c r="D661" s="65" t="s">
        <v>488</v>
      </c>
      <c r="E661" s="65" t="s">
        <v>302</v>
      </c>
      <c r="F661" s="96">
        <v>8000</v>
      </c>
      <c r="G661" s="97"/>
      <c r="H661" s="98">
        <f>H662</f>
        <v>0</v>
      </c>
      <c r="I661" s="99"/>
      <c r="J661" s="90">
        <f t="shared" si="10"/>
        <v>0</v>
      </c>
      <c r="K661" s="91"/>
    </row>
    <row r="662" spans="1:11" s="62" customFormat="1" ht="15">
      <c r="A662" s="64" t="s">
        <v>327</v>
      </c>
      <c r="B662" s="65" t="s">
        <v>28</v>
      </c>
      <c r="C662" s="65" t="s">
        <v>6</v>
      </c>
      <c r="D662" s="65" t="s">
        <v>488</v>
      </c>
      <c r="E662" s="65" t="s">
        <v>328</v>
      </c>
      <c r="F662" s="96">
        <v>8000</v>
      </c>
      <c r="G662" s="97"/>
      <c r="H662" s="98">
        <f>'пр.4'!I609</f>
        <v>0</v>
      </c>
      <c r="I662" s="99"/>
      <c r="J662" s="90">
        <f t="shared" si="10"/>
        <v>0</v>
      </c>
      <c r="K662" s="91"/>
    </row>
    <row r="663" spans="1:11" s="62" customFormat="1" ht="30.75">
      <c r="A663" s="64" t="s">
        <v>154</v>
      </c>
      <c r="B663" s="65" t="s">
        <v>28</v>
      </c>
      <c r="C663" s="65" t="s">
        <v>6</v>
      </c>
      <c r="D663" s="65" t="s">
        <v>489</v>
      </c>
      <c r="E663" s="65"/>
      <c r="F663" s="96">
        <v>35812800</v>
      </c>
      <c r="G663" s="97"/>
      <c r="H663" s="98">
        <f>H664</f>
        <v>4615224.87</v>
      </c>
      <c r="I663" s="99"/>
      <c r="J663" s="90">
        <f t="shared" si="10"/>
        <v>12.887081909261495</v>
      </c>
      <c r="K663" s="91"/>
    </row>
    <row r="664" spans="1:11" s="62" customFormat="1" ht="30.75">
      <c r="A664" s="64" t="s">
        <v>301</v>
      </c>
      <c r="B664" s="65" t="s">
        <v>28</v>
      </c>
      <c r="C664" s="65" t="s">
        <v>6</v>
      </c>
      <c r="D664" s="65" t="s">
        <v>489</v>
      </c>
      <c r="E664" s="65" t="s">
        <v>302</v>
      </c>
      <c r="F664" s="96">
        <v>35812800</v>
      </c>
      <c r="G664" s="97"/>
      <c r="H664" s="98">
        <f>H665</f>
        <v>4615224.87</v>
      </c>
      <c r="I664" s="99"/>
      <c r="J664" s="90">
        <f t="shared" si="10"/>
        <v>12.887081909261495</v>
      </c>
      <c r="K664" s="91"/>
    </row>
    <row r="665" spans="1:11" s="62" customFormat="1" ht="15">
      <c r="A665" s="64" t="s">
        <v>327</v>
      </c>
      <c r="B665" s="65" t="s">
        <v>28</v>
      </c>
      <c r="C665" s="65" t="s">
        <v>6</v>
      </c>
      <c r="D665" s="65" t="s">
        <v>489</v>
      </c>
      <c r="E665" s="65" t="s">
        <v>328</v>
      </c>
      <c r="F665" s="96">
        <v>35812800</v>
      </c>
      <c r="G665" s="97"/>
      <c r="H665" s="98">
        <f>'пр.4'!I612</f>
        <v>4615224.87</v>
      </c>
      <c r="I665" s="99"/>
      <c r="J665" s="90">
        <f t="shared" si="10"/>
        <v>12.887081909261495</v>
      </c>
      <c r="K665" s="91"/>
    </row>
    <row r="666" spans="1:11" s="62" customFormat="1" ht="31.5" customHeight="1">
      <c r="A666" s="64" t="s">
        <v>490</v>
      </c>
      <c r="B666" s="65" t="s">
        <v>28</v>
      </c>
      <c r="C666" s="65" t="s">
        <v>6</v>
      </c>
      <c r="D666" s="65" t="s">
        <v>491</v>
      </c>
      <c r="E666" s="65"/>
      <c r="F666" s="96">
        <v>577300</v>
      </c>
      <c r="G666" s="97"/>
      <c r="H666" s="98">
        <f>H667</f>
        <v>96210</v>
      </c>
      <c r="I666" s="99"/>
      <c r="J666" s="90">
        <f t="shared" si="10"/>
        <v>16.665511865581152</v>
      </c>
      <c r="K666" s="91"/>
    </row>
    <row r="667" spans="1:11" s="62" customFormat="1" ht="30.75">
      <c r="A667" s="64" t="s">
        <v>492</v>
      </c>
      <c r="B667" s="65" t="s">
        <v>28</v>
      </c>
      <c r="C667" s="65" t="s">
        <v>6</v>
      </c>
      <c r="D667" s="65" t="s">
        <v>493</v>
      </c>
      <c r="E667" s="65"/>
      <c r="F667" s="96">
        <v>577300</v>
      </c>
      <c r="G667" s="97"/>
      <c r="H667" s="98">
        <f>H668</f>
        <v>96210</v>
      </c>
      <c r="I667" s="99"/>
      <c r="J667" s="90">
        <f t="shared" si="10"/>
        <v>16.665511865581152</v>
      </c>
      <c r="K667" s="91"/>
    </row>
    <row r="668" spans="1:11" s="62" customFormat="1" ht="30.75">
      <c r="A668" s="64" t="s">
        <v>301</v>
      </c>
      <c r="B668" s="65" t="s">
        <v>28</v>
      </c>
      <c r="C668" s="65" t="s">
        <v>6</v>
      </c>
      <c r="D668" s="65" t="s">
        <v>493</v>
      </c>
      <c r="E668" s="65" t="s">
        <v>302</v>
      </c>
      <c r="F668" s="96">
        <v>577300</v>
      </c>
      <c r="G668" s="97"/>
      <c r="H668" s="98">
        <f>H669</f>
        <v>96210</v>
      </c>
      <c r="I668" s="99"/>
      <c r="J668" s="90">
        <f t="shared" si="10"/>
        <v>16.665511865581152</v>
      </c>
      <c r="K668" s="91"/>
    </row>
    <row r="669" spans="1:11" s="62" customFormat="1" ht="15">
      <c r="A669" s="64" t="s">
        <v>327</v>
      </c>
      <c r="B669" s="65" t="s">
        <v>28</v>
      </c>
      <c r="C669" s="65" t="s">
        <v>6</v>
      </c>
      <c r="D669" s="65" t="s">
        <v>493</v>
      </c>
      <c r="E669" s="65" t="s">
        <v>328</v>
      </c>
      <c r="F669" s="96">
        <v>577300</v>
      </c>
      <c r="G669" s="97"/>
      <c r="H669" s="98">
        <f>'пр.4'!I616</f>
        <v>96210</v>
      </c>
      <c r="I669" s="99"/>
      <c r="J669" s="90">
        <f t="shared" si="10"/>
        <v>16.665511865581152</v>
      </c>
      <c r="K669" s="91"/>
    </row>
    <row r="670" spans="1:11" s="62" customFormat="1" ht="15">
      <c r="A670" s="60" t="s">
        <v>49</v>
      </c>
      <c r="B670" s="61" t="s">
        <v>28</v>
      </c>
      <c r="C670" s="61" t="s">
        <v>12</v>
      </c>
      <c r="D670" s="61"/>
      <c r="E670" s="61"/>
      <c r="F670" s="100">
        <f>F671+F678+F683+F688</f>
        <v>8238800</v>
      </c>
      <c r="G670" s="101"/>
      <c r="H670" s="102">
        <f>H671+H678+H683+H688</f>
        <v>1205322.71</v>
      </c>
      <c r="I670" s="103"/>
      <c r="J670" s="90">
        <f t="shared" si="10"/>
        <v>14.629833349516918</v>
      </c>
      <c r="K670" s="91"/>
    </row>
    <row r="671" spans="1:11" s="62" customFormat="1" ht="30.75">
      <c r="A671" s="64" t="s">
        <v>458</v>
      </c>
      <c r="B671" s="65" t="s">
        <v>28</v>
      </c>
      <c r="C671" s="65" t="s">
        <v>12</v>
      </c>
      <c r="D671" s="65" t="s">
        <v>459</v>
      </c>
      <c r="E671" s="65"/>
      <c r="F671" s="96">
        <v>300000</v>
      </c>
      <c r="G671" s="97"/>
      <c r="H671" s="98">
        <f>H672</f>
        <v>111700</v>
      </c>
      <c r="I671" s="99"/>
      <c r="J671" s="90">
        <f t="shared" si="10"/>
        <v>37.233333333333334</v>
      </c>
      <c r="K671" s="91"/>
    </row>
    <row r="672" spans="1:11" s="62" customFormat="1" ht="30.75">
      <c r="A672" s="64" t="s">
        <v>460</v>
      </c>
      <c r="B672" s="65" t="s">
        <v>28</v>
      </c>
      <c r="C672" s="65" t="s">
        <v>12</v>
      </c>
      <c r="D672" s="65" t="s">
        <v>461</v>
      </c>
      <c r="E672" s="65"/>
      <c r="F672" s="96">
        <v>300000</v>
      </c>
      <c r="G672" s="97"/>
      <c r="H672" s="98">
        <f>H673</f>
        <v>111700</v>
      </c>
      <c r="I672" s="99"/>
      <c r="J672" s="90">
        <f t="shared" si="10"/>
        <v>37.233333333333334</v>
      </c>
      <c r="K672" s="91"/>
    </row>
    <row r="673" spans="1:11" s="62" customFormat="1" ht="30.75">
      <c r="A673" s="64" t="s">
        <v>494</v>
      </c>
      <c r="B673" s="65" t="s">
        <v>28</v>
      </c>
      <c r="C673" s="65" t="s">
        <v>12</v>
      </c>
      <c r="D673" s="65" t="s">
        <v>495</v>
      </c>
      <c r="E673" s="65"/>
      <c r="F673" s="96">
        <v>300000</v>
      </c>
      <c r="G673" s="97"/>
      <c r="H673" s="98">
        <f>H674+H676</f>
        <v>111700</v>
      </c>
      <c r="I673" s="99"/>
      <c r="J673" s="90">
        <f t="shared" si="10"/>
        <v>37.233333333333334</v>
      </c>
      <c r="K673" s="91"/>
    </row>
    <row r="674" spans="1:11" s="62" customFormat="1" ht="63" customHeight="1">
      <c r="A674" s="64" t="s">
        <v>69</v>
      </c>
      <c r="B674" s="65" t="s">
        <v>28</v>
      </c>
      <c r="C674" s="65" t="s">
        <v>12</v>
      </c>
      <c r="D674" s="65" t="s">
        <v>495</v>
      </c>
      <c r="E674" s="65" t="s">
        <v>70</v>
      </c>
      <c r="F674" s="96">
        <v>84000</v>
      </c>
      <c r="G674" s="97"/>
      <c r="H674" s="98">
        <f>H675</f>
        <v>0</v>
      </c>
      <c r="I674" s="99"/>
      <c r="J674" s="90">
        <f t="shared" si="10"/>
        <v>0</v>
      </c>
      <c r="K674" s="91"/>
    </row>
    <row r="675" spans="1:11" s="62" customFormat="1" ht="15">
      <c r="A675" s="64" t="s">
        <v>95</v>
      </c>
      <c r="B675" s="65" t="s">
        <v>28</v>
      </c>
      <c r="C675" s="65" t="s">
        <v>12</v>
      </c>
      <c r="D675" s="65" t="s">
        <v>495</v>
      </c>
      <c r="E675" s="65" t="s">
        <v>96</v>
      </c>
      <c r="F675" s="96">
        <v>84000</v>
      </c>
      <c r="G675" s="97"/>
      <c r="H675" s="98">
        <f>'пр.4'!I622</f>
        <v>0</v>
      </c>
      <c r="I675" s="99"/>
      <c r="J675" s="90">
        <f t="shared" si="10"/>
        <v>0</v>
      </c>
      <c r="K675" s="91"/>
    </row>
    <row r="676" spans="1:11" s="62" customFormat="1" ht="30.75">
      <c r="A676" s="64" t="s">
        <v>78</v>
      </c>
      <c r="B676" s="65" t="s">
        <v>28</v>
      </c>
      <c r="C676" s="65" t="s">
        <v>12</v>
      </c>
      <c r="D676" s="65" t="s">
        <v>495</v>
      </c>
      <c r="E676" s="65" t="s">
        <v>79</v>
      </c>
      <c r="F676" s="96">
        <v>216000</v>
      </c>
      <c r="G676" s="97"/>
      <c r="H676" s="98">
        <f>H677</f>
        <v>111700</v>
      </c>
      <c r="I676" s="99"/>
      <c r="J676" s="90">
        <f t="shared" si="10"/>
        <v>51.71296296296296</v>
      </c>
      <c r="K676" s="91"/>
    </row>
    <row r="677" spans="1:11" s="62" customFormat="1" ht="30.75">
      <c r="A677" s="64" t="s">
        <v>80</v>
      </c>
      <c r="B677" s="65" t="s">
        <v>28</v>
      </c>
      <c r="C677" s="65" t="s">
        <v>12</v>
      </c>
      <c r="D677" s="65" t="s">
        <v>495</v>
      </c>
      <c r="E677" s="65" t="s">
        <v>81</v>
      </c>
      <c r="F677" s="96">
        <v>216000</v>
      </c>
      <c r="G677" s="97"/>
      <c r="H677" s="98">
        <f>'пр.4'!I624</f>
        <v>111700</v>
      </c>
      <c r="I677" s="99"/>
      <c r="J677" s="90">
        <f t="shared" si="10"/>
        <v>51.71296296296296</v>
      </c>
      <c r="K677" s="91"/>
    </row>
    <row r="678" spans="1:11" s="62" customFormat="1" ht="62.25">
      <c r="A678" s="64" t="s">
        <v>115</v>
      </c>
      <c r="B678" s="65" t="s">
        <v>28</v>
      </c>
      <c r="C678" s="65" t="s">
        <v>12</v>
      </c>
      <c r="D678" s="65" t="s">
        <v>116</v>
      </c>
      <c r="E678" s="65"/>
      <c r="F678" s="96">
        <v>6000</v>
      </c>
      <c r="G678" s="97"/>
      <c r="H678" s="98">
        <f>H679</f>
        <v>0</v>
      </c>
      <c r="I678" s="99"/>
      <c r="J678" s="90">
        <f t="shared" si="10"/>
        <v>0</v>
      </c>
      <c r="K678" s="91"/>
    </row>
    <row r="679" spans="1:11" s="62" customFormat="1" ht="30.75">
      <c r="A679" s="64" t="s">
        <v>121</v>
      </c>
      <c r="B679" s="65" t="s">
        <v>28</v>
      </c>
      <c r="C679" s="65" t="s">
        <v>12</v>
      </c>
      <c r="D679" s="65" t="s">
        <v>122</v>
      </c>
      <c r="E679" s="65"/>
      <c r="F679" s="96">
        <v>6000</v>
      </c>
      <c r="G679" s="97"/>
      <c r="H679" s="98">
        <f>H680</f>
        <v>0</v>
      </c>
      <c r="I679" s="99"/>
      <c r="J679" s="90">
        <f t="shared" si="10"/>
        <v>0</v>
      </c>
      <c r="K679" s="91"/>
    </row>
    <row r="680" spans="1:11" s="62" customFormat="1" ht="46.5">
      <c r="A680" s="64" t="s">
        <v>125</v>
      </c>
      <c r="B680" s="65" t="s">
        <v>28</v>
      </c>
      <c r="C680" s="65" t="s">
        <v>12</v>
      </c>
      <c r="D680" s="65" t="s">
        <v>126</v>
      </c>
      <c r="E680" s="65"/>
      <c r="F680" s="96">
        <v>6000</v>
      </c>
      <c r="G680" s="97"/>
      <c r="H680" s="98">
        <f>H681</f>
        <v>0</v>
      </c>
      <c r="I680" s="99"/>
      <c r="J680" s="90">
        <f t="shared" si="10"/>
        <v>0</v>
      </c>
      <c r="K680" s="91"/>
    </row>
    <row r="681" spans="1:11" s="62" customFormat="1" ht="30.75">
      <c r="A681" s="64" t="s">
        <v>78</v>
      </c>
      <c r="B681" s="65" t="s">
        <v>28</v>
      </c>
      <c r="C681" s="65" t="s">
        <v>12</v>
      </c>
      <c r="D681" s="65" t="s">
        <v>126</v>
      </c>
      <c r="E681" s="65" t="s">
        <v>79</v>
      </c>
      <c r="F681" s="96">
        <v>6000</v>
      </c>
      <c r="G681" s="97"/>
      <c r="H681" s="98">
        <f>H682</f>
        <v>0</v>
      </c>
      <c r="I681" s="99"/>
      <c r="J681" s="90">
        <f t="shared" si="10"/>
        <v>0</v>
      </c>
      <c r="K681" s="91"/>
    </row>
    <row r="682" spans="1:11" s="62" customFormat="1" ht="30.75">
      <c r="A682" s="64" t="s">
        <v>80</v>
      </c>
      <c r="B682" s="65" t="s">
        <v>28</v>
      </c>
      <c r="C682" s="65" t="s">
        <v>12</v>
      </c>
      <c r="D682" s="65" t="s">
        <v>126</v>
      </c>
      <c r="E682" s="65" t="s">
        <v>81</v>
      </c>
      <c r="F682" s="96">
        <v>6000</v>
      </c>
      <c r="G682" s="97"/>
      <c r="H682" s="98">
        <f>'пр.4'!I629</f>
        <v>0</v>
      </c>
      <c r="I682" s="99"/>
      <c r="J682" s="90">
        <f t="shared" si="10"/>
        <v>0</v>
      </c>
      <c r="K682" s="91"/>
    </row>
    <row r="683" spans="1:11" s="62" customFormat="1" ht="30.75">
      <c r="A683" s="64" t="s">
        <v>339</v>
      </c>
      <c r="B683" s="65" t="s">
        <v>28</v>
      </c>
      <c r="C683" s="65" t="s">
        <v>12</v>
      </c>
      <c r="D683" s="65" t="s">
        <v>340</v>
      </c>
      <c r="E683" s="65"/>
      <c r="F683" s="96">
        <v>10000</v>
      </c>
      <c r="G683" s="97"/>
      <c r="H683" s="98">
        <f>H684</f>
        <v>0</v>
      </c>
      <c r="I683" s="99"/>
      <c r="J683" s="90">
        <f t="shared" si="10"/>
        <v>0</v>
      </c>
      <c r="K683" s="91"/>
    </row>
    <row r="684" spans="1:11" s="62" customFormat="1" ht="46.5">
      <c r="A684" s="64" t="s">
        <v>341</v>
      </c>
      <c r="B684" s="65" t="s">
        <v>28</v>
      </c>
      <c r="C684" s="65" t="s">
        <v>12</v>
      </c>
      <c r="D684" s="65" t="s">
        <v>342</v>
      </c>
      <c r="E684" s="65"/>
      <c r="F684" s="96">
        <v>10000</v>
      </c>
      <c r="G684" s="97"/>
      <c r="H684" s="98">
        <f>H685</f>
        <v>0</v>
      </c>
      <c r="I684" s="99"/>
      <c r="J684" s="90">
        <f t="shared" si="10"/>
        <v>0</v>
      </c>
      <c r="K684" s="91"/>
    </row>
    <row r="685" spans="1:11" s="62" customFormat="1" ht="30.75">
      <c r="A685" s="64" t="s">
        <v>345</v>
      </c>
      <c r="B685" s="65" t="s">
        <v>28</v>
      </c>
      <c r="C685" s="65" t="s">
        <v>12</v>
      </c>
      <c r="D685" s="65" t="s">
        <v>346</v>
      </c>
      <c r="E685" s="65"/>
      <c r="F685" s="96">
        <v>10000</v>
      </c>
      <c r="G685" s="97"/>
      <c r="H685" s="98">
        <f>H686</f>
        <v>0</v>
      </c>
      <c r="I685" s="99"/>
      <c r="J685" s="90">
        <f t="shared" si="10"/>
        <v>0</v>
      </c>
      <c r="K685" s="91"/>
    </row>
    <row r="686" spans="1:11" s="62" customFormat="1" ht="30.75">
      <c r="A686" s="64" t="s">
        <v>78</v>
      </c>
      <c r="B686" s="65" t="s">
        <v>28</v>
      </c>
      <c r="C686" s="65" t="s">
        <v>12</v>
      </c>
      <c r="D686" s="65" t="s">
        <v>346</v>
      </c>
      <c r="E686" s="65" t="s">
        <v>79</v>
      </c>
      <c r="F686" s="96">
        <v>10000</v>
      </c>
      <c r="G686" s="97"/>
      <c r="H686" s="98">
        <f>H687</f>
        <v>0</v>
      </c>
      <c r="I686" s="99"/>
      <c r="J686" s="90">
        <f t="shared" si="10"/>
        <v>0</v>
      </c>
      <c r="K686" s="91"/>
    </row>
    <row r="687" spans="1:11" s="62" customFormat="1" ht="30.75">
      <c r="A687" s="64" t="s">
        <v>80</v>
      </c>
      <c r="B687" s="65" t="s">
        <v>28</v>
      </c>
      <c r="C687" s="65" t="s">
        <v>12</v>
      </c>
      <c r="D687" s="65" t="s">
        <v>346</v>
      </c>
      <c r="E687" s="65" t="s">
        <v>81</v>
      </c>
      <c r="F687" s="96">
        <v>10000</v>
      </c>
      <c r="G687" s="97"/>
      <c r="H687" s="98">
        <f>'пр.4'!I634</f>
        <v>0</v>
      </c>
      <c r="I687" s="99"/>
      <c r="J687" s="90">
        <f t="shared" si="10"/>
        <v>0</v>
      </c>
      <c r="K687" s="91"/>
    </row>
    <row r="688" spans="1:11" s="62" customFormat="1" ht="46.5">
      <c r="A688" s="64" t="s">
        <v>63</v>
      </c>
      <c r="B688" s="65" t="s">
        <v>28</v>
      </c>
      <c r="C688" s="65" t="s">
        <v>12</v>
      </c>
      <c r="D688" s="65" t="s">
        <v>64</v>
      </c>
      <c r="E688" s="65"/>
      <c r="F688" s="96">
        <f>F689</f>
        <v>7922800</v>
      </c>
      <c r="G688" s="97"/>
      <c r="H688" s="98">
        <f>H689</f>
        <v>1093622.71</v>
      </c>
      <c r="I688" s="99"/>
      <c r="J688" s="90">
        <f t="shared" si="10"/>
        <v>13.80348752966123</v>
      </c>
      <c r="K688" s="91"/>
    </row>
    <row r="689" spans="1:11" s="62" customFormat="1" ht="15">
      <c r="A689" s="64" t="s">
        <v>73</v>
      </c>
      <c r="B689" s="65" t="s">
        <v>28</v>
      </c>
      <c r="C689" s="65" t="s">
        <v>12</v>
      </c>
      <c r="D689" s="65" t="s">
        <v>74</v>
      </c>
      <c r="E689" s="65"/>
      <c r="F689" s="96">
        <f>F690+F693+F698+F701</f>
        <v>7922800</v>
      </c>
      <c r="G689" s="97"/>
      <c r="H689" s="98">
        <f>H690+H693+H698+H701</f>
        <v>1093622.71</v>
      </c>
      <c r="I689" s="99"/>
      <c r="J689" s="90">
        <f t="shared" si="10"/>
        <v>13.80348752966123</v>
      </c>
      <c r="K689" s="91"/>
    </row>
    <row r="690" spans="1:11" s="62" customFormat="1" ht="30.75">
      <c r="A690" s="64" t="s">
        <v>67</v>
      </c>
      <c r="B690" s="65" t="s">
        <v>28</v>
      </c>
      <c r="C690" s="65" t="s">
        <v>12</v>
      </c>
      <c r="D690" s="65" t="s">
        <v>75</v>
      </c>
      <c r="E690" s="65"/>
      <c r="F690" s="96">
        <v>7382800</v>
      </c>
      <c r="G690" s="97"/>
      <c r="H690" s="98">
        <f>H691</f>
        <v>836722.71</v>
      </c>
      <c r="I690" s="99"/>
      <c r="J690" s="90">
        <f t="shared" si="10"/>
        <v>11.333406160264397</v>
      </c>
      <c r="K690" s="91"/>
    </row>
    <row r="691" spans="1:11" s="62" customFormat="1" ht="63" customHeight="1">
      <c r="A691" s="64" t="s">
        <v>69</v>
      </c>
      <c r="B691" s="65" t="s">
        <v>28</v>
      </c>
      <c r="C691" s="65" t="s">
        <v>12</v>
      </c>
      <c r="D691" s="65" t="s">
        <v>75</v>
      </c>
      <c r="E691" s="65" t="s">
        <v>70</v>
      </c>
      <c r="F691" s="96">
        <v>7382800</v>
      </c>
      <c r="G691" s="97"/>
      <c r="H691" s="98">
        <f>H692</f>
        <v>836722.71</v>
      </c>
      <c r="I691" s="99"/>
      <c r="J691" s="90">
        <f t="shared" si="10"/>
        <v>11.333406160264397</v>
      </c>
      <c r="K691" s="91"/>
    </row>
    <row r="692" spans="1:11" s="62" customFormat="1" ht="30.75">
      <c r="A692" s="64" t="s">
        <v>71</v>
      </c>
      <c r="B692" s="65" t="s">
        <v>28</v>
      </c>
      <c r="C692" s="65" t="s">
        <v>12</v>
      </c>
      <c r="D692" s="65" t="s">
        <v>75</v>
      </c>
      <c r="E692" s="65" t="s">
        <v>72</v>
      </c>
      <c r="F692" s="96">
        <v>7382800</v>
      </c>
      <c r="G692" s="97"/>
      <c r="H692" s="98">
        <f>'пр.4'!I639</f>
        <v>836722.71</v>
      </c>
      <c r="I692" s="99"/>
      <c r="J692" s="90">
        <f t="shared" si="10"/>
        <v>11.333406160264397</v>
      </c>
      <c r="K692" s="91"/>
    </row>
    <row r="693" spans="1:11" s="62" customFormat="1" ht="15.75" customHeight="1">
      <c r="A693" s="64" t="s">
        <v>76</v>
      </c>
      <c r="B693" s="65" t="s">
        <v>28</v>
      </c>
      <c r="C693" s="65" t="s">
        <v>12</v>
      </c>
      <c r="D693" s="65" t="s">
        <v>77</v>
      </c>
      <c r="E693" s="65"/>
      <c r="F693" s="96">
        <v>326000</v>
      </c>
      <c r="G693" s="97"/>
      <c r="H693" s="98">
        <f>H694+H696</f>
        <v>82900</v>
      </c>
      <c r="I693" s="99"/>
      <c r="J693" s="90">
        <f t="shared" si="10"/>
        <v>25.429447852760735</v>
      </c>
      <c r="K693" s="91"/>
    </row>
    <row r="694" spans="1:11" s="62" customFormat="1" ht="30.75">
      <c r="A694" s="64" t="s">
        <v>78</v>
      </c>
      <c r="B694" s="65" t="s">
        <v>28</v>
      </c>
      <c r="C694" s="65" t="s">
        <v>12</v>
      </c>
      <c r="D694" s="65" t="s">
        <v>77</v>
      </c>
      <c r="E694" s="65" t="s">
        <v>79</v>
      </c>
      <c r="F694" s="96">
        <v>325000</v>
      </c>
      <c r="G694" s="97"/>
      <c r="H694" s="98">
        <f>H695</f>
        <v>82900</v>
      </c>
      <c r="I694" s="99"/>
      <c r="J694" s="90">
        <f t="shared" si="10"/>
        <v>25.50769230769231</v>
      </c>
      <c r="K694" s="91"/>
    </row>
    <row r="695" spans="1:11" s="62" customFormat="1" ht="30.75">
      <c r="A695" s="64" t="s">
        <v>80</v>
      </c>
      <c r="B695" s="65" t="s">
        <v>28</v>
      </c>
      <c r="C695" s="65" t="s">
        <v>12</v>
      </c>
      <c r="D695" s="65" t="s">
        <v>77</v>
      </c>
      <c r="E695" s="65" t="s">
        <v>81</v>
      </c>
      <c r="F695" s="96">
        <v>325000</v>
      </c>
      <c r="G695" s="97"/>
      <c r="H695" s="98">
        <f>'пр.4'!I642</f>
        <v>82900</v>
      </c>
      <c r="I695" s="99"/>
      <c r="J695" s="90">
        <f t="shared" si="10"/>
        <v>25.50769230769231</v>
      </c>
      <c r="K695" s="91"/>
    </row>
    <row r="696" spans="1:11" s="62" customFormat="1" ht="15">
      <c r="A696" s="64" t="s">
        <v>97</v>
      </c>
      <c r="B696" s="65" t="s">
        <v>28</v>
      </c>
      <c r="C696" s="65" t="s">
        <v>12</v>
      </c>
      <c r="D696" s="65" t="s">
        <v>77</v>
      </c>
      <c r="E696" s="65" t="s">
        <v>98</v>
      </c>
      <c r="F696" s="96">
        <v>1000</v>
      </c>
      <c r="G696" s="97"/>
      <c r="H696" s="98">
        <f>H697</f>
        <v>0</v>
      </c>
      <c r="I696" s="99"/>
      <c r="J696" s="90">
        <f t="shared" si="10"/>
        <v>0</v>
      </c>
      <c r="K696" s="91"/>
    </row>
    <row r="697" spans="1:11" s="62" customFormat="1" ht="15">
      <c r="A697" s="64" t="s">
        <v>101</v>
      </c>
      <c r="B697" s="65" t="s">
        <v>28</v>
      </c>
      <c r="C697" s="65" t="s">
        <v>12</v>
      </c>
      <c r="D697" s="65" t="s">
        <v>77</v>
      </c>
      <c r="E697" s="65" t="s">
        <v>102</v>
      </c>
      <c r="F697" s="96">
        <v>1000</v>
      </c>
      <c r="G697" s="97"/>
      <c r="H697" s="98">
        <f>'пр.4'!I644</f>
        <v>0</v>
      </c>
      <c r="I697" s="99"/>
      <c r="J697" s="90">
        <f t="shared" si="10"/>
        <v>0</v>
      </c>
      <c r="K697" s="91"/>
    </row>
    <row r="698" spans="1:11" s="62" customFormat="1" ht="78">
      <c r="A698" s="64" t="s">
        <v>82</v>
      </c>
      <c r="B698" s="65" t="s">
        <v>28</v>
      </c>
      <c r="C698" s="65" t="s">
        <v>12</v>
      </c>
      <c r="D698" s="65" t="s">
        <v>83</v>
      </c>
      <c r="E698" s="65"/>
      <c r="F698" s="96">
        <v>200000</v>
      </c>
      <c r="G698" s="97"/>
      <c r="H698" s="98">
        <f>H699</f>
        <v>160000</v>
      </c>
      <c r="I698" s="99"/>
      <c r="J698" s="90">
        <f t="shared" si="10"/>
        <v>80</v>
      </c>
      <c r="K698" s="91"/>
    </row>
    <row r="699" spans="1:11" s="62" customFormat="1" ht="64.5" customHeight="1">
      <c r="A699" s="64" t="s">
        <v>69</v>
      </c>
      <c r="B699" s="65" t="s">
        <v>28</v>
      </c>
      <c r="C699" s="65" t="s">
        <v>12</v>
      </c>
      <c r="D699" s="65" t="s">
        <v>83</v>
      </c>
      <c r="E699" s="65" t="s">
        <v>70</v>
      </c>
      <c r="F699" s="96">
        <v>200000</v>
      </c>
      <c r="G699" s="97"/>
      <c r="H699" s="98">
        <f>H700</f>
        <v>160000</v>
      </c>
      <c r="I699" s="99"/>
      <c r="J699" s="90">
        <f t="shared" si="10"/>
        <v>80</v>
      </c>
      <c r="K699" s="91"/>
    </row>
    <row r="700" spans="1:11" s="62" customFormat="1" ht="30.75">
      <c r="A700" s="64" t="s">
        <v>71</v>
      </c>
      <c r="B700" s="65" t="s">
        <v>28</v>
      </c>
      <c r="C700" s="65" t="s">
        <v>12</v>
      </c>
      <c r="D700" s="65" t="s">
        <v>83</v>
      </c>
      <c r="E700" s="65" t="s">
        <v>72</v>
      </c>
      <c r="F700" s="96">
        <v>200000</v>
      </c>
      <c r="G700" s="97"/>
      <c r="H700" s="98">
        <f>'пр.4'!I647</f>
        <v>160000</v>
      </c>
      <c r="I700" s="99"/>
      <c r="J700" s="90">
        <f t="shared" si="10"/>
        <v>80</v>
      </c>
      <c r="K700" s="91"/>
    </row>
    <row r="701" spans="1:11" s="62" customFormat="1" ht="15">
      <c r="A701" s="64" t="s">
        <v>84</v>
      </c>
      <c r="B701" s="65" t="s">
        <v>28</v>
      </c>
      <c r="C701" s="65" t="s">
        <v>12</v>
      </c>
      <c r="D701" s="65" t="s">
        <v>85</v>
      </c>
      <c r="E701" s="65"/>
      <c r="F701" s="96">
        <v>14000</v>
      </c>
      <c r="G701" s="97"/>
      <c r="H701" s="98">
        <f>H702</f>
        <v>14000</v>
      </c>
      <c r="I701" s="99"/>
      <c r="J701" s="90">
        <f t="shared" si="10"/>
        <v>100</v>
      </c>
      <c r="K701" s="91"/>
    </row>
    <row r="702" spans="1:11" s="62" customFormat="1" ht="65.25" customHeight="1">
      <c r="A702" s="64" t="s">
        <v>69</v>
      </c>
      <c r="B702" s="65" t="s">
        <v>28</v>
      </c>
      <c r="C702" s="65" t="s">
        <v>12</v>
      </c>
      <c r="D702" s="65" t="s">
        <v>85</v>
      </c>
      <c r="E702" s="65" t="s">
        <v>70</v>
      </c>
      <c r="F702" s="96">
        <v>14000</v>
      </c>
      <c r="G702" s="97"/>
      <c r="H702" s="98">
        <f>H703</f>
        <v>14000</v>
      </c>
      <c r="I702" s="99"/>
      <c r="J702" s="90">
        <f t="shared" si="10"/>
        <v>100</v>
      </c>
      <c r="K702" s="91"/>
    </row>
    <row r="703" spans="1:11" s="62" customFormat="1" ht="30.75">
      <c r="A703" s="64" t="s">
        <v>71</v>
      </c>
      <c r="B703" s="65" t="s">
        <v>28</v>
      </c>
      <c r="C703" s="65" t="s">
        <v>12</v>
      </c>
      <c r="D703" s="65" t="s">
        <v>85</v>
      </c>
      <c r="E703" s="65" t="s">
        <v>72</v>
      </c>
      <c r="F703" s="96">
        <v>14000</v>
      </c>
      <c r="G703" s="97"/>
      <c r="H703" s="98">
        <f>'пр.4'!I650</f>
        <v>14000</v>
      </c>
      <c r="I703" s="99"/>
      <c r="J703" s="90">
        <f t="shared" si="10"/>
        <v>100</v>
      </c>
      <c r="K703" s="91"/>
    </row>
    <row r="704" spans="1:11" s="62" customFormat="1" ht="15">
      <c r="A704" s="60" t="s">
        <v>50</v>
      </c>
      <c r="B704" s="61" t="s">
        <v>23</v>
      </c>
      <c r="C704" s="61"/>
      <c r="D704" s="61"/>
      <c r="E704" s="61"/>
      <c r="F704" s="100">
        <f>F705+F710+F716</f>
        <v>22333494.04</v>
      </c>
      <c r="G704" s="101"/>
      <c r="H704" s="102">
        <f>H705+H710+H716</f>
        <v>9242378.68</v>
      </c>
      <c r="I704" s="103"/>
      <c r="J704" s="90">
        <f t="shared" si="10"/>
        <v>41.38348734616538</v>
      </c>
      <c r="K704" s="91"/>
    </row>
    <row r="705" spans="1:11" s="62" customFormat="1" ht="15">
      <c r="A705" s="60" t="s">
        <v>51</v>
      </c>
      <c r="B705" s="61" t="s">
        <v>23</v>
      </c>
      <c r="C705" s="61" t="s">
        <v>6</v>
      </c>
      <c r="D705" s="61"/>
      <c r="E705" s="61"/>
      <c r="F705" s="100">
        <v>12600000</v>
      </c>
      <c r="G705" s="101"/>
      <c r="H705" s="102">
        <f>H706</f>
        <v>8734854.73</v>
      </c>
      <c r="I705" s="103"/>
      <c r="J705" s="90">
        <f t="shared" si="10"/>
        <v>69.32424388888889</v>
      </c>
      <c r="K705" s="91"/>
    </row>
    <row r="706" spans="1:11" s="62" customFormat="1" ht="30.75">
      <c r="A706" s="64" t="s">
        <v>496</v>
      </c>
      <c r="B706" s="65" t="s">
        <v>23</v>
      </c>
      <c r="C706" s="65" t="s">
        <v>6</v>
      </c>
      <c r="D706" s="65" t="s">
        <v>497</v>
      </c>
      <c r="E706" s="65"/>
      <c r="F706" s="96">
        <v>12600000</v>
      </c>
      <c r="G706" s="97"/>
      <c r="H706" s="98">
        <f>H707</f>
        <v>8734854.73</v>
      </c>
      <c r="I706" s="99"/>
      <c r="J706" s="90">
        <f t="shared" si="10"/>
        <v>69.32424388888889</v>
      </c>
      <c r="K706" s="91"/>
    </row>
    <row r="707" spans="1:11" s="62" customFormat="1" ht="15">
      <c r="A707" s="64" t="s">
        <v>498</v>
      </c>
      <c r="B707" s="65" t="s">
        <v>23</v>
      </c>
      <c r="C707" s="65" t="s">
        <v>6</v>
      </c>
      <c r="D707" s="65" t="s">
        <v>499</v>
      </c>
      <c r="E707" s="65"/>
      <c r="F707" s="96">
        <v>12600000</v>
      </c>
      <c r="G707" s="97"/>
      <c r="H707" s="98">
        <f>H708</f>
        <v>8734854.73</v>
      </c>
      <c r="I707" s="99"/>
      <c r="J707" s="90">
        <f t="shared" si="10"/>
        <v>69.32424388888889</v>
      </c>
      <c r="K707" s="91"/>
    </row>
    <row r="708" spans="1:11" s="62" customFormat="1" ht="15">
      <c r="A708" s="64" t="s">
        <v>103</v>
      </c>
      <c r="B708" s="65" t="s">
        <v>23</v>
      </c>
      <c r="C708" s="65" t="s">
        <v>6</v>
      </c>
      <c r="D708" s="65" t="s">
        <v>499</v>
      </c>
      <c r="E708" s="65" t="s">
        <v>104</v>
      </c>
      <c r="F708" s="96">
        <v>12600000</v>
      </c>
      <c r="G708" s="97"/>
      <c r="H708" s="98">
        <f>H709</f>
        <v>8734854.73</v>
      </c>
      <c r="I708" s="99"/>
      <c r="J708" s="90">
        <f t="shared" si="10"/>
        <v>69.32424388888889</v>
      </c>
      <c r="K708" s="91"/>
    </row>
    <row r="709" spans="1:11" s="62" customFormat="1" ht="15">
      <c r="A709" s="64" t="s">
        <v>500</v>
      </c>
      <c r="B709" s="65" t="s">
        <v>23</v>
      </c>
      <c r="C709" s="65" t="s">
        <v>6</v>
      </c>
      <c r="D709" s="65" t="s">
        <v>499</v>
      </c>
      <c r="E709" s="65" t="s">
        <v>501</v>
      </c>
      <c r="F709" s="96">
        <v>12600000</v>
      </c>
      <c r="G709" s="97"/>
      <c r="H709" s="98">
        <f>'пр.4'!I175</f>
        <v>8734854.73</v>
      </c>
      <c r="I709" s="99"/>
      <c r="J709" s="90">
        <f t="shared" si="10"/>
        <v>69.32424388888889</v>
      </c>
      <c r="K709" s="91"/>
    </row>
    <row r="710" spans="1:11" s="62" customFormat="1" ht="15">
      <c r="A710" s="60" t="s">
        <v>52</v>
      </c>
      <c r="B710" s="61" t="s">
        <v>23</v>
      </c>
      <c r="C710" s="61" t="s">
        <v>10</v>
      </c>
      <c r="D710" s="61"/>
      <c r="E710" s="61"/>
      <c r="F710" s="100">
        <v>50000</v>
      </c>
      <c r="G710" s="101"/>
      <c r="H710" s="102">
        <f>H711</f>
        <v>0</v>
      </c>
      <c r="I710" s="103"/>
      <c r="J710" s="90">
        <f t="shared" si="10"/>
        <v>0</v>
      </c>
      <c r="K710" s="91"/>
    </row>
    <row r="711" spans="1:11" s="62" customFormat="1" ht="30.75">
      <c r="A711" s="64" t="s">
        <v>502</v>
      </c>
      <c r="B711" s="65" t="s">
        <v>23</v>
      </c>
      <c r="C711" s="65" t="s">
        <v>10</v>
      </c>
      <c r="D711" s="65" t="s">
        <v>503</v>
      </c>
      <c r="E711" s="65"/>
      <c r="F711" s="96">
        <v>50000</v>
      </c>
      <c r="G711" s="97"/>
      <c r="H711" s="98">
        <f>H712</f>
        <v>0</v>
      </c>
      <c r="I711" s="99"/>
      <c r="J711" s="90">
        <f t="shared" si="10"/>
        <v>0</v>
      </c>
      <c r="K711" s="91"/>
    </row>
    <row r="712" spans="1:11" s="62" customFormat="1" ht="30.75">
      <c r="A712" s="64" t="s">
        <v>504</v>
      </c>
      <c r="B712" s="65" t="s">
        <v>23</v>
      </c>
      <c r="C712" s="65" t="s">
        <v>10</v>
      </c>
      <c r="D712" s="65" t="s">
        <v>505</v>
      </c>
      <c r="E712" s="65"/>
      <c r="F712" s="96">
        <v>50000</v>
      </c>
      <c r="G712" s="97"/>
      <c r="H712" s="98">
        <f>H713</f>
        <v>0</v>
      </c>
      <c r="I712" s="99"/>
      <c r="J712" s="90">
        <f t="shared" si="10"/>
        <v>0</v>
      </c>
      <c r="K712" s="91"/>
    </row>
    <row r="713" spans="1:11" s="62" customFormat="1" ht="30.75">
      <c r="A713" s="64" t="s">
        <v>506</v>
      </c>
      <c r="B713" s="65" t="s">
        <v>23</v>
      </c>
      <c r="C713" s="65" t="s">
        <v>10</v>
      </c>
      <c r="D713" s="65" t="s">
        <v>507</v>
      </c>
      <c r="E713" s="65"/>
      <c r="F713" s="96">
        <v>50000</v>
      </c>
      <c r="G713" s="97"/>
      <c r="H713" s="98">
        <f>H714</f>
        <v>0</v>
      </c>
      <c r="I713" s="99"/>
      <c r="J713" s="90">
        <f t="shared" si="10"/>
        <v>0</v>
      </c>
      <c r="K713" s="91"/>
    </row>
    <row r="714" spans="1:11" s="62" customFormat="1" ht="15">
      <c r="A714" s="64" t="s">
        <v>103</v>
      </c>
      <c r="B714" s="65" t="s">
        <v>23</v>
      </c>
      <c r="C714" s="65" t="s">
        <v>10</v>
      </c>
      <c r="D714" s="65" t="s">
        <v>507</v>
      </c>
      <c r="E714" s="65" t="s">
        <v>104</v>
      </c>
      <c r="F714" s="96">
        <v>50000</v>
      </c>
      <c r="G714" s="97"/>
      <c r="H714" s="98">
        <f>H715</f>
        <v>0</v>
      </c>
      <c r="I714" s="99"/>
      <c r="J714" s="90">
        <f t="shared" si="10"/>
        <v>0</v>
      </c>
      <c r="K714" s="91"/>
    </row>
    <row r="715" spans="1:11" s="62" customFormat="1" ht="30.75">
      <c r="A715" s="64" t="s">
        <v>105</v>
      </c>
      <c r="B715" s="65" t="s">
        <v>23</v>
      </c>
      <c r="C715" s="65" t="s">
        <v>10</v>
      </c>
      <c r="D715" s="65" t="s">
        <v>507</v>
      </c>
      <c r="E715" s="65" t="s">
        <v>106</v>
      </c>
      <c r="F715" s="96">
        <v>50000</v>
      </c>
      <c r="G715" s="97"/>
      <c r="H715" s="98">
        <f>'пр.4'!I657</f>
        <v>0</v>
      </c>
      <c r="I715" s="99"/>
      <c r="J715" s="90">
        <f t="shared" si="10"/>
        <v>0</v>
      </c>
      <c r="K715" s="91"/>
    </row>
    <row r="716" spans="1:11" s="62" customFormat="1" ht="15">
      <c r="A716" s="60" t="s">
        <v>53</v>
      </c>
      <c r="B716" s="61" t="s">
        <v>23</v>
      </c>
      <c r="C716" s="61" t="s">
        <v>14</v>
      </c>
      <c r="D716" s="61"/>
      <c r="E716" s="61"/>
      <c r="F716" s="100">
        <f>F717+F722+F732+F737+F744</f>
        <v>9683494.04</v>
      </c>
      <c r="G716" s="101"/>
      <c r="H716" s="102">
        <f>H717+H722+H732+H737+H744</f>
        <v>507523.95</v>
      </c>
      <c r="I716" s="103"/>
      <c r="J716" s="90">
        <f t="shared" si="10"/>
        <v>5.241124204791683</v>
      </c>
      <c r="K716" s="91"/>
    </row>
    <row r="717" spans="1:11" s="62" customFormat="1" ht="62.25">
      <c r="A717" s="64" t="s">
        <v>115</v>
      </c>
      <c r="B717" s="65" t="s">
        <v>23</v>
      </c>
      <c r="C717" s="65" t="s">
        <v>14</v>
      </c>
      <c r="D717" s="65" t="s">
        <v>116</v>
      </c>
      <c r="E717" s="65"/>
      <c r="F717" s="96">
        <v>30000</v>
      </c>
      <c r="G717" s="97"/>
      <c r="H717" s="98">
        <f>H718</f>
        <v>0</v>
      </c>
      <c r="I717" s="99"/>
      <c r="J717" s="90">
        <f t="shared" si="10"/>
        <v>0</v>
      </c>
      <c r="K717" s="91"/>
    </row>
    <row r="718" spans="1:11" s="62" customFormat="1" ht="46.5">
      <c r="A718" s="64" t="s">
        <v>508</v>
      </c>
      <c r="B718" s="65" t="s">
        <v>23</v>
      </c>
      <c r="C718" s="65" t="s">
        <v>14</v>
      </c>
      <c r="D718" s="65" t="s">
        <v>509</v>
      </c>
      <c r="E718" s="65"/>
      <c r="F718" s="96">
        <v>30000</v>
      </c>
      <c r="G718" s="97"/>
      <c r="H718" s="98">
        <f>H719</f>
        <v>0</v>
      </c>
      <c r="I718" s="99"/>
      <c r="J718" s="90">
        <f aca="true" t="shared" si="11" ref="J718:J781">H718/F718*100</f>
        <v>0</v>
      </c>
      <c r="K718" s="91"/>
    </row>
    <row r="719" spans="1:11" s="62" customFormat="1" ht="46.5">
      <c r="A719" s="64" t="s">
        <v>510</v>
      </c>
      <c r="B719" s="65" t="s">
        <v>23</v>
      </c>
      <c r="C719" s="65" t="s">
        <v>14</v>
      </c>
      <c r="D719" s="65" t="s">
        <v>511</v>
      </c>
      <c r="E719" s="65"/>
      <c r="F719" s="96">
        <v>30000</v>
      </c>
      <c r="G719" s="97"/>
      <c r="H719" s="98">
        <f>H720</f>
        <v>0</v>
      </c>
      <c r="I719" s="99"/>
      <c r="J719" s="90">
        <f t="shared" si="11"/>
        <v>0</v>
      </c>
      <c r="K719" s="91"/>
    </row>
    <row r="720" spans="1:11" s="62" customFormat="1" ht="30.75">
      <c r="A720" s="64" t="s">
        <v>301</v>
      </c>
      <c r="B720" s="65" t="s">
        <v>23</v>
      </c>
      <c r="C720" s="65" t="s">
        <v>14</v>
      </c>
      <c r="D720" s="65" t="s">
        <v>511</v>
      </c>
      <c r="E720" s="65" t="s">
        <v>302</v>
      </c>
      <c r="F720" s="96">
        <v>30000</v>
      </c>
      <c r="G720" s="97"/>
      <c r="H720" s="98">
        <f>H721</f>
        <v>0</v>
      </c>
      <c r="I720" s="99"/>
      <c r="J720" s="90">
        <f t="shared" si="11"/>
        <v>0</v>
      </c>
      <c r="K720" s="91"/>
    </row>
    <row r="721" spans="1:11" s="62" customFormat="1" ht="62.25">
      <c r="A721" s="64" t="s">
        <v>512</v>
      </c>
      <c r="B721" s="65" t="s">
        <v>23</v>
      </c>
      <c r="C721" s="65" t="s">
        <v>14</v>
      </c>
      <c r="D721" s="65" t="s">
        <v>511</v>
      </c>
      <c r="E721" s="65" t="s">
        <v>513</v>
      </c>
      <c r="F721" s="96">
        <v>30000</v>
      </c>
      <c r="G721" s="97"/>
      <c r="H721" s="98">
        <f>'пр.4'!I181</f>
        <v>0</v>
      </c>
      <c r="I721" s="99"/>
      <c r="J721" s="90">
        <f t="shared" si="11"/>
        <v>0</v>
      </c>
      <c r="K721" s="91"/>
    </row>
    <row r="722" spans="1:11" s="62" customFormat="1" ht="30.75">
      <c r="A722" s="64" t="s">
        <v>321</v>
      </c>
      <c r="B722" s="65" t="s">
        <v>23</v>
      </c>
      <c r="C722" s="65" t="s">
        <v>14</v>
      </c>
      <c r="D722" s="65" t="s">
        <v>322</v>
      </c>
      <c r="E722" s="65"/>
      <c r="F722" s="96">
        <v>7351994.04</v>
      </c>
      <c r="G722" s="97"/>
      <c r="H722" s="98">
        <f>H723</f>
        <v>205326.6</v>
      </c>
      <c r="I722" s="99"/>
      <c r="J722" s="90">
        <f t="shared" si="11"/>
        <v>2.7928015023254837</v>
      </c>
      <c r="K722" s="91"/>
    </row>
    <row r="723" spans="1:11" s="62" customFormat="1" ht="46.5">
      <c r="A723" s="64" t="s">
        <v>514</v>
      </c>
      <c r="B723" s="65" t="s">
        <v>23</v>
      </c>
      <c r="C723" s="65" t="s">
        <v>14</v>
      </c>
      <c r="D723" s="65" t="s">
        <v>515</v>
      </c>
      <c r="E723" s="65"/>
      <c r="F723" s="96">
        <f>F724+F729</f>
        <v>7351994.04</v>
      </c>
      <c r="G723" s="97"/>
      <c r="H723" s="98">
        <f>H724+H729</f>
        <v>205326.6</v>
      </c>
      <c r="I723" s="99"/>
      <c r="J723" s="90">
        <f t="shared" si="11"/>
        <v>2.7928015023254837</v>
      </c>
      <c r="K723" s="91"/>
    </row>
    <row r="724" spans="1:11" s="62" customFormat="1" ht="46.5">
      <c r="A724" s="64" t="s">
        <v>516</v>
      </c>
      <c r="B724" s="65" t="s">
        <v>23</v>
      </c>
      <c r="C724" s="65" t="s">
        <v>14</v>
      </c>
      <c r="D724" s="65" t="s">
        <v>517</v>
      </c>
      <c r="E724" s="65"/>
      <c r="F724" s="96">
        <f>F725+F727</f>
        <v>7327518</v>
      </c>
      <c r="G724" s="97"/>
      <c r="H724" s="98">
        <f>H725+H727</f>
        <v>205326.6</v>
      </c>
      <c r="I724" s="99"/>
      <c r="J724" s="90">
        <f t="shared" si="11"/>
        <v>2.8021302711231826</v>
      </c>
      <c r="K724" s="91"/>
    </row>
    <row r="725" spans="1:11" s="62" customFormat="1" ht="63" customHeight="1">
      <c r="A725" s="64" t="s">
        <v>69</v>
      </c>
      <c r="B725" s="65" t="s">
        <v>23</v>
      </c>
      <c r="C725" s="65" t="s">
        <v>14</v>
      </c>
      <c r="D725" s="65" t="s">
        <v>517</v>
      </c>
      <c r="E725" s="65" t="s">
        <v>70</v>
      </c>
      <c r="F725" s="96">
        <v>6661380</v>
      </c>
      <c r="G725" s="97"/>
      <c r="H725" s="98">
        <f>H726</f>
        <v>151326.6</v>
      </c>
      <c r="I725" s="99"/>
      <c r="J725" s="90">
        <f t="shared" si="11"/>
        <v>2.271700458463562</v>
      </c>
      <c r="K725" s="91"/>
    </row>
    <row r="726" spans="1:11" s="62" customFormat="1" ht="30.75">
      <c r="A726" s="64" t="s">
        <v>71</v>
      </c>
      <c r="B726" s="65" t="s">
        <v>23</v>
      </c>
      <c r="C726" s="65" t="s">
        <v>14</v>
      </c>
      <c r="D726" s="65" t="s">
        <v>517</v>
      </c>
      <c r="E726" s="65" t="s">
        <v>72</v>
      </c>
      <c r="F726" s="96">
        <v>6661380</v>
      </c>
      <c r="G726" s="97"/>
      <c r="H726" s="98">
        <f>'пр.4'!I186</f>
        <v>151326.6</v>
      </c>
      <c r="I726" s="99"/>
      <c r="J726" s="90">
        <f t="shared" si="11"/>
        <v>2.271700458463562</v>
      </c>
      <c r="K726" s="91"/>
    </row>
    <row r="727" spans="1:11" s="62" customFormat="1" ht="30.75">
      <c r="A727" s="64" t="s">
        <v>78</v>
      </c>
      <c r="B727" s="65" t="s">
        <v>23</v>
      </c>
      <c r="C727" s="65" t="s">
        <v>14</v>
      </c>
      <c r="D727" s="65" t="s">
        <v>517</v>
      </c>
      <c r="E727" s="65" t="s">
        <v>79</v>
      </c>
      <c r="F727" s="96">
        <v>666138</v>
      </c>
      <c r="G727" s="97"/>
      <c r="H727" s="98">
        <f>H728</f>
        <v>54000</v>
      </c>
      <c r="I727" s="99"/>
      <c r="J727" s="90">
        <f t="shared" si="11"/>
        <v>8.106428397719391</v>
      </c>
      <c r="K727" s="91"/>
    </row>
    <row r="728" spans="1:11" s="62" customFormat="1" ht="30.75">
      <c r="A728" s="64" t="s">
        <v>80</v>
      </c>
      <c r="B728" s="65" t="s">
        <v>23</v>
      </c>
      <c r="C728" s="65" t="s">
        <v>14</v>
      </c>
      <c r="D728" s="65" t="s">
        <v>517</v>
      </c>
      <c r="E728" s="65" t="s">
        <v>81</v>
      </c>
      <c r="F728" s="96">
        <v>666138</v>
      </c>
      <c r="G728" s="97"/>
      <c r="H728" s="98">
        <f>'пр.4'!I188</f>
        <v>54000</v>
      </c>
      <c r="I728" s="99"/>
      <c r="J728" s="90">
        <f t="shared" si="11"/>
        <v>8.106428397719391</v>
      </c>
      <c r="K728" s="91"/>
    </row>
    <row r="729" spans="1:11" s="62" customFormat="1" ht="46.5">
      <c r="A729" s="64" t="s">
        <v>518</v>
      </c>
      <c r="B729" s="65" t="s">
        <v>23</v>
      </c>
      <c r="C729" s="65" t="s">
        <v>14</v>
      </c>
      <c r="D729" s="65" t="s">
        <v>519</v>
      </c>
      <c r="E729" s="65"/>
      <c r="F729" s="96">
        <v>24476.04</v>
      </c>
      <c r="G729" s="97"/>
      <c r="H729" s="98">
        <f>H730</f>
        <v>0</v>
      </c>
      <c r="I729" s="99"/>
      <c r="J729" s="90">
        <f t="shared" si="11"/>
        <v>0</v>
      </c>
      <c r="K729" s="91"/>
    </row>
    <row r="730" spans="1:11" s="62" customFormat="1" ht="15">
      <c r="A730" s="64" t="s">
        <v>103</v>
      </c>
      <c r="B730" s="65" t="s">
        <v>23</v>
      </c>
      <c r="C730" s="65" t="s">
        <v>14</v>
      </c>
      <c r="D730" s="65" t="s">
        <v>519</v>
      </c>
      <c r="E730" s="65" t="s">
        <v>104</v>
      </c>
      <c r="F730" s="96">
        <v>24476.04</v>
      </c>
      <c r="G730" s="97"/>
      <c r="H730" s="98">
        <f>H731</f>
        <v>0</v>
      </c>
      <c r="I730" s="99"/>
      <c r="J730" s="90">
        <f t="shared" si="11"/>
        <v>0</v>
      </c>
      <c r="K730" s="91"/>
    </row>
    <row r="731" spans="1:11" s="62" customFormat="1" ht="15">
      <c r="A731" s="64" t="s">
        <v>520</v>
      </c>
      <c r="B731" s="65" t="s">
        <v>23</v>
      </c>
      <c r="C731" s="65" t="s">
        <v>14</v>
      </c>
      <c r="D731" s="65" t="s">
        <v>519</v>
      </c>
      <c r="E731" s="65" t="s">
        <v>521</v>
      </c>
      <c r="F731" s="96">
        <v>24476.04</v>
      </c>
      <c r="G731" s="97"/>
      <c r="H731" s="98">
        <f>'пр.4'!I191</f>
        <v>0</v>
      </c>
      <c r="I731" s="99"/>
      <c r="J731" s="90">
        <f t="shared" si="11"/>
        <v>0</v>
      </c>
      <c r="K731" s="91"/>
    </row>
    <row r="732" spans="1:11" s="62" customFormat="1" ht="30.75">
      <c r="A732" s="64" t="s">
        <v>339</v>
      </c>
      <c r="B732" s="65" t="s">
        <v>23</v>
      </c>
      <c r="C732" s="65" t="s">
        <v>14</v>
      </c>
      <c r="D732" s="65" t="s">
        <v>340</v>
      </c>
      <c r="E732" s="65"/>
      <c r="F732" s="96">
        <v>400000</v>
      </c>
      <c r="G732" s="97"/>
      <c r="H732" s="98">
        <f>H733</f>
        <v>0</v>
      </c>
      <c r="I732" s="99"/>
      <c r="J732" s="90">
        <f t="shared" si="11"/>
        <v>0</v>
      </c>
      <c r="K732" s="91"/>
    </row>
    <row r="733" spans="1:11" s="62" customFormat="1" ht="46.5">
      <c r="A733" s="64" t="s">
        <v>341</v>
      </c>
      <c r="B733" s="65" t="s">
        <v>23</v>
      </c>
      <c r="C733" s="65" t="s">
        <v>14</v>
      </c>
      <c r="D733" s="65" t="s">
        <v>342</v>
      </c>
      <c r="E733" s="65"/>
      <c r="F733" s="96">
        <v>400000</v>
      </c>
      <c r="G733" s="97"/>
      <c r="H733" s="98">
        <f>H734</f>
        <v>0</v>
      </c>
      <c r="I733" s="99"/>
      <c r="J733" s="90">
        <f t="shared" si="11"/>
        <v>0</v>
      </c>
      <c r="K733" s="91"/>
    </row>
    <row r="734" spans="1:11" s="62" customFormat="1" ht="62.25">
      <c r="A734" s="64" t="s">
        <v>522</v>
      </c>
      <c r="B734" s="65" t="s">
        <v>23</v>
      </c>
      <c r="C734" s="65" t="s">
        <v>14</v>
      </c>
      <c r="D734" s="65" t="s">
        <v>523</v>
      </c>
      <c r="E734" s="65"/>
      <c r="F734" s="96">
        <v>400000</v>
      </c>
      <c r="G734" s="97"/>
      <c r="H734" s="98">
        <f>H735</f>
        <v>0</v>
      </c>
      <c r="I734" s="99"/>
      <c r="J734" s="90">
        <f t="shared" si="11"/>
        <v>0</v>
      </c>
      <c r="K734" s="91"/>
    </row>
    <row r="735" spans="1:11" s="62" customFormat="1" ht="15">
      <c r="A735" s="64" t="s">
        <v>103</v>
      </c>
      <c r="B735" s="65" t="s">
        <v>23</v>
      </c>
      <c r="C735" s="65" t="s">
        <v>14</v>
      </c>
      <c r="D735" s="65" t="s">
        <v>523</v>
      </c>
      <c r="E735" s="65" t="s">
        <v>104</v>
      </c>
      <c r="F735" s="96">
        <v>400000</v>
      </c>
      <c r="G735" s="97"/>
      <c r="H735" s="98">
        <f>H736</f>
        <v>0</v>
      </c>
      <c r="I735" s="99"/>
      <c r="J735" s="90">
        <f t="shared" si="11"/>
        <v>0</v>
      </c>
      <c r="K735" s="91"/>
    </row>
    <row r="736" spans="1:11" s="62" customFormat="1" ht="15">
      <c r="A736" s="64" t="s">
        <v>520</v>
      </c>
      <c r="B736" s="65" t="s">
        <v>23</v>
      </c>
      <c r="C736" s="65" t="s">
        <v>14</v>
      </c>
      <c r="D736" s="65" t="s">
        <v>523</v>
      </c>
      <c r="E736" s="65" t="s">
        <v>521</v>
      </c>
      <c r="F736" s="96">
        <v>400000</v>
      </c>
      <c r="G736" s="97"/>
      <c r="H736" s="98">
        <f>'пр.4'!I196</f>
        <v>0</v>
      </c>
      <c r="I736" s="99"/>
      <c r="J736" s="90">
        <f t="shared" si="11"/>
        <v>0</v>
      </c>
      <c r="K736" s="91"/>
    </row>
    <row r="737" spans="1:11" s="62" customFormat="1" ht="62.25">
      <c r="A737" s="64" t="s">
        <v>86</v>
      </c>
      <c r="B737" s="65" t="s">
        <v>23</v>
      </c>
      <c r="C737" s="65" t="s">
        <v>14</v>
      </c>
      <c r="D737" s="65" t="s">
        <v>87</v>
      </c>
      <c r="E737" s="65"/>
      <c r="F737" s="96">
        <v>497500</v>
      </c>
      <c r="G737" s="97"/>
      <c r="H737" s="98">
        <f>H738</f>
        <v>70223.35</v>
      </c>
      <c r="I737" s="99"/>
      <c r="J737" s="90">
        <f t="shared" si="11"/>
        <v>14.115246231155782</v>
      </c>
      <c r="K737" s="91"/>
    </row>
    <row r="738" spans="1:11" s="62" customFormat="1" ht="46.5">
      <c r="A738" s="64" t="s">
        <v>524</v>
      </c>
      <c r="B738" s="65" t="s">
        <v>23</v>
      </c>
      <c r="C738" s="65" t="s">
        <v>14</v>
      </c>
      <c r="D738" s="65" t="s">
        <v>525</v>
      </c>
      <c r="E738" s="65"/>
      <c r="F738" s="96">
        <v>497500</v>
      </c>
      <c r="G738" s="97"/>
      <c r="H738" s="98">
        <f>H739</f>
        <v>70223.35</v>
      </c>
      <c r="I738" s="99"/>
      <c r="J738" s="90">
        <f t="shared" si="11"/>
        <v>14.115246231155782</v>
      </c>
      <c r="K738" s="91"/>
    </row>
    <row r="739" spans="1:11" s="62" customFormat="1" ht="46.5">
      <c r="A739" s="64" t="s">
        <v>516</v>
      </c>
      <c r="B739" s="65" t="s">
        <v>23</v>
      </c>
      <c r="C739" s="65" t="s">
        <v>14</v>
      </c>
      <c r="D739" s="65" t="s">
        <v>526</v>
      </c>
      <c r="E739" s="65"/>
      <c r="F739" s="96">
        <v>497500</v>
      </c>
      <c r="G739" s="97"/>
      <c r="H739" s="98">
        <f>H740+H742</f>
        <v>70223.35</v>
      </c>
      <c r="I739" s="99"/>
      <c r="J739" s="90">
        <f t="shared" si="11"/>
        <v>14.115246231155782</v>
      </c>
      <c r="K739" s="91"/>
    </row>
    <row r="740" spans="1:11" s="62" customFormat="1" ht="63" customHeight="1">
      <c r="A740" s="64" t="s">
        <v>69</v>
      </c>
      <c r="B740" s="65" t="s">
        <v>23</v>
      </c>
      <c r="C740" s="65" t="s">
        <v>14</v>
      </c>
      <c r="D740" s="65" t="s">
        <v>526</v>
      </c>
      <c r="E740" s="65" t="s">
        <v>70</v>
      </c>
      <c r="F740" s="96">
        <v>452300</v>
      </c>
      <c r="G740" s="97"/>
      <c r="H740" s="98">
        <f>H741</f>
        <v>70223.35</v>
      </c>
      <c r="I740" s="99"/>
      <c r="J740" s="90">
        <f t="shared" si="11"/>
        <v>15.525834623037808</v>
      </c>
      <c r="K740" s="91"/>
    </row>
    <row r="741" spans="1:11" s="62" customFormat="1" ht="30.75">
      <c r="A741" s="64" t="s">
        <v>71</v>
      </c>
      <c r="B741" s="65" t="s">
        <v>23</v>
      </c>
      <c r="C741" s="65" t="s">
        <v>14</v>
      </c>
      <c r="D741" s="65" t="s">
        <v>526</v>
      </c>
      <c r="E741" s="65" t="s">
        <v>72</v>
      </c>
      <c r="F741" s="96">
        <v>452300</v>
      </c>
      <c r="G741" s="97"/>
      <c r="H741" s="98">
        <f>'пр.4'!I201</f>
        <v>70223.35</v>
      </c>
      <c r="I741" s="99"/>
      <c r="J741" s="90">
        <f t="shared" si="11"/>
        <v>15.525834623037808</v>
      </c>
      <c r="K741" s="91"/>
    </row>
    <row r="742" spans="1:11" s="62" customFormat="1" ht="30.75">
      <c r="A742" s="64" t="s">
        <v>78</v>
      </c>
      <c r="B742" s="65" t="s">
        <v>23</v>
      </c>
      <c r="C742" s="65" t="s">
        <v>14</v>
      </c>
      <c r="D742" s="65" t="s">
        <v>526</v>
      </c>
      <c r="E742" s="65" t="s">
        <v>79</v>
      </c>
      <c r="F742" s="96">
        <v>45200</v>
      </c>
      <c r="G742" s="97"/>
      <c r="H742" s="98">
        <f>H743</f>
        <v>0</v>
      </c>
      <c r="I742" s="99"/>
      <c r="J742" s="90">
        <f t="shared" si="11"/>
        <v>0</v>
      </c>
      <c r="K742" s="91"/>
    </row>
    <row r="743" spans="1:11" s="62" customFormat="1" ht="30.75">
      <c r="A743" s="64" t="s">
        <v>80</v>
      </c>
      <c r="B743" s="65" t="s">
        <v>23</v>
      </c>
      <c r="C743" s="65" t="s">
        <v>14</v>
      </c>
      <c r="D743" s="65" t="s">
        <v>526</v>
      </c>
      <c r="E743" s="65" t="s">
        <v>81</v>
      </c>
      <c r="F743" s="96">
        <v>45200</v>
      </c>
      <c r="G743" s="97"/>
      <c r="H743" s="98">
        <f>'пр.4'!I203</f>
        <v>0</v>
      </c>
      <c r="I743" s="99"/>
      <c r="J743" s="90">
        <f t="shared" si="11"/>
        <v>0</v>
      </c>
      <c r="K743" s="91"/>
    </row>
    <row r="744" spans="1:11" s="62" customFormat="1" ht="33" customHeight="1">
      <c r="A744" s="64" t="s">
        <v>490</v>
      </c>
      <c r="B744" s="65" t="s">
        <v>23</v>
      </c>
      <c r="C744" s="65" t="s">
        <v>14</v>
      </c>
      <c r="D744" s="65" t="s">
        <v>491</v>
      </c>
      <c r="E744" s="65"/>
      <c r="F744" s="96">
        <v>1404000</v>
      </c>
      <c r="G744" s="97"/>
      <c r="H744" s="98">
        <f>H745</f>
        <v>231974</v>
      </c>
      <c r="I744" s="99"/>
      <c r="J744" s="90">
        <f t="shared" si="11"/>
        <v>16.522364672364674</v>
      </c>
      <c r="K744" s="91"/>
    </row>
    <row r="745" spans="1:11" s="62" customFormat="1" ht="30.75">
      <c r="A745" s="64" t="s">
        <v>492</v>
      </c>
      <c r="B745" s="65" t="s">
        <v>23</v>
      </c>
      <c r="C745" s="65" t="s">
        <v>14</v>
      </c>
      <c r="D745" s="65" t="s">
        <v>493</v>
      </c>
      <c r="E745" s="65"/>
      <c r="F745" s="96">
        <v>1404000</v>
      </c>
      <c r="G745" s="97"/>
      <c r="H745" s="98">
        <f>H746</f>
        <v>231974</v>
      </c>
      <c r="I745" s="99"/>
      <c r="J745" s="90">
        <f t="shared" si="11"/>
        <v>16.522364672364674</v>
      </c>
      <c r="K745" s="91"/>
    </row>
    <row r="746" spans="1:11" s="62" customFormat="1" ht="15">
      <c r="A746" s="64" t="s">
        <v>103</v>
      </c>
      <c r="B746" s="65" t="s">
        <v>23</v>
      </c>
      <c r="C746" s="65" t="s">
        <v>14</v>
      </c>
      <c r="D746" s="65" t="s">
        <v>493</v>
      </c>
      <c r="E746" s="65" t="s">
        <v>104</v>
      </c>
      <c r="F746" s="96">
        <v>1404000</v>
      </c>
      <c r="G746" s="97"/>
      <c r="H746" s="98">
        <f>H747</f>
        <v>231974</v>
      </c>
      <c r="I746" s="99"/>
      <c r="J746" s="90">
        <f t="shared" si="11"/>
        <v>16.522364672364674</v>
      </c>
      <c r="K746" s="91"/>
    </row>
    <row r="747" spans="1:11" s="62" customFormat="1" ht="15">
      <c r="A747" s="64" t="s">
        <v>520</v>
      </c>
      <c r="B747" s="65" t="s">
        <v>23</v>
      </c>
      <c r="C747" s="65" t="s">
        <v>14</v>
      </c>
      <c r="D747" s="65" t="s">
        <v>493</v>
      </c>
      <c r="E747" s="65" t="s">
        <v>521</v>
      </c>
      <c r="F747" s="96">
        <v>1404000</v>
      </c>
      <c r="G747" s="97"/>
      <c r="H747" s="98">
        <f>'пр.4'!I207</f>
        <v>231974</v>
      </c>
      <c r="I747" s="99"/>
      <c r="J747" s="90">
        <f t="shared" si="11"/>
        <v>16.522364672364674</v>
      </c>
      <c r="K747" s="91"/>
    </row>
    <row r="748" spans="1:11" s="62" customFormat="1" ht="15">
      <c r="A748" s="60" t="s">
        <v>54</v>
      </c>
      <c r="B748" s="61" t="s">
        <v>16</v>
      </c>
      <c r="C748" s="61"/>
      <c r="D748" s="61"/>
      <c r="E748" s="61"/>
      <c r="F748" s="100">
        <f>F749+F760+F786</f>
        <v>43287816</v>
      </c>
      <c r="G748" s="101"/>
      <c r="H748" s="102">
        <f>H749+H760+H786</f>
        <v>7655955.010000001</v>
      </c>
      <c r="I748" s="103"/>
      <c r="J748" s="90">
        <f t="shared" si="11"/>
        <v>17.686166033416885</v>
      </c>
      <c r="K748" s="91"/>
    </row>
    <row r="749" spans="1:11" s="62" customFormat="1" ht="15">
      <c r="A749" s="60" t="s">
        <v>55</v>
      </c>
      <c r="B749" s="61" t="s">
        <v>16</v>
      </c>
      <c r="C749" s="61" t="s">
        <v>6</v>
      </c>
      <c r="D749" s="61"/>
      <c r="E749" s="61"/>
      <c r="F749" s="100">
        <f>F750</f>
        <v>27167400</v>
      </c>
      <c r="G749" s="101"/>
      <c r="H749" s="102">
        <f>H750</f>
        <v>4891820.48</v>
      </c>
      <c r="I749" s="103"/>
      <c r="J749" s="90">
        <f t="shared" si="11"/>
        <v>18.00621509603422</v>
      </c>
      <c r="K749" s="91"/>
    </row>
    <row r="750" spans="1:11" s="62" customFormat="1" ht="30.75">
      <c r="A750" s="64" t="s">
        <v>527</v>
      </c>
      <c r="B750" s="65" t="s">
        <v>16</v>
      </c>
      <c r="C750" s="65" t="s">
        <v>6</v>
      </c>
      <c r="D750" s="65" t="s">
        <v>528</v>
      </c>
      <c r="E750" s="65"/>
      <c r="F750" s="96">
        <v>27167400</v>
      </c>
      <c r="G750" s="97"/>
      <c r="H750" s="98">
        <f>H751+H754+H757</f>
        <v>4891820.48</v>
      </c>
      <c r="I750" s="99"/>
      <c r="J750" s="90">
        <f t="shared" si="11"/>
        <v>18.00621509603422</v>
      </c>
      <c r="K750" s="91"/>
    </row>
    <row r="751" spans="1:11" s="62" customFormat="1" ht="78">
      <c r="A751" s="64" t="s">
        <v>82</v>
      </c>
      <c r="B751" s="65" t="s">
        <v>16</v>
      </c>
      <c r="C751" s="65" t="s">
        <v>6</v>
      </c>
      <c r="D751" s="65" t="s">
        <v>529</v>
      </c>
      <c r="E751" s="65"/>
      <c r="F751" s="96">
        <v>480000</v>
      </c>
      <c r="G751" s="97"/>
      <c r="H751" s="98">
        <f>H752</f>
        <v>0</v>
      </c>
      <c r="I751" s="99"/>
      <c r="J751" s="90">
        <f t="shared" si="11"/>
        <v>0</v>
      </c>
      <c r="K751" s="91"/>
    </row>
    <row r="752" spans="1:11" s="62" customFormat="1" ht="30.75">
      <c r="A752" s="64" t="s">
        <v>301</v>
      </c>
      <c r="B752" s="65" t="s">
        <v>16</v>
      </c>
      <c r="C752" s="65" t="s">
        <v>6</v>
      </c>
      <c r="D752" s="65" t="s">
        <v>529</v>
      </c>
      <c r="E752" s="65" t="s">
        <v>302</v>
      </c>
      <c r="F752" s="96">
        <v>480000</v>
      </c>
      <c r="G752" s="97"/>
      <c r="H752" s="98">
        <f>H753</f>
        <v>0</v>
      </c>
      <c r="I752" s="99"/>
      <c r="J752" s="90">
        <f t="shared" si="11"/>
        <v>0</v>
      </c>
      <c r="K752" s="91"/>
    </row>
    <row r="753" spans="1:11" s="62" customFormat="1" ht="15">
      <c r="A753" s="64" t="s">
        <v>327</v>
      </c>
      <c r="B753" s="65" t="s">
        <v>16</v>
      </c>
      <c r="C753" s="65" t="s">
        <v>6</v>
      </c>
      <c r="D753" s="65" t="s">
        <v>529</v>
      </c>
      <c r="E753" s="65" t="s">
        <v>328</v>
      </c>
      <c r="F753" s="96">
        <v>480000</v>
      </c>
      <c r="G753" s="97"/>
      <c r="H753" s="98">
        <f>'пр.4'!I663</f>
        <v>0</v>
      </c>
      <c r="I753" s="99"/>
      <c r="J753" s="90">
        <f t="shared" si="11"/>
        <v>0</v>
      </c>
      <c r="K753" s="91"/>
    </row>
    <row r="754" spans="1:11" s="62" customFormat="1" ht="15">
      <c r="A754" s="64" t="s">
        <v>84</v>
      </c>
      <c r="B754" s="65" t="s">
        <v>16</v>
      </c>
      <c r="C754" s="65" t="s">
        <v>6</v>
      </c>
      <c r="D754" s="65" t="s">
        <v>530</v>
      </c>
      <c r="E754" s="65"/>
      <c r="F754" s="96">
        <v>21000</v>
      </c>
      <c r="G754" s="97"/>
      <c r="H754" s="98">
        <f>H755</f>
        <v>0</v>
      </c>
      <c r="I754" s="99"/>
      <c r="J754" s="90">
        <f t="shared" si="11"/>
        <v>0</v>
      </c>
      <c r="K754" s="91"/>
    </row>
    <row r="755" spans="1:11" s="62" customFormat="1" ht="30.75">
      <c r="A755" s="64" t="s">
        <v>301</v>
      </c>
      <c r="B755" s="65" t="s">
        <v>16</v>
      </c>
      <c r="C755" s="65" t="s">
        <v>6</v>
      </c>
      <c r="D755" s="65" t="s">
        <v>530</v>
      </c>
      <c r="E755" s="65" t="s">
        <v>302</v>
      </c>
      <c r="F755" s="96">
        <v>21000</v>
      </c>
      <c r="G755" s="97"/>
      <c r="H755" s="98">
        <f>H756</f>
        <v>0</v>
      </c>
      <c r="I755" s="99"/>
      <c r="J755" s="90">
        <f t="shared" si="11"/>
        <v>0</v>
      </c>
      <c r="K755" s="91"/>
    </row>
    <row r="756" spans="1:11" s="62" customFormat="1" ht="15">
      <c r="A756" s="64" t="s">
        <v>327</v>
      </c>
      <c r="B756" s="65" t="s">
        <v>16</v>
      </c>
      <c r="C756" s="65" t="s">
        <v>6</v>
      </c>
      <c r="D756" s="65" t="s">
        <v>530</v>
      </c>
      <c r="E756" s="65" t="s">
        <v>328</v>
      </c>
      <c r="F756" s="96">
        <v>21000</v>
      </c>
      <c r="G756" s="97"/>
      <c r="H756" s="98">
        <f>'пр.4'!I666</f>
        <v>0</v>
      </c>
      <c r="I756" s="99"/>
      <c r="J756" s="90">
        <f t="shared" si="11"/>
        <v>0</v>
      </c>
      <c r="K756" s="91"/>
    </row>
    <row r="757" spans="1:11" s="62" customFormat="1" ht="30.75">
      <c r="A757" s="64" t="s">
        <v>154</v>
      </c>
      <c r="B757" s="65" t="s">
        <v>16</v>
      </c>
      <c r="C757" s="65" t="s">
        <v>6</v>
      </c>
      <c r="D757" s="65" t="s">
        <v>531</v>
      </c>
      <c r="E757" s="65"/>
      <c r="F757" s="96">
        <v>26666400</v>
      </c>
      <c r="G757" s="97"/>
      <c r="H757" s="98">
        <f>H758</f>
        <v>4891820.48</v>
      </c>
      <c r="I757" s="99"/>
      <c r="J757" s="90">
        <f t="shared" si="11"/>
        <v>18.34451024510245</v>
      </c>
      <c r="K757" s="91"/>
    </row>
    <row r="758" spans="1:11" s="62" customFormat="1" ht="30.75">
      <c r="A758" s="64" t="s">
        <v>301</v>
      </c>
      <c r="B758" s="65" t="s">
        <v>16</v>
      </c>
      <c r="C758" s="65" t="s">
        <v>6</v>
      </c>
      <c r="D758" s="65" t="s">
        <v>531</v>
      </c>
      <c r="E758" s="65" t="s">
        <v>302</v>
      </c>
      <c r="F758" s="96">
        <v>26666400</v>
      </c>
      <c r="G758" s="97"/>
      <c r="H758" s="98">
        <f>H759</f>
        <v>4891820.48</v>
      </c>
      <c r="I758" s="99"/>
      <c r="J758" s="90">
        <f t="shared" si="11"/>
        <v>18.34451024510245</v>
      </c>
      <c r="K758" s="91"/>
    </row>
    <row r="759" spans="1:11" s="62" customFormat="1" ht="15">
      <c r="A759" s="64" t="s">
        <v>327</v>
      </c>
      <c r="B759" s="65" t="s">
        <v>16</v>
      </c>
      <c r="C759" s="65" t="s">
        <v>6</v>
      </c>
      <c r="D759" s="65" t="s">
        <v>531</v>
      </c>
      <c r="E759" s="65" t="s">
        <v>328</v>
      </c>
      <c r="F759" s="96">
        <v>26666400</v>
      </c>
      <c r="G759" s="97"/>
      <c r="H759" s="98">
        <f>'пр.4'!I669</f>
        <v>4891820.48</v>
      </c>
      <c r="I759" s="99"/>
      <c r="J759" s="90">
        <f t="shared" si="11"/>
        <v>18.34451024510245</v>
      </c>
      <c r="K759" s="91"/>
    </row>
    <row r="760" spans="1:11" s="62" customFormat="1" ht="15">
      <c r="A760" s="60" t="s">
        <v>56</v>
      </c>
      <c r="B760" s="61" t="s">
        <v>16</v>
      </c>
      <c r="C760" s="61" t="s">
        <v>10</v>
      </c>
      <c r="D760" s="61"/>
      <c r="E760" s="61"/>
      <c r="F760" s="100">
        <f>F761+F772+F782</f>
        <v>10964816</v>
      </c>
      <c r="G760" s="101"/>
      <c r="H760" s="102">
        <f>H761+H772+H782</f>
        <v>2589484.5300000003</v>
      </c>
      <c r="I760" s="103"/>
      <c r="J760" s="90">
        <f t="shared" si="11"/>
        <v>23.616306283662215</v>
      </c>
      <c r="K760" s="91"/>
    </row>
    <row r="761" spans="1:11" s="62" customFormat="1" ht="30.75">
      <c r="A761" s="64" t="s">
        <v>532</v>
      </c>
      <c r="B761" s="65" t="s">
        <v>16</v>
      </c>
      <c r="C761" s="65" t="s">
        <v>10</v>
      </c>
      <c r="D761" s="65" t="s">
        <v>533</v>
      </c>
      <c r="E761" s="65"/>
      <c r="F761" s="96">
        <v>643816</v>
      </c>
      <c r="G761" s="97"/>
      <c r="H761" s="98">
        <f>H762</f>
        <v>100194.95</v>
      </c>
      <c r="I761" s="99"/>
      <c r="J761" s="90">
        <f t="shared" si="11"/>
        <v>15.562668526411272</v>
      </c>
      <c r="K761" s="91"/>
    </row>
    <row r="762" spans="1:11" s="62" customFormat="1" ht="46.5">
      <c r="A762" s="64" t="s">
        <v>534</v>
      </c>
      <c r="B762" s="65" t="s">
        <v>16</v>
      </c>
      <c r="C762" s="65" t="s">
        <v>10</v>
      </c>
      <c r="D762" s="65" t="s">
        <v>535</v>
      </c>
      <c r="E762" s="65"/>
      <c r="F762" s="98">
        <f>F763+F766+F769</f>
        <v>643816</v>
      </c>
      <c r="G762" s="99"/>
      <c r="H762" s="98">
        <f>H763+H766+H769</f>
        <v>100194.95</v>
      </c>
      <c r="I762" s="99"/>
      <c r="J762" s="90">
        <f t="shared" si="11"/>
        <v>15.562668526411272</v>
      </c>
      <c r="K762" s="91"/>
    </row>
    <row r="763" spans="1:11" s="62" customFormat="1" ht="15">
      <c r="A763" s="64" t="s">
        <v>325</v>
      </c>
      <c r="B763" s="65" t="s">
        <v>16</v>
      </c>
      <c r="C763" s="65" t="s">
        <v>10</v>
      </c>
      <c r="D763" s="65" t="s">
        <v>536</v>
      </c>
      <c r="E763" s="65"/>
      <c r="F763" s="96">
        <v>203816</v>
      </c>
      <c r="G763" s="97"/>
      <c r="H763" s="98">
        <f>H764</f>
        <v>30594.95</v>
      </c>
      <c r="I763" s="99"/>
      <c r="J763" s="90">
        <f t="shared" si="11"/>
        <v>15.011063900773248</v>
      </c>
      <c r="K763" s="91"/>
    </row>
    <row r="764" spans="1:11" s="62" customFormat="1" ht="30.75">
      <c r="A764" s="64" t="s">
        <v>301</v>
      </c>
      <c r="B764" s="65" t="s">
        <v>16</v>
      </c>
      <c r="C764" s="65" t="s">
        <v>10</v>
      </c>
      <c r="D764" s="65" t="s">
        <v>536</v>
      </c>
      <c r="E764" s="65" t="s">
        <v>302</v>
      </c>
      <c r="F764" s="96">
        <v>203816</v>
      </c>
      <c r="G764" s="97"/>
      <c r="H764" s="98">
        <f>H765</f>
        <v>30594.95</v>
      </c>
      <c r="I764" s="99"/>
      <c r="J764" s="90">
        <f t="shared" si="11"/>
        <v>15.011063900773248</v>
      </c>
      <c r="K764" s="91"/>
    </row>
    <row r="765" spans="1:11" s="62" customFormat="1" ht="15">
      <c r="A765" s="64" t="s">
        <v>327</v>
      </c>
      <c r="B765" s="65" t="s">
        <v>16</v>
      </c>
      <c r="C765" s="65" t="s">
        <v>10</v>
      </c>
      <c r="D765" s="65" t="s">
        <v>536</v>
      </c>
      <c r="E765" s="65" t="s">
        <v>328</v>
      </c>
      <c r="F765" s="96">
        <v>203816</v>
      </c>
      <c r="G765" s="97"/>
      <c r="H765" s="98">
        <f>'пр.4'!I675</f>
        <v>30594.95</v>
      </c>
      <c r="I765" s="99"/>
      <c r="J765" s="90">
        <f t="shared" si="11"/>
        <v>15.011063900773248</v>
      </c>
      <c r="K765" s="91"/>
    </row>
    <row r="766" spans="1:11" s="62" customFormat="1" ht="15">
      <c r="A766" s="64" t="s">
        <v>374</v>
      </c>
      <c r="B766" s="65" t="s">
        <v>16</v>
      </c>
      <c r="C766" s="65" t="s">
        <v>10</v>
      </c>
      <c r="D766" s="65" t="s">
        <v>537</v>
      </c>
      <c r="E766" s="65"/>
      <c r="F766" s="96">
        <v>250000</v>
      </c>
      <c r="G766" s="97"/>
      <c r="H766" s="98">
        <f>H767</f>
        <v>0</v>
      </c>
      <c r="I766" s="99"/>
      <c r="J766" s="90">
        <f t="shared" si="11"/>
        <v>0</v>
      </c>
      <c r="K766" s="91"/>
    </row>
    <row r="767" spans="1:11" s="62" customFormat="1" ht="30.75">
      <c r="A767" s="64" t="s">
        <v>301</v>
      </c>
      <c r="B767" s="65" t="s">
        <v>16</v>
      </c>
      <c r="C767" s="65" t="s">
        <v>10</v>
      </c>
      <c r="D767" s="65" t="s">
        <v>537</v>
      </c>
      <c r="E767" s="65" t="s">
        <v>302</v>
      </c>
      <c r="F767" s="96">
        <v>250000</v>
      </c>
      <c r="G767" s="97"/>
      <c r="H767" s="98">
        <f>H768</f>
        <v>0</v>
      </c>
      <c r="I767" s="99"/>
      <c r="J767" s="90">
        <f t="shared" si="11"/>
        <v>0</v>
      </c>
      <c r="K767" s="91"/>
    </row>
    <row r="768" spans="1:11" s="62" customFormat="1" ht="15">
      <c r="A768" s="64" t="s">
        <v>327</v>
      </c>
      <c r="B768" s="65" t="s">
        <v>16</v>
      </c>
      <c r="C768" s="65" t="s">
        <v>10</v>
      </c>
      <c r="D768" s="65" t="s">
        <v>537</v>
      </c>
      <c r="E768" s="65" t="s">
        <v>328</v>
      </c>
      <c r="F768" s="96">
        <v>250000</v>
      </c>
      <c r="G768" s="97"/>
      <c r="H768" s="98">
        <f>'пр.4'!I678</f>
        <v>0</v>
      </c>
      <c r="I768" s="99"/>
      <c r="J768" s="90">
        <f t="shared" si="11"/>
        <v>0</v>
      </c>
      <c r="K768" s="91"/>
    </row>
    <row r="769" spans="1:11" s="62" customFormat="1" ht="30.75">
      <c r="A769" s="64" t="s">
        <v>538</v>
      </c>
      <c r="B769" s="65" t="s">
        <v>16</v>
      </c>
      <c r="C769" s="65" t="s">
        <v>10</v>
      </c>
      <c r="D769" s="65" t="s">
        <v>539</v>
      </c>
      <c r="E769" s="65"/>
      <c r="F769" s="96">
        <v>190000</v>
      </c>
      <c r="G769" s="97"/>
      <c r="H769" s="98">
        <f>H770</f>
        <v>69600</v>
      </c>
      <c r="I769" s="99"/>
      <c r="J769" s="90">
        <f t="shared" si="11"/>
        <v>36.63157894736842</v>
      </c>
      <c r="K769" s="91"/>
    </row>
    <row r="770" spans="1:11" s="62" customFormat="1" ht="30.75">
      <c r="A770" s="64" t="s">
        <v>301</v>
      </c>
      <c r="B770" s="65" t="s">
        <v>16</v>
      </c>
      <c r="C770" s="65" t="s">
        <v>10</v>
      </c>
      <c r="D770" s="65" t="s">
        <v>539</v>
      </c>
      <c r="E770" s="65" t="s">
        <v>302</v>
      </c>
      <c r="F770" s="96">
        <v>190000</v>
      </c>
      <c r="G770" s="97"/>
      <c r="H770" s="98">
        <f>H771</f>
        <v>69600</v>
      </c>
      <c r="I770" s="99"/>
      <c r="J770" s="90">
        <f t="shared" si="11"/>
        <v>36.63157894736842</v>
      </c>
      <c r="K770" s="91"/>
    </row>
    <row r="771" spans="1:11" s="62" customFormat="1" ht="15">
      <c r="A771" s="64" t="s">
        <v>327</v>
      </c>
      <c r="B771" s="65" t="s">
        <v>16</v>
      </c>
      <c r="C771" s="65" t="s">
        <v>10</v>
      </c>
      <c r="D771" s="65" t="s">
        <v>539</v>
      </c>
      <c r="E771" s="65" t="s">
        <v>328</v>
      </c>
      <c r="F771" s="96">
        <v>190000</v>
      </c>
      <c r="G771" s="97"/>
      <c r="H771" s="98">
        <f>'пр.4'!I681</f>
        <v>69600</v>
      </c>
      <c r="I771" s="99"/>
      <c r="J771" s="90">
        <f t="shared" si="11"/>
        <v>36.63157894736842</v>
      </c>
      <c r="K771" s="91"/>
    </row>
    <row r="772" spans="1:11" s="62" customFormat="1" ht="30.75">
      <c r="A772" s="64" t="s">
        <v>527</v>
      </c>
      <c r="B772" s="65" t="s">
        <v>16</v>
      </c>
      <c r="C772" s="65" t="s">
        <v>10</v>
      </c>
      <c r="D772" s="65" t="s">
        <v>528</v>
      </c>
      <c r="E772" s="65"/>
      <c r="F772" s="96">
        <v>9815000</v>
      </c>
      <c r="G772" s="97"/>
      <c r="H772" s="98">
        <f>H773+H776+H779</f>
        <v>2488539.58</v>
      </c>
      <c r="I772" s="99"/>
      <c r="J772" s="90">
        <f t="shared" si="11"/>
        <v>25.354453183902194</v>
      </c>
      <c r="K772" s="91"/>
    </row>
    <row r="773" spans="1:11" s="62" customFormat="1" ht="78">
      <c r="A773" s="64" t="s">
        <v>82</v>
      </c>
      <c r="B773" s="65" t="s">
        <v>16</v>
      </c>
      <c r="C773" s="65" t="s">
        <v>10</v>
      </c>
      <c r="D773" s="65" t="s">
        <v>529</v>
      </c>
      <c r="E773" s="65"/>
      <c r="F773" s="96">
        <v>500000</v>
      </c>
      <c r="G773" s="97"/>
      <c r="H773" s="98">
        <f>H774</f>
        <v>0</v>
      </c>
      <c r="I773" s="99"/>
      <c r="J773" s="90">
        <f t="shared" si="11"/>
        <v>0</v>
      </c>
      <c r="K773" s="91"/>
    </row>
    <row r="774" spans="1:11" s="62" customFormat="1" ht="30.75">
      <c r="A774" s="64" t="s">
        <v>301</v>
      </c>
      <c r="B774" s="65" t="s">
        <v>16</v>
      </c>
      <c r="C774" s="65" t="s">
        <v>10</v>
      </c>
      <c r="D774" s="65" t="s">
        <v>529</v>
      </c>
      <c r="E774" s="65" t="s">
        <v>302</v>
      </c>
      <c r="F774" s="96">
        <v>500000</v>
      </c>
      <c r="G774" s="97"/>
      <c r="H774" s="98">
        <f>H775</f>
        <v>0</v>
      </c>
      <c r="I774" s="99"/>
      <c r="J774" s="90">
        <f t="shared" si="11"/>
        <v>0</v>
      </c>
      <c r="K774" s="91"/>
    </row>
    <row r="775" spans="1:11" s="62" customFormat="1" ht="15">
      <c r="A775" s="64" t="s">
        <v>327</v>
      </c>
      <c r="B775" s="65" t="s">
        <v>16</v>
      </c>
      <c r="C775" s="65" t="s">
        <v>10</v>
      </c>
      <c r="D775" s="65" t="s">
        <v>529</v>
      </c>
      <c r="E775" s="65" t="s">
        <v>328</v>
      </c>
      <c r="F775" s="96">
        <v>500000</v>
      </c>
      <c r="G775" s="97"/>
      <c r="H775" s="98">
        <f>'пр.4'!I685</f>
        <v>0</v>
      </c>
      <c r="I775" s="99"/>
      <c r="J775" s="90">
        <f t="shared" si="11"/>
        <v>0</v>
      </c>
      <c r="K775" s="91"/>
    </row>
    <row r="776" spans="1:11" s="62" customFormat="1" ht="15">
      <c r="A776" s="64" t="s">
        <v>84</v>
      </c>
      <c r="B776" s="65" t="s">
        <v>16</v>
      </c>
      <c r="C776" s="65" t="s">
        <v>10</v>
      </c>
      <c r="D776" s="65" t="s">
        <v>530</v>
      </c>
      <c r="E776" s="65"/>
      <c r="F776" s="96">
        <v>10000</v>
      </c>
      <c r="G776" s="97"/>
      <c r="H776" s="98">
        <f>H777</f>
        <v>0</v>
      </c>
      <c r="I776" s="99"/>
      <c r="J776" s="90">
        <f t="shared" si="11"/>
        <v>0</v>
      </c>
      <c r="K776" s="91"/>
    </row>
    <row r="777" spans="1:11" s="62" customFormat="1" ht="30.75">
      <c r="A777" s="64" t="s">
        <v>301</v>
      </c>
      <c r="B777" s="65" t="s">
        <v>16</v>
      </c>
      <c r="C777" s="65" t="s">
        <v>10</v>
      </c>
      <c r="D777" s="65" t="s">
        <v>530</v>
      </c>
      <c r="E777" s="65" t="s">
        <v>302</v>
      </c>
      <c r="F777" s="96">
        <v>10000</v>
      </c>
      <c r="G777" s="97"/>
      <c r="H777" s="98">
        <f>H778</f>
        <v>0</v>
      </c>
      <c r="I777" s="99"/>
      <c r="J777" s="90">
        <f t="shared" si="11"/>
        <v>0</v>
      </c>
      <c r="K777" s="91"/>
    </row>
    <row r="778" spans="1:11" s="62" customFormat="1" ht="15">
      <c r="A778" s="64" t="s">
        <v>327</v>
      </c>
      <c r="B778" s="65" t="s">
        <v>16</v>
      </c>
      <c r="C778" s="65" t="s">
        <v>10</v>
      </c>
      <c r="D778" s="65" t="s">
        <v>530</v>
      </c>
      <c r="E778" s="65" t="s">
        <v>328</v>
      </c>
      <c r="F778" s="96">
        <v>10000</v>
      </c>
      <c r="G778" s="97"/>
      <c r="H778" s="98">
        <f>'пр.4'!I688</f>
        <v>0</v>
      </c>
      <c r="I778" s="99"/>
      <c r="J778" s="90">
        <f t="shared" si="11"/>
        <v>0</v>
      </c>
      <c r="K778" s="91"/>
    </row>
    <row r="779" spans="1:11" s="62" customFormat="1" ht="30.75">
      <c r="A779" s="64" t="s">
        <v>154</v>
      </c>
      <c r="B779" s="65" t="s">
        <v>16</v>
      </c>
      <c r="C779" s="65" t="s">
        <v>10</v>
      </c>
      <c r="D779" s="65" t="s">
        <v>531</v>
      </c>
      <c r="E779" s="65"/>
      <c r="F779" s="96">
        <v>9305000</v>
      </c>
      <c r="G779" s="97"/>
      <c r="H779" s="98">
        <f>H780</f>
        <v>2488539.58</v>
      </c>
      <c r="I779" s="99"/>
      <c r="J779" s="90">
        <f t="shared" si="11"/>
        <v>26.744111552928533</v>
      </c>
      <c r="K779" s="91"/>
    </row>
    <row r="780" spans="1:11" s="62" customFormat="1" ht="30.75">
      <c r="A780" s="64" t="s">
        <v>301</v>
      </c>
      <c r="B780" s="65" t="s">
        <v>16</v>
      </c>
      <c r="C780" s="65" t="s">
        <v>10</v>
      </c>
      <c r="D780" s="65" t="s">
        <v>531</v>
      </c>
      <c r="E780" s="65" t="s">
        <v>302</v>
      </c>
      <c r="F780" s="96">
        <v>9305000</v>
      </c>
      <c r="G780" s="97"/>
      <c r="H780" s="98">
        <f>H781</f>
        <v>2488539.58</v>
      </c>
      <c r="I780" s="99"/>
      <c r="J780" s="90">
        <f t="shared" si="11"/>
        <v>26.744111552928533</v>
      </c>
      <c r="K780" s="91"/>
    </row>
    <row r="781" spans="1:11" s="62" customFormat="1" ht="15">
      <c r="A781" s="64" t="s">
        <v>327</v>
      </c>
      <c r="B781" s="65" t="s">
        <v>16</v>
      </c>
      <c r="C781" s="65" t="s">
        <v>10</v>
      </c>
      <c r="D781" s="65" t="s">
        <v>531</v>
      </c>
      <c r="E781" s="65" t="s">
        <v>328</v>
      </c>
      <c r="F781" s="96">
        <v>9305000</v>
      </c>
      <c r="G781" s="97"/>
      <c r="H781" s="98">
        <f>'пр.4'!I691</f>
        <v>2488539.58</v>
      </c>
      <c r="I781" s="99"/>
      <c r="J781" s="90">
        <f t="shared" si="11"/>
        <v>26.744111552928533</v>
      </c>
      <c r="K781" s="91"/>
    </row>
    <row r="782" spans="1:11" s="62" customFormat="1" ht="30.75">
      <c r="A782" s="64" t="s">
        <v>540</v>
      </c>
      <c r="B782" s="65" t="s">
        <v>16</v>
      </c>
      <c r="C782" s="65" t="s">
        <v>10</v>
      </c>
      <c r="D782" s="65" t="s">
        <v>541</v>
      </c>
      <c r="E782" s="65"/>
      <c r="F782" s="96">
        <v>506000</v>
      </c>
      <c r="G782" s="97"/>
      <c r="H782" s="98">
        <f>H783</f>
        <v>750</v>
      </c>
      <c r="I782" s="99"/>
      <c r="J782" s="90">
        <f aca="true" t="shared" si="12" ref="J782:J825">H782/F782*100</f>
        <v>0.14822134387351776</v>
      </c>
      <c r="K782" s="91"/>
    </row>
    <row r="783" spans="1:11" s="62" customFormat="1" ht="15">
      <c r="A783" s="64" t="s">
        <v>542</v>
      </c>
      <c r="B783" s="65" t="s">
        <v>16</v>
      </c>
      <c r="C783" s="65" t="s">
        <v>10</v>
      </c>
      <c r="D783" s="65" t="s">
        <v>543</v>
      </c>
      <c r="E783" s="65"/>
      <c r="F783" s="96">
        <v>506000</v>
      </c>
      <c r="G783" s="97"/>
      <c r="H783" s="98">
        <f>H784</f>
        <v>750</v>
      </c>
      <c r="I783" s="99"/>
      <c r="J783" s="90">
        <f t="shared" si="12"/>
        <v>0.14822134387351776</v>
      </c>
      <c r="K783" s="91"/>
    </row>
    <row r="784" spans="1:11" s="62" customFormat="1" ht="30.75">
      <c r="A784" s="64" t="s">
        <v>301</v>
      </c>
      <c r="B784" s="65" t="s">
        <v>16</v>
      </c>
      <c r="C784" s="65" t="s">
        <v>10</v>
      </c>
      <c r="D784" s="65" t="s">
        <v>543</v>
      </c>
      <c r="E784" s="65" t="s">
        <v>302</v>
      </c>
      <c r="F784" s="96">
        <v>506000</v>
      </c>
      <c r="G784" s="97"/>
      <c r="H784" s="98">
        <f>H785</f>
        <v>750</v>
      </c>
      <c r="I784" s="99"/>
      <c r="J784" s="90">
        <f t="shared" si="12"/>
        <v>0.14822134387351776</v>
      </c>
      <c r="K784" s="91"/>
    </row>
    <row r="785" spans="1:11" s="62" customFormat="1" ht="15">
      <c r="A785" s="64" t="s">
        <v>327</v>
      </c>
      <c r="B785" s="65" t="s">
        <v>16</v>
      </c>
      <c r="C785" s="65" t="s">
        <v>10</v>
      </c>
      <c r="D785" s="65" t="s">
        <v>543</v>
      </c>
      <c r="E785" s="65" t="s">
        <v>328</v>
      </c>
      <c r="F785" s="96">
        <v>506000</v>
      </c>
      <c r="G785" s="97"/>
      <c r="H785" s="98">
        <f>'пр.4'!I695</f>
        <v>750</v>
      </c>
      <c r="I785" s="99"/>
      <c r="J785" s="90">
        <f t="shared" si="12"/>
        <v>0.14822134387351776</v>
      </c>
      <c r="K785" s="91"/>
    </row>
    <row r="786" spans="1:11" s="62" customFormat="1" ht="15.75" customHeight="1">
      <c r="A786" s="60" t="s">
        <v>57</v>
      </c>
      <c r="B786" s="61" t="s">
        <v>16</v>
      </c>
      <c r="C786" s="61" t="s">
        <v>34</v>
      </c>
      <c r="D786" s="61"/>
      <c r="E786" s="61"/>
      <c r="F786" s="100">
        <f>F787+F801+F816</f>
        <v>5155600</v>
      </c>
      <c r="G786" s="101"/>
      <c r="H786" s="102">
        <f>H787+H801+H816</f>
        <v>174650</v>
      </c>
      <c r="I786" s="103"/>
      <c r="J786" s="90">
        <f t="shared" si="12"/>
        <v>3.387578555357281</v>
      </c>
      <c r="K786" s="91"/>
    </row>
    <row r="787" spans="1:11" s="62" customFormat="1" ht="30.75">
      <c r="A787" s="64" t="s">
        <v>339</v>
      </c>
      <c r="B787" s="65" t="s">
        <v>16</v>
      </c>
      <c r="C787" s="65" t="s">
        <v>34</v>
      </c>
      <c r="D787" s="65" t="s">
        <v>340</v>
      </c>
      <c r="E787" s="65"/>
      <c r="F787" s="96">
        <v>411900</v>
      </c>
      <c r="G787" s="97"/>
      <c r="H787" s="98">
        <f>H788</f>
        <v>15000</v>
      </c>
      <c r="I787" s="99"/>
      <c r="J787" s="90">
        <f t="shared" si="12"/>
        <v>3.641660597232338</v>
      </c>
      <c r="K787" s="91"/>
    </row>
    <row r="788" spans="1:11" s="62" customFormat="1" ht="46.5">
      <c r="A788" s="64" t="s">
        <v>341</v>
      </c>
      <c r="B788" s="65" t="s">
        <v>16</v>
      </c>
      <c r="C788" s="65" t="s">
        <v>34</v>
      </c>
      <c r="D788" s="65" t="s">
        <v>342</v>
      </c>
      <c r="E788" s="65"/>
      <c r="F788" s="96">
        <f>F789+F792+F795+F798</f>
        <v>411900</v>
      </c>
      <c r="G788" s="97"/>
      <c r="H788" s="98">
        <f>H789+H792+H795+H798</f>
        <v>15000</v>
      </c>
      <c r="I788" s="99"/>
      <c r="J788" s="90">
        <f t="shared" si="12"/>
        <v>3.641660597232338</v>
      </c>
      <c r="K788" s="91"/>
    </row>
    <row r="789" spans="1:11" s="62" customFormat="1" ht="62.25">
      <c r="A789" s="64" t="s">
        <v>343</v>
      </c>
      <c r="B789" s="65" t="s">
        <v>16</v>
      </c>
      <c r="C789" s="65" t="s">
        <v>34</v>
      </c>
      <c r="D789" s="65" t="s">
        <v>344</v>
      </c>
      <c r="E789" s="65"/>
      <c r="F789" s="96">
        <v>180000</v>
      </c>
      <c r="G789" s="97"/>
      <c r="H789" s="98">
        <f>H790</f>
        <v>15000</v>
      </c>
      <c r="I789" s="99"/>
      <c r="J789" s="90">
        <f t="shared" si="12"/>
        <v>8.333333333333332</v>
      </c>
      <c r="K789" s="91"/>
    </row>
    <row r="790" spans="1:11" s="62" customFormat="1" ht="30.75">
      <c r="A790" s="64" t="s">
        <v>301</v>
      </c>
      <c r="B790" s="65" t="s">
        <v>16</v>
      </c>
      <c r="C790" s="65" t="s">
        <v>34</v>
      </c>
      <c r="D790" s="65" t="s">
        <v>344</v>
      </c>
      <c r="E790" s="65" t="s">
        <v>302</v>
      </c>
      <c r="F790" s="96">
        <v>180000</v>
      </c>
      <c r="G790" s="97"/>
      <c r="H790" s="98">
        <f>H791</f>
        <v>15000</v>
      </c>
      <c r="I790" s="99"/>
      <c r="J790" s="90">
        <f t="shared" si="12"/>
        <v>8.333333333333332</v>
      </c>
      <c r="K790" s="91"/>
    </row>
    <row r="791" spans="1:11" s="62" customFormat="1" ht="15">
      <c r="A791" s="64" t="s">
        <v>327</v>
      </c>
      <c r="B791" s="65" t="s">
        <v>16</v>
      </c>
      <c r="C791" s="65" t="s">
        <v>34</v>
      </c>
      <c r="D791" s="65" t="s">
        <v>344</v>
      </c>
      <c r="E791" s="65" t="s">
        <v>328</v>
      </c>
      <c r="F791" s="96">
        <v>180000</v>
      </c>
      <c r="G791" s="97"/>
      <c r="H791" s="98">
        <f>'пр.4'!I701</f>
        <v>15000</v>
      </c>
      <c r="I791" s="99"/>
      <c r="J791" s="90">
        <f t="shared" si="12"/>
        <v>8.333333333333332</v>
      </c>
      <c r="K791" s="91"/>
    </row>
    <row r="792" spans="1:11" s="62" customFormat="1" ht="30.75">
      <c r="A792" s="64" t="s">
        <v>345</v>
      </c>
      <c r="B792" s="65" t="s">
        <v>16</v>
      </c>
      <c r="C792" s="65" t="s">
        <v>34</v>
      </c>
      <c r="D792" s="65" t="s">
        <v>346</v>
      </c>
      <c r="E792" s="65"/>
      <c r="F792" s="96">
        <v>33600</v>
      </c>
      <c r="G792" s="97"/>
      <c r="H792" s="98">
        <f>H793</f>
        <v>0</v>
      </c>
      <c r="I792" s="99"/>
      <c r="J792" s="90">
        <f t="shared" si="12"/>
        <v>0</v>
      </c>
      <c r="K792" s="91"/>
    </row>
    <row r="793" spans="1:11" s="62" customFormat="1" ht="30.75">
      <c r="A793" s="64" t="s">
        <v>301</v>
      </c>
      <c r="B793" s="65" t="s">
        <v>16</v>
      </c>
      <c r="C793" s="65" t="s">
        <v>34</v>
      </c>
      <c r="D793" s="65" t="s">
        <v>346</v>
      </c>
      <c r="E793" s="65" t="s">
        <v>302</v>
      </c>
      <c r="F793" s="96">
        <v>33600</v>
      </c>
      <c r="G793" s="97"/>
      <c r="H793" s="98">
        <f>H794</f>
        <v>0</v>
      </c>
      <c r="I793" s="99"/>
      <c r="J793" s="90">
        <f t="shared" si="12"/>
        <v>0</v>
      </c>
      <c r="K793" s="91"/>
    </row>
    <row r="794" spans="1:11" s="62" customFormat="1" ht="15">
      <c r="A794" s="64" t="s">
        <v>327</v>
      </c>
      <c r="B794" s="65" t="s">
        <v>16</v>
      </c>
      <c r="C794" s="65" t="s">
        <v>34</v>
      </c>
      <c r="D794" s="65" t="s">
        <v>346</v>
      </c>
      <c r="E794" s="65" t="s">
        <v>328</v>
      </c>
      <c r="F794" s="96">
        <v>33600</v>
      </c>
      <c r="G794" s="97"/>
      <c r="H794" s="98">
        <f>'пр.4'!I704</f>
        <v>0</v>
      </c>
      <c r="I794" s="99"/>
      <c r="J794" s="90">
        <f t="shared" si="12"/>
        <v>0</v>
      </c>
      <c r="K794" s="91"/>
    </row>
    <row r="795" spans="1:11" s="62" customFormat="1" ht="46.5">
      <c r="A795" s="64" t="s">
        <v>349</v>
      </c>
      <c r="B795" s="65" t="s">
        <v>16</v>
      </c>
      <c r="C795" s="65" t="s">
        <v>34</v>
      </c>
      <c r="D795" s="65" t="s">
        <v>350</v>
      </c>
      <c r="E795" s="65"/>
      <c r="F795" s="96">
        <v>98300</v>
      </c>
      <c r="G795" s="97"/>
      <c r="H795" s="98">
        <f>H796</f>
        <v>0</v>
      </c>
      <c r="I795" s="99"/>
      <c r="J795" s="90">
        <f t="shared" si="12"/>
        <v>0</v>
      </c>
      <c r="K795" s="91"/>
    </row>
    <row r="796" spans="1:11" s="62" customFormat="1" ht="30.75">
      <c r="A796" s="64" t="s">
        <v>301</v>
      </c>
      <c r="B796" s="65" t="s">
        <v>16</v>
      </c>
      <c r="C796" s="65" t="s">
        <v>34</v>
      </c>
      <c r="D796" s="65" t="s">
        <v>350</v>
      </c>
      <c r="E796" s="65" t="s">
        <v>302</v>
      </c>
      <c r="F796" s="96">
        <v>98300</v>
      </c>
      <c r="G796" s="97"/>
      <c r="H796" s="98">
        <f>H797</f>
        <v>0</v>
      </c>
      <c r="I796" s="99"/>
      <c r="J796" s="90">
        <f t="shared" si="12"/>
        <v>0</v>
      </c>
      <c r="K796" s="91"/>
    </row>
    <row r="797" spans="1:11" s="62" customFormat="1" ht="15">
      <c r="A797" s="64" t="s">
        <v>327</v>
      </c>
      <c r="B797" s="65" t="s">
        <v>16</v>
      </c>
      <c r="C797" s="65" t="s">
        <v>34</v>
      </c>
      <c r="D797" s="65" t="s">
        <v>350</v>
      </c>
      <c r="E797" s="65" t="s">
        <v>328</v>
      </c>
      <c r="F797" s="96">
        <v>98300</v>
      </c>
      <c r="G797" s="97"/>
      <c r="H797" s="98">
        <f>'пр.4'!I707</f>
        <v>0</v>
      </c>
      <c r="I797" s="99"/>
      <c r="J797" s="90">
        <f t="shared" si="12"/>
        <v>0</v>
      </c>
      <c r="K797" s="91"/>
    </row>
    <row r="798" spans="1:11" s="62" customFormat="1" ht="30.75">
      <c r="A798" s="64" t="s">
        <v>544</v>
      </c>
      <c r="B798" s="65" t="s">
        <v>16</v>
      </c>
      <c r="C798" s="65" t="s">
        <v>34</v>
      </c>
      <c r="D798" s="65" t="s">
        <v>545</v>
      </c>
      <c r="E798" s="65"/>
      <c r="F798" s="96">
        <v>100000</v>
      </c>
      <c r="G798" s="97"/>
      <c r="H798" s="98">
        <f>H799</f>
        <v>0</v>
      </c>
      <c r="I798" s="99"/>
      <c r="J798" s="90">
        <f t="shared" si="12"/>
        <v>0</v>
      </c>
      <c r="K798" s="91"/>
    </row>
    <row r="799" spans="1:11" s="62" customFormat="1" ht="30.75">
      <c r="A799" s="64" t="s">
        <v>301</v>
      </c>
      <c r="B799" s="65" t="s">
        <v>16</v>
      </c>
      <c r="C799" s="65" t="s">
        <v>34</v>
      </c>
      <c r="D799" s="65" t="s">
        <v>545</v>
      </c>
      <c r="E799" s="65" t="s">
        <v>302</v>
      </c>
      <c r="F799" s="96">
        <v>100000</v>
      </c>
      <c r="G799" s="97"/>
      <c r="H799" s="98">
        <f>H800</f>
        <v>0</v>
      </c>
      <c r="I799" s="99"/>
      <c r="J799" s="90">
        <f t="shared" si="12"/>
        <v>0</v>
      </c>
      <c r="K799" s="91"/>
    </row>
    <row r="800" spans="1:11" s="62" customFormat="1" ht="15">
      <c r="A800" s="64" t="s">
        <v>327</v>
      </c>
      <c r="B800" s="65" t="s">
        <v>16</v>
      </c>
      <c r="C800" s="65" t="s">
        <v>34</v>
      </c>
      <c r="D800" s="65" t="s">
        <v>545</v>
      </c>
      <c r="E800" s="65" t="s">
        <v>328</v>
      </c>
      <c r="F800" s="96">
        <v>100000</v>
      </c>
      <c r="G800" s="97"/>
      <c r="H800" s="98">
        <f>'пр.4'!I710</f>
        <v>0</v>
      </c>
      <c r="I800" s="99"/>
      <c r="J800" s="90">
        <f t="shared" si="12"/>
        <v>0</v>
      </c>
      <c r="K800" s="91"/>
    </row>
    <row r="801" spans="1:11" s="62" customFormat="1" ht="30.75">
      <c r="A801" s="64" t="s">
        <v>532</v>
      </c>
      <c r="B801" s="65" t="s">
        <v>16</v>
      </c>
      <c r="C801" s="65" t="s">
        <v>34</v>
      </c>
      <c r="D801" s="65" t="s">
        <v>533</v>
      </c>
      <c r="E801" s="65"/>
      <c r="F801" s="96">
        <v>4315700</v>
      </c>
      <c r="G801" s="97"/>
      <c r="H801" s="98">
        <f>H802+H812</f>
        <v>159650</v>
      </c>
      <c r="I801" s="99"/>
      <c r="J801" s="90">
        <f t="shared" si="12"/>
        <v>3.699284009546539</v>
      </c>
      <c r="K801" s="91"/>
    </row>
    <row r="802" spans="1:11" s="62" customFormat="1" ht="46.5">
      <c r="A802" s="64" t="s">
        <v>534</v>
      </c>
      <c r="B802" s="65" t="s">
        <v>16</v>
      </c>
      <c r="C802" s="65" t="s">
        <v>34</v>
      </c>
      <c r="D802" s="65" t="s">
        <v>535</v>
      </c>
      <c r="E802" s="65"/>
      <c r="F802" s="96">
        <f>F803+F806+F810</f>
        <v>1316000</v>
      </c>
      <c r="G802" s="97"/>
      <c r="H802" s="98">
        <f>H803+H806+H810</f>
        <v>159650</v>
      </c>
      <c r="I802" s="99"/>
      <c r="J802" s="90">
        <f t="shared" si="12"/>
        <v>12.131458966565349</v>
      </c>
      <c r="K802" s="91"/>
    </row>
    <row r="803" spans="1:11" s="62" customFormat="1" ht="15">
      <c r="A803" s="64" t="s">
        <v>374</v>
      </c>
      <c r="B803" s="65" t="s">
        <v>16</v>
      </c>
      <c r="C803" s="65" t="s">
        <v>34</v>
      </c>
      <c r="D803" s="65" t="s">
        <v>537</v>
      </c>
      <c r="E803" s="65"/>
      <c r="F803" s="96">
        <v>300000</v>
      </c>
      <c r="G803" s="97"/>
      <c r="H803" s="98">
        <f>H804</f>
        <v>0</v>
      </c>
      <c r="I803" s="99"/>
      <c r="J803" s="90">
        <f t="shared" si="12"/>
        <v>0</v>
      </c>
      <c r="K803" s="91"/>
    </row>
    <row r="804" spans="1:11" s="62" customFormat="1" ht="30.75">
      <c r="A804" s="64" t="s">
        <v>301</v>
      </c>
      <c r="B804" s="65" t="s">
        <v>16</v>
      </c>
      <c r="C804" s="65" t="s">
        <v>34</v>
      </c>
      <c r="D804" s="65" t="s">
        <v>537</v>
      </c>
      <c r="E804" s="65" t="s">
        <v>302</v>
      </c>
      <c r="F804" s="96">
        <v>300000</v>
      </c>
      <c r="G804" s="97"/>
      <c r="H804" s="98">
        <f>H805</f>
        <v>0</v>
      </c>
      <c r="I804" s="99"/>
      <c r="J804" s="90">
        <f t="shared" si="12"/>
        <v>0</v>
      </c>
      <c r="K804" s="91"/>
    </row>
    <row r="805" spans="1:11" s="62" customFormat="1" ht="15">
      <c r="A805" s="64" t="s">
        <v>327</v>
      </c>
      <c r="B805" s="65" t="s">
        <v>16</v>
      </c>
      <c r="C805" s="65" t="s">
        <v>34</v>
      </c>
      <c r="D805" s="65" t="s">
        <v>537</v>
      </c>
      <c r="E805" s="65" t="s">
        <v>328</v>
      </c>
      <c r="F805" s="96">
        <v>300000</v>
      </c>
      <c r="G805" s="97"/>
      <c r="H805" s="98">
        <f>'пр.4'!I715</f>
        <v>0</v>
      </c>
      <c r="I805" s="99"/>
      <c r="J805" s="90">
        <f t="shared" si="12"/>
        <v>0</v>
      </c>
      <c r="K805" s="91"/>
    </row>
    <row r="806" spans="1:11" s="62" customFormat="1" ht="30.75">
      <c r="A806" s="64" t="s">
        <v>538</v>
      </c>
      <c r="B806" s="65" t="s">
        <v>16</v>
      </c>
      <c r="C806" s="65" t="s">
        <v>34</v>
      </c>
      <c r="D806" s="65" t="s">
        <v>539</v>
      </c>
      <c r="E806" s="65"/>
      <c r="F806" s="96">
        <v>703000</v>
      </c>
      <c r="G806" s="97"/>
      <c r="H806" s="98">
        <f>H807</f>
        <v>159650</v>
      </c>
      <c r="I806" s="99"/>
      <c r="J806" s="90">
        <f t="shared" si="12"/>
        <v>22.709815078236133</v>
      </c>
      <c r="K806" s="91"/>
    </row>
    <row r="807" spans="1:11" s="62" customFormat="1" ht="30.75">
      <c r="A807" s="64" t="s">
        <v>301</v>
      </c>
      <c r="B807" s="65" t="s">
        <v>16</v>
      </c>
      <c r="C807" s="65" t="s">
        <v>34</v>
      </c>
      <c r="D807" s="65" t="s">
        <v>539</v>
      </c>
      <c r="E807" s="65" t="s">
        <v>302</v>
      </c>
      <c r="F807" s="96">
        <v>703000</v>
      </c>
      <c r="G807" s="97"/>
      <c r="H807" s="98">
        <f>H808</f>
        <v>159650</v>
      </c>
      <c r="I807" s="99"/>
      <c r="J807" s="90">
        <f t="shared" si="12"/>
        <v>22.709815078236133</v>
      </c>
      <c r="K807" s="91"/>
    </row>
    <row r="808" spans="1:11" s="62" customFormat="1" ht="15">
      <c r="A808" s="64" t="s">
        <v>327</v>
      </c>
      <c r="B808" s="65" t="s">
        <v>16</v>
      </c>
      <c r="C808" s="65" t="s">
        <v>34</v>
      </c>
      <c r="D808" s="65" t="s">
        <v>539</v>
      </c>
      <c r="E808" s="65" t="s">
        <v>328</v>
      </c>
      <c r="F808" s="96">
        <v>703000</v>
      </c>
      <c r="G808" s="97"/>
      <c r="H808" s="98">
        <f>'пр.4'!I718</f>
        <v>159650</v>
      </c>
      <c r="I808" s="99"/>
      <c r="J808" s="90">
        <f t="shared" si="12"/>
        <v>22.709815078236133</v>
      </c>
      <c r="K808" s="91"/>
    </row>
    <row r="809" spans="1:11" s="62" customFormat="1" ht="15">
      <c r="A809" s="64" t="s">
        <v>546</v>
      </c>
      <c r="B809" s="65" t="s">
        <v>16</v>
      </c>
      <c r="C809" s="65" t="s">
        <v>34</v>
      </c>
      <c r="D809" s="65" t="s">
        <v>547</v>
      </c>
      <c r="E809" s="65"/>
      <c r="F809" s="96">
        <v>313000</v>
      </c>
      <c r="G809" s="97"/>
      <c r="H809" s="98">
        <f>H810</f>
        <v>0</v>
      </c>
      <c r="I809" s="99"/>
      <c r="J809" s="90">
        <f t="shared" si="12"/>
        <v>0</v>
      </c>
      <c r="K809" s="91"/>
    </row>
    <row r="810" spans="1:11" s="62" customFormat="1" ht="30.75">
      <c r="A810" s="64" t="s">
        <v>301</v>
      </c>
      <c r="B810" s="65" t="s">
        <v>16</v>
      </c>
      <c r="C810" s="65" t="s">
        <v>34</v>
      </c>
      <c r="D810" s="65" t="s">
        <v>547</v>
      </c>
      <c r="E810" s="65" t="s">
        <v>302</v>
      </c>
      <c r="F810" s="96">
        <v>313000</v>
      </c>
      <c r="G810" s="97"/>
      <c r="H810" s="98">
        <f>H811</f>
        <v>0</v>
      </c>
      <c r="I810" s="99"/>
      <c r="J810" s="90">
        <f t="shared" si="12"/>
        <v>0</v>
      </c>
      <c r="K810" s="91"/>
    </row>
    <row r="811" spans="1:11" s="62" customFormat="1" ht="15">
      <c r="A811" s="64" t="s">
        <v>327</v>
      </c>
      <c r="B811" s="65" t="s">
        <v>16</v>
      </c>
      <c r="C811" s="65" t="s">
        <v>34</v>
      </c>
      <c r="D811" s="65" t="s">
        <v>547</v>
      </c>
      <c r="E811" s="65" t="s">
        <v>328</v>
      </c>
      <c r="F811" s="96">
        <v>313000</v>
      </c>
      <c r="G811" s="97"/>
      <c r="H811" s="98">
        <f>'пр.4'!I721</f>
        <v>0</v>
      </c>
      <c r="I811" s="99"/>
      <c r="J811" s="90">
        <f t="shared" si="12"/>
        <v>0</v>
      </c>
      <c r="K811" s="91"/>
    </row>
    <row r="812" spans="1:11" s="62" customFormat="1" ht="46.5">
      <c r="A812" s="64" t="s">
        <v>548</v>
      </c>
      <c r="B812" s="65" t="s">
        <v>16</v>
      </c>
      <c r="C812" s="65" t="s">
        <v>34</v>
      </c>
      <c r="D812" s="65" t="s">
        <v>549</v>
      </c>
      <c r="E812" s="65"/>
      <c r="F812" s="96">
        <v>2999700</v>
      </c>
      <c r="G812" s="97"/>
      <c r="H812" s="98">
        <f>H813</f>
        <v>0</v>
      </c>
      <c r="I812" s="99"/>
      <c r="J812" s="90">
        <f t="shared" si="12"/>
        <v>0</v>
      </c>
      <c r="K812" s="91"/>
    </row>
    <row r="813" spans="1:11" s="62" customFormat="1" ht="46.5">
      <c r="A813" s="64" t="s">
        <v>550</v>
      </c>
      <c r="B813" s="65" t="s">
        <v>16</v>
      </c>
      <c r="C813" s="65" t="s">
        <v>34</v>
      </c>
      <c r="D813" s="65" t="s">
        <v>551</v>
      </c>
      <c r="E813" s="65"/>
      <c r="F813" s="96">
        <v>2999700</v>
      </c>
      <c r="G813" s="97"/>
      <c r="H813" s="98">
        <f>H814</f>
        <v>0</v>
      </c>
      <c r="I813" s="99"/>
      <c r="J813" s="90">
        <f t="shared" si="12"/>
        <v>0</v>
      </c>
      <c r="K813" s="91"/>
    </row>
    <row r="814" spans="1:11" s="62" customFormat="1" ht="30.75">
      <c r="A814" s="64" t="s">
        <v>301</v>
      </c>
      <c r="B814" s="65" t="s">
        <v>16</v>
      </c>
      <c r="C814" s="65" t="s">
        <v>34</v>
      </c>
      <c r="D814" s="65" t="s">
        <v>551</v>
      </c>
      <c r="E814" s="65" t="s">
        <v>302</v>
      </c>
      <c r="F814" s="96">
        <v>2999700</v>
      </c>
      <c r="G814" s="97"/>
      <c r="H814" s="98">
        <f>H815</f>
        <v>0</v>
      </c>
      <c r="I814" s="99"/>
      <c r="J814" s="90">
        <f t="shared" si="12"/>
        <v>0</v>
      </c>
      <c r="K814" s="91"/>
    </row>
    <row r="815" spans="1:11" s="62" customFormat="1" ht="15">
      <c r="A815" s="64" t="s">
        <v>327</v>
      </c>
      <c r="B815" s="65" t="s">
        <v>16</v>
      </c>
      <c r="C815" s="65" t="s">
        <v>34</v>
      </c>
      <c r="D815" s="65" t="s">
        <v>551</v>
      </c>
      <c r="E815" s="65" t="s">
        <v>328</v>
      </c>
      <c r="F815" s="96">
        <v>2999700</v>
      </c>
      <c r="G815" s="97"/>
      <c r="H815" s="98">
        <f>'пр.4'!I725</f>
        <v>0</v>
      </c>
      <c r="I815" s="99"/>
      <c r="J815" s="90">
        <f t="shared" si="12"/>
        <v>0</v>
      </c>
      <c r="K815" s="91"/>
    </row>
    <row r="816" spans="1:11" s="62" customFormat="1" ht="30.75">
      <c r="A816" s="64" t="s">
        <v>540</v>
      </c>
      <c r="B816" s="65" t="s">
        <v>16</v>
      </c>
      <c r="C816" s="65" t="s">
        <v>34</v>
      </c>
      <c r="D816" s="65" t="s">
        <v>541</v>
      </c>
      <c r="E816" s="65"/>
      <c r="F816" s="96">
        <v>428000</v>
      </c>
      <c r="G816" s="97"/>
      <c r="H816" s="98">
        <f>H817</f>
        <v>0</v>
      </c>
      <c r="I816" s="99"/>
      <c r="J816" s="90">
        <f t="shared" si="12"/>
        <v>0</v>
      </c>
      <c r="K816" s="91"/>
    </row>
    <row r="817" spans="1:11" s="62" customFormat="1" ht="15">
      <c r="A817" s="64" t="s">
        <v>542</v>
      </c>
      <c r="B817" s="65" t="s">
        <v>16</v>
      </c>
      <c r="C817" s="65" t="s">
        <v>34</v>
      </c>
      <c r="D817" s="65" t="s">
        <v>543</v>
      </c>
      <c r="E817" s="65"/>
      <c r="F817" s="96">
        <v>428000</v>
      </c>
      <c r="G817" s="97"/>
      <c r="H817" s="98">
        <f>H818</f>
        <v>0</v>
      </c>
      <c r="I817" s="99"/>
      <c r="J817" s="90">
        <f t="shared" si="12"/>
        <v>0</v>
      </c>
      <c r="K817" s="91"/>
    </row>
    <row r="818" spans="1:11" s="62" customFormat="1" ht="30.75">
      <c r="A818" s="64" t="s">
        <v>301</v>
      </c>
      <c r="B818" s="65" t="s">
        <v>16</v>
      </c>
      <c r="C818" s="65" t="s">
        <v>34</v>
      </c>
      <c r="D818" s="65" t="s">
        <v>543</v>
      </c>
      <c r="E818" s="65" t="s">
        <v>302</v>
      </c>
      <c r="F818" s="96">
        <v>428000</v>
      </c>
      <c r="G818" s="97"/>
      <c r="H818" s="98">
        <f>H819</f>
        <v>0</v>
      </c>
      <c r="I818" s="99"/>
      <c r="J818" s="90">
        <f t="shared" si="12"/>
        <v>0</v>
      </c>
      <c r="K818" s="91"/>
    </row>
    <row r="819" spans="1:11" s="62" customFormat="1" ht="15">
      <c r="A819" s="64" t="s">
        <v>327</v>
      </c>
      <c r="B819" s="65" t="s">
        <v>16</v>
      </c>
      <c r="C819" s="65" t="s">
        <v>34</v>
      </c>
      <c r="D819" s="65" t="s">
        <v>543</v>
      </c>
      <c r="E819" s="65" t="s">
        <v>328</v>
      </c>
      <c r="F819" s="96">
        <v>428000</v>
      </c>
      <c r="G819" s="97"/>
      <c r="H819" s="98">
        <f>'пр.4'!I729</f>
        <v>0</v>
      </c>
      <c r="I819" s="99"/>
      <c r="J819" s="90">
        <f t="shared" si="12"/>
        <v>0</v>
      </c>
      <c r="K819" s="91"/>
    </row>
    <row r="820" spans="1:11" s="62" customFormat="1" ht="15">
      <c r="A820" s="60" t="s">
        <v>58</v>
      </c>
      <c r="B820" s="61" t="s">
        <v>32</v>
      </c>
      <c r="C820" s="61"/>
      <c r="D820" s="61"/>
      <c r="E820" s="61"/>
      <c r="F820" s="100">
        <v>8730983</v>
      </c>
      <c r="G820" s="101"/>
      <c r="H820" s="102">
        <f>H821</f>
        <v>2728042</v>
      </c>
      <c r="I820" s="103"/>
      <c r="J820" s="90">
        <f t="shared" si="12"/>
        <v>31.245531001492044</v>
      </c>
      <c r="K820" s="91"/>
    </row>
    <row r="821" spans="1:11" s="62" customFormat="1" ht="15">
      <c r="A821" s="60" t="s">
        <v>59</v>
      </c>
      <c r="B821" s="61" t="s">
        <v>32</v>
      </c>
      <c r="C821" s="61" t="s">
        <v>8</v>
      </c>
      <c r="D821" s="61"/>
      <c r="E821" s="61"/>
      <c r="F821" s="100">
        <v>8730983</v>
      </c>
      <c r="G821" s="101"/>
      <c r="H821" s="102">
        <f>H822</f>
        <v>2728042</v>
      </c>
      <c r="I821" s="103"/>
      <c r="J821" s="90">
        <f t="shared" si="12"/>
        <v>31.245531001492044</v>
      </c>
      <c r="K821" s="91"/>
    </row>
    <row r="822" spans="1:11" s="62" customFormat="1" ht="30.75">
      <c r="A822" s="64" t="s">
        <v>552</v>
      </c>
      <c r="B822" s="65" t="s">
        <v>32</v>
      </c>
      <c r="C822" s="65" t="s">
        <v>8</v>
      </c>
      <c r="D822" s="65" t="s">
        <v>553</v>
      </c>
      <c r="E822" s="65"/>
      <c r="F822" s="96">
        <v>8730983</v>
      </c>
      <c r="G822" s="97"/>
      <c r="H822" s="98">
        <f>H823</f>
        <v>2728042</v>
      </c>
      <c r="I822" s="99"/>
      <c r="J822" s="90">
        <f t="shared" si="12"/>
        <v>31.245531001492044</v>
      </c>
      <c r="K822" s="91"/>
    </row>
    <row r="823" spans="1:11" s="62" customFormat="1" ht="30.75">
      <c r="A823" s="64" t="s">
        <v>154</v>
      </c>
      <c r="B823" s="65" t="s">
        <v>32</v>
      </c>
      <c r="C823" s="65" t="s">
        <v>8</v>
      </c>
      <c r="D823" s="65" t="s">
        <v>554</v>
      </c>
      <c r="E823" s="65"/>
      <c r="F823" s="96">
        <v>8730983</v>
      </c>
      <c r="G823" s="97"/>
      <c r="H823" s="98">
        <f>H824</f>
        <v>2728042</v>
      </c>
      <c r="I823" s="99"/>
      <c r="J823" s="90">
        <f t="shared" si="12"/>
        <v>31.245531001492044</v>
      </c>
      <c r="K823" s="91"/>
    </row>
    <row r="824" spans="1:11" s="62" customFormat="1" ht="30.75">
      <c r="A824" s="64" t="s">
        <v>301</v>
      </c>
      <c r="B824" s="65" t="s">
        <v>32</v>
      </c>
      <c r="C824" s="65" t="s">
        <v>8</v>
      </c>
      <c r="D824" s="65" t="s">
        <v>554</v>
      </c>
      <c r="E824" s="65" t="s">
        <v>302</v>
      </c>
      <c r="F824" s="96">
        <v>8730983</v>
      </c>
      <c r="G824" s="97"/>
      <c r="H824" s="98">
        <f>H825</f>
        <v>2728042</v>
      </c>
      <c r="I824" s="99"/>
      <c r="J824" s="90">
        <f t="shared" si="12"/>
        <v>31.245531001492044</v>
      </c>
      <c r="K824" s="91"/>
    </row>
    <row r="825" spans="1:11" s="62" customFormat="1" ht="15">
      <c r="A825" s="64" t="s">
        <v>303</v>
      </c>
      <c r="B825" s="65" t="s">
        <v>32</v>
      </c>
      <c r="C825" s="65" t="s">
        <v>8</v>
      </c>
      <c r="D825" s="65" t="s">
        <v>554</v>
      </c>
      <c r="E825" s="65" t="s">
        <v>304</v>
      </c>
      <c r="F825" s="96">
        <v>8730983</v>
      </c>
      <c r="G825" s="97"/>
      <c r="H825" s="98">
        <f>'пр.4'!I300</f>
        <v>2728042</v>
      </c>
      <c r="I825" s="99"/>
      <c r="J825" s="90">
        <f t="shared" si="12"/>
        <v>31.245531001492044</v>
      </c>
      <c r="K825" s="91"/>
    </row>
    <row r="826" spans="8:9" s="62" customFormat="1" ht="14.25">
      <c r="H826" s="70"/>
      <c r="I826" s="70"/>
    </row>
  </sheetData>
  <sheetProtection/>
  <mergeCells count="2470">
    <mergeCell ref="C1:G1"/>
    <mergeCell ref="F4:G4"/>
    <mergeCell ref="F5:G5"/>
    <mergeCell ref="F6:G6"/>
    <mergeCell ref="F7:G7"/>
    <mergeCell ref="F8:G8"/>
    <mergeCell ref="H301:I30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302:G302"/>
    <mergeCell ref="F303:G303"/>
    <mergeCell ref="F301:G301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F334:G334"/>
    <mergeCell ref="F344:G344"/>
    <mergeCell ref="F345:G345"/>
    <mergeCell ref="F346:G346"/>
    <mergeCell ref="F347:G347"/>
    <mergeCell ref="F348:G348"/>
    <mergeCell ref="F335:G335"/>
    <mergeCell ref="F336:G336"/>
    <mergeCell ref="F337:G337"/>
    <mergeCell ref="F338:G338"/>
    <mergeCell ref="F349:G349"/>
    <mergeCell ref="F350:G350"/>
    <mergeCell ref="F351:G351"/>
    <mergeCell ref="F352:G352"/>
    <mergeCell ref="F353:G353"/>
    <mergeCell ref="F354:G354"/>
    <mergeCell ref="F355:G355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75:G375"/>
    <mergeCell ref="F376:G376"/>
    <mergeCell ref="F377:G377"/>
    <mergeCell ref="F378:G378"/>
    <mergeCell ref="F379:G379"/>
    <mergeCell ref="F380:G380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F389:G389"/>
    <mergeCell ref="F390:G390"/>
    <mergeCell ref="F391:G391"/>
    <mergeCell ref="F392:G392"/>
    <mergeCell ref="F393:G393"/>
    <mergeCell ref="F394:G394"/>
    <mergeCell ref="F395:G395"/>
    <mergeCell ref="F396:G396"/>
    <mergeCell ref="F397:G397"/>
    <mergeCell ref="F398:G398"/>
    <mergeCell ref="F399:G399"/>
    <mergeCell ref="F400:G400"/>
    <mergeCell ref="F401:G401"/>
    <mergeCell ref="F402:G402"/>
    <mergeCell ref="F403:G403"/>
    <mergeCell ref="F404:G404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F427:G427"/>
    <mergeCell ref="F428:G428"/>
    <mergeCell ref="F429:G429"/>
    <mergeCell ref="F421:G421"/>
    <mergeCell ref="F422:G422"/>
    <mergeCell ref="F423:G423"/>
    <mergeCell ref="F424:G424"/>
    <mergeCell ref="F425:G425"/>
    <mergeCell ref="F426:G426"/>
    <mergeCell ref="F430:G430"/>
    <mergeCell ref="F431:G431"/>
    <mergeCell ref="F432:G432"/>
    <mergeCell ref="F433:G433"/>
    <mergeCell ref="F434:G434"/>
    <mergeCell ref="F435:G435"/>
    <mergeCell ref="F436:G436"/>
    <mergeCell ref="F437:G437"/>
    <mergeCell ref="F438:G438"/>
    <mergeCell ref="F439:G439"/>
    <mergeCell ref="F440:G440"/>
    <mergeCell ref="F441:G441"/>
    <mergeCell ref="F442:G442"/>
    <mergeCell ref="F443:G443"/>
    <mergeCell ref="F444:G444"/>
    <mergeCell ref="F445:G445"/>
    <mergeCell ref="F446:G446"/>
    <mergeCell ref="F447:G447"/>
    <mergeCell ref="F448:G448"/>
    <mergeCell ref="F449:G449"/>
    <mergeCell ref="F450:G450"/>
    <mergeCell ref="F451:G451"/>
    <mergeCell ref="F452:G452"/>
    <mergeCell ref="F453:G453"/>
    <mergeCell ref="F454:G454"/>
    <mergeCell ref="F455:G455"/>
    <mergeCell ref="F456:G456"/>
    <mergeCell ref="F457:G457"/>
    <mergeCell ref="F458:G458"/>
    <mergeCell ref="F459:G459"/>
    <mergeCell ref="F460:G460"/>
    <mergeCell ref="F461:G461"/>
    <mergeCell ref="F462:G462"/>
    <mergeCell ref="F463:G463"/>
    <mergeCell ref="F464:G464"/>
    <mergeCell ref="F465:G465"/>
    <mergeCell ref="F466:G466"/>
    <mergeCell ref="F467:G467"/>
    <mergeCell ref="F468:G468"/>
    <mergeCell ref="F469:G469"/>
    <mergeCell ref="F470:G470"/>
    <mergeCell ref="F471:G471"/>
    <mergeCell ref="F472:G472"/>
    <mergeCell ref="F473:G473"/>
    <mergeCell ref="F474:G474"/>
    <mergeCell ref="F475:G475"/>
    <mergeCell ref="F476:G476"/>
    <mergeCell ref="F477:G477"/>
    <mergeCell ref="F478:G478"/>
    <mergeCell ref="F479:G479"/>
    <mergeCell ref="F480:G480"/>
    <mergeCell ref="F481:G481"/>
    <mergeCell ref="F482:G482"/>
    <mergeCell ref="F483:G483"/>
    <mergeCell ref="F484:G484"/>
    <mergeCell ref="F485:G485"/>
    <mergeCell ref="F486:G486"/>
    <mergeCell ref="F487:G487"/>
    <mergeCell ref="F488:G488"/>
    <mergeCell ref="F489:G489"/>
    <mergeCell ref="F490:G490"/>
    <mergeCell ref="F491:G491"/>
    <mergeCell ref="F492:G492"/>
    <mergeCell ref="F493:G493"/>
    <mergeCell ref="F494:G494"/>
    <mergeCell ref="F495:G495"/>
    <mergeCell ref="F496:G496"/>
    <mergeCell ref="F497:G497"/>
    <mergeCell ref="F498:G498"/>
    <mergeCell ref="F499:G499"/>
    <mergeCell ref="F500:G500"/>
    <mergeCell ref="F501:G501"/>
    <mergeCell ref="F502:G502"/>
    <mergeCell ref="F503:G503"/>
    <mergeCell ref="F504:G504"/>
    <mergeCell ref="F505:G505"/>
    <mergeCell ref="F506:G506"/>
    <mergeCell ref="F507:G507"/>
    <mergeCell ref="F508:G508"/>
    <mergeCell ref="F509:G509"/>
    <mergeCell ref="F510:G510"/>
    <mergeCell ref="F511:G511"/>
    <mergeCell ref="F512:G512"/>
    <mergeCell ref="F513:G513"/>
    <mergeCell ref="F514:G514"/>
    <mergeCell ref="F515:G515"/>
    <mergeCell ref="F516:G516"/>
    <mergeCell ref="F517:G517"/>
    <mergeCell ref="F518:G518"/>
    <mergeCell ref="F519:G519"/>
    <mergeCell ref="F520:G520"/>
    <mergeCell ref="F521:G521"/>
    <mergeCell ref="F522:G522"/>
    <mergeCell ref="F523:G523"/>
    <mergeCell ref="F524:G524"/>
    <mergeCell ref="F525:G525"/>
    <mergeCell ref="F526:G526"/>
    <mergeCell ref="F527:G527"/>
    <mergeCell ref="F528:G528"/>
    <mergeCell ref="F529:G529"/>
    <mergeCell ref="F530:G530"/>
    <mergeCell ref="F531:G531"/>
    <mergeCell ref="F532:G532"/>
    <mergeCell ref="F533:G533"/>
    <mergeCell ref="F534:G534"/>
    <mergeCell ref="F535:G535"/>
    <mergeCell ref="F536:G536"/>
    <mergeCell ref="F537:G537"/>
    <mergeCell ref="F538:G538"/>
    <mergeCell ref="F539:G539"/>
    <mergeCell ref="F540:G540"/>
    <mergeCell ref="F541:G541"/>
    <mergeCell ref="F542:G542"/>
    <mergeCell ref="F543:G543"/>
    <mergeCell ref="F544:G544"/>
    <mergeCell ref="F545:G545"/>
    <mergeCell ref="F546:G546"/>
    <mergeCell ref="F547:G547"/>
    <mergeCell ref="F548:G548"/>
    <mergeCell ref="F549:G549"/>
    <mergeCell ref="F550:G550"/>
    <mergeCell ref="F551:G551"/>
    <mergeCell ref="F552:G552"/>
    <mergeCell ref="F553:G553"/>
    <mergeCell ref="F554:G554"/>
    <mergeCell ref="F555:G555"/>
    <mergeCell ref="F556:G556"/>
    <mergeCell ref="F557:G557"/>
    <mergeCell ref="F558:G558"/>
    <mergeCell ref="F559:G559"/>
    <mergeCell ref="F560:G560"/>
    <mergeCell ref="F561:G561"/>
    <mergeCell ref="F562:G562"/>
    <mergeCell ref="F563:G563"/>
    <mergeCell ref="F564:G564"/>
    <mergeCell ref="F565:G565"/>
    <mergeCell ref="F566:G566"/>
    <mergeCell ref="F567:G567"/>
    <mergeCell ref="F568:G568"/>
    <mergeCell ref="F569:G569"/>
    <mergeCell ref="F570:G570"/>
    <mergeCell ref="F571:G571"/>
    <mergeCell ref="F572:G572"/>
    <mergeCell ref="F573:G573"/>
    <mergeCell ref="F574:G574"/>
    <mergeCell ref="F575:G575"/>
    <mergeCell ref="F576:G576"/>
    <mergeCell ref="F577:G577"/>
    <mergeCell ref="F578:G578"/>
    <mergeCell ref="F579:G579"/>
    <mergeCell ref="F580:G580"/>
    <mergeCell ref="F581:G581"/>
    <mergeCell ref="F582:G582"/>
    <mergeCell ref="F583:G583"/>
    <mergeCell ref="F584:G584"/>
    <mergeCell ref="F585:G585"/>
    <mergeCell ref="F586:G586"/>
    <mergeCell ref="F587:G587"/>
    <mergeCell ref="F588:G588"/>
    <mergeCell ref="F589:G589"/>
    <mergeCell ref="F590:G590"/>
    <mergeCell ref="F591:G591"/>
    <mergeCell ref="F592:G592"/>
    <mergeCell ref="F593:G593"/>
    <mergeCell ref="F594:G594"/>
    <mergeCell ref="F595:G595"/>
    <mergeCell ref="F596:G596"/>
    <mergeCell ref="F597:G597"/>
    <mergeCell ref="F598:G598"/>
    <mergeCell ref="F599:G599"/>
    <mergeCell ref="F600:G600"/>
    <mergeCell ref="F601:G601"/>
    <mergeCell ref="F602:G602"/>
    <mergeCell ref="F603:G603"/>
    <mergeCell ref="F604:G604"/>
    <mergeCell ref="F605:G605"/>
    <mergeCell ref="F606:G606"/>
    <mergeCell ref="F607:G607"/>
    <mergeCell ref="F608:G608"/>
    <mergeCell ref="F609:G609"/>
    <mergeCell ref="F610:G610"/>
    <mergeCell ref="F611:G611"/>
    <mergeCell ref="F612:G612"/>
    <mergeCell ref="F613:G613"/>
    <mergeCell ref="F614:G614"/>
    <mergeCell ref="F615:G615"/>
    <mergeCell ref="F616:G616"/>
    <mergeCell ref="F617:G617"/>
    <mergeCell ref="F618:G618"/>
    <mergeCell ref="F619:G619"/>
    <mergeCell ref="F620:G620"/>
    <mergeCell ref="F621:G621"/>
    <mergeCell ref="F626:G626"/>
    <mergeCell ref="F627:G627"/>
    <mergeCell ref="F628:G628"/>
    <mergeCell ref="F622:G622"/>
    <mergeCell ref="F623:G623"/>
    <mergeCell ref="F624:G624"/>
    <mergeCell ref="F625:G625"/>
    <mergeCell ref="F629:G629"/>
    <mergeCell ref="F630:G630"/>
    <mergeCell ref="F631:G631"/>
    <mergeCell ref="F632:G632"/>
    <mergeCell ref="F633:G633"/>
    <mergeCell ref="F634:G634"/>
    <mergeCell ref="F635:G635"/>
    <mergeCell ref="F636:G636"/>
    <mergeCell ref="F637:G637"/>
    <mergeCell ref="F638:G638"/>
    <mergeCell ref="F639:G639"/>
    <mergeCell ref="F640:G640"/>
    <mergeCell ref="F641:G641"/>
    <mergeCell ref="F642:G642"/>
    <mergeCell ref="F643:G643"/>
    <mergeCell ref="F644:G644"/>
    <mergeCell ref="F645:G645"/>
    <mergeCell ref="F646:G646"/>
    <mergeCell ref="F647:G647"/>
    <mergeCell ref="F648:G648"/>
    <mergeCell ref="F649:G649"/>
    <mergeCell ref="F650:G650"/>
    <mergeCell ref="F651:G651"/>
    <mergeCell ref="F652:G652"/>
    <mergeCell ref="F653:G653"/>
    <mergeCell ref="F654:G654"/>
    <mergeCell ref="F655:G655"/>
    <mergeCell ref="F656:G656"/>
    <mergeCell ref="F657:G657"/>
    <mergeCell ref="F658:G658"/>
    <mergeCell ref="F659:G659"/>
    <mergeCell ref="F660:G660"/>
    <mergeCell ref="F661:G661"/>
    <mergeCell ref="F662:G662"/>
    <mergeCell ref="F663:G663"/>
    <mergeCell ref="F664:G664"/>
    <mergeCell ref="F665:G665"/>
    <mergeCell ref="F666:G666"/>
    <mergeCell ref="F667:G667"/>
    <mergeCell ref="F668:G668"/>
    <mergeCell ref="F669:G669"/>
    <mergeCell ref="F670:G670"/>
    <mergeCell ref="F671:G671"/>
    <mergeCell ref="F672:G672"/>
    <mergeCell ref="F673:G673"/>
    <mergeCell ref="F674:G674"/>
    <mergeCell ref="F675:G675"/>
    <mergeCell ref="F676:G676"/>
    <mergeCell ref="F677:G677"/>
    <mergeCell ref="F678:G678"/>
    <mergeCell ref="F679:G679"/>
    <mergeCell ref="F680:G680"/>
    <mergeCell ref="F681:G681"/>
    <mergeCell ref="F682:G682"/>
    <mergeCell ref="F683:G683"/>
    <mergeCell ref="F684:G684"/>
    <mergeCell ref="F685:G685"/>
    <mergeCell ref="F686:G686"/>
    <mergeCell ref="F687:G687"/>
    <mergeCell ref="F688:G688"/>
    <mergeCell ref="F689:G689"/>
    <mergeCell ref="F690:G690"/>
    <mergeCell ref="F691:G691"/>
    <mergeCell ref="F692:G692"/>
    <mergeCell ref="F693:G693"/>
    <mergeCell ref="F694:G694"/>
    <mergeCell ref="F695:G695"/>
    <mergeCell ref="F696:G696"/>
    <mergeCell ref="F697:G697"/>
    <mergeCell ref="F698:G698"/>
    <mergeCell ref="F699:G699"/>
    <mergeCell ref="F700:G700"/>
    <mergeCell ref="F701:G701"/>
    <mergeCell ref="F702:G702"/>
    <mergeCell ref="F703:G703"/>
    <mergeCell ref="F704:G704"/>
    <mergeCell ref="F705:G705"/>
    <mergeCell ref="F706:G706"/>
    <mergeCell ref="F707:G707"/>
    <mergeCell ref="F708:G708"/>
    <mergeCell ref="F709:G709"/>
    <mergeCell ref="F710:G710"/>
    <mergeCell ref="F711:G711"/>
    <mergeCell ref="F712:G712"/>
    <mergeCell ref="F713:G713"/>
    <mergeCell ref="F714:G714"/>
    <mergeCell ref="F715:G715"/>
    <mergeCell ref="F716:G716"/>
    <mergeCell ref="F717:G717"/>
    <mergeCell ref="F718:G718"/>
    <mergeCell ref="F719:G719"/>
    <mergeCell ref="F720:G720"/>
    <mergeCell ref="F721:G721"/>
    <mergeCell ref="F722:G722"/>
    <mergeCell ref="F723:G723"/>
    <mergeCell ref="F724:G724"/>
    <mergeCell ref="F725:G725"/>
    <mergeCell ref="F726:G726"/>
    <mergeCell ref="F727:G727"/>
    <mergeCell ref="F728:G728"/>
    <mergeCell ref="F729:G729"/>
    <mergeCell ref="F730:G730"/>
    <mergeCell ref="F731:G731"/>
    <mergeCell ref="F732:G732"/>
    <mergeCell ref="F733:G733"/>
    <mergeCell ref="F734:G734"/>
    <mergeCell ref="F735:G735"/>
    <mergeCell ref="F736:G736"/>
    <mergeCell ref="F737:G737"/>
    <mergeCell ref="F738:G738"/>
    <mergeCell ref="F739:G739"/>
    <mergeCell ref="F740:G740"/>
    <mergeCell ref="F741:G741"/>
    <mergeCell ref="F742:G742"/>
    <mergeCell ref="F743:G743"/>
    <mergeCell ref="F744:G744"/>
    <mergeCell ref="F745:G745"/>
    <mergeCell ref="F746:G746"/>
    <mergeCell ref="F747:G747"/>
    <mergeCell ref="F748:G748"/>
    <mergeCell ref="F749:G749"/>
    <mergeCell ref="F750:G750"/>
    <mergeCell ref="F751:G751"/>
    <mergeCell ref="F752:G752"/>
    <mergeCell ref="F753:G753"/>
    <mergeCell ref="F754:G754"/>
    <mergeCell ref="F755:G755"/>
    <mergeCell ref="F756:G756"/>
    <mergeCell ref="F757:G757"/>
    <mergeCell ref="F758:G758"/>
    <mergeCell ref="F759:G759"/>
    <mergeCell ref="F760:G760"/>
    <mergeCell ref="F761:G761"/>
    <mergeCell ref="F762:G762"/>
    <mergeCell ref="F763:G763"/>
    <mergeCell ref="F764:G764"/>
    <mergeCell ref="F765:G765"/>
    <mergeCell ref="F766:G766"/>
    <mergeCell ref="F767:G767"/>
    <mergeCell ref="F768:G768"/>
    <mergeCell ref="F769:G769"/>
    <mergeCell ref="F770:G770"/>
    <mergeCell ref="F771:G771"/>
    <mergeCell ref="F772:G772"/>
    <mergeCell ref="F773:G773"/>
    <mergeCell ref="F774:G774"/>
    <mergeCell ref="F775:G775"/>
    <mergeCell ref="F776:G776"/>
    <mergeCell ref="F777:G777"/>
    <mergeCell ref="F778:G778"/>
    <mergeCell ref="F779:G779"/>
    <mergeCell ref="F780:G780"/>
    <mergeCell ref="F781:G781"/>
    <mergeCell ref="F782:G782"/>
    <mergeCell ref="F783:G783"/>
    <mergeCell ref="F784:G784"/>
    <mergeCell ref="F785:G785"/>
    <mergeCell ref="F786:G786"/>
    <mergeCell ref="F787:G787"/>
    <mergeCell ref="F788:G788"/>
    <mergeCell ref="F789:G789"/>
    <mergeCell ref="F790:G790"/>
    <mergeCell ref="F791:G791"/>
    <mergeCell ref="F792:G792"/>
    <mergeCell ref="F793:G793"/>
    <mergeCell ref="F794:G794"/>
    <mergeCell ref="F795:G795"/>
    <mergeCell ref="F796:G796"/>
    <mergeCell ref="F801:G801"/>
    <mergeCell ref="F802:G802"/>
    <mergeCell ref="F803:G803"/>
    <mergeCell ref="F804:G804"/>
    <mergeCell ref="F805:G805"/>
    <mergeCell ref="F797:G797"/>
    <mergeCell ref="F798:G798"/>
    <mergeCell ref="F799:G799"/>
    <mergeCell ref="F800:G800"/>
    <mergeCell ref="F806:G806"/>
    <mergeCell ref="F807:G807"/>
    <mergeCell ref="F808:G808"/>
    <mergeCell ref="F809:G809"/>
    <mergeCell ref="F810:G810"/>
    <mergeCell ref="F811:G811"/>
    <mergeCell ref="F812:G812"/>
    <mergeCell ref="F813:G813"/>
    <mergeCell ref="F814:G814"/>
    <mergeCell ref="F815:G815"/>
    <mergeCell ref="F816:G816"/>
    <mergeCell ref="F817:G817"/>
    <mergeCell ref="F818:G818"/>
    <mergeCell ref="F819:G819"/>
    <mergeCell ref="F820:G820"/>
    <mergeCell ref="F821:G821"/>
    <mergeCell ref="F822:G822"/>
    <mergeCell ref="F823:G823"/>
    <mergeCell ref="F824:G824"/>
    <mergeCell ref="F825:G825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H199:I199"/>
    <mergeCell ref="H200:I200"/>
    <mergeCell ref="H201:I201"/>
    <mergeCell ref="H202:I202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211:I211"/>
    <mergeCell ref="H212:I212"/>
    <mergeCell ref="H213:I213"/>
    <mergeCell ref="H214:I214"/>
    <mergeCell ref="H215:I215"/>
    <mergeCell ref="H218:I218"/>
    <mergeCell ref="H219:I219"/>
    <mergeCell ref="H220:I220"/>
    <mergeCell ref="H221:I221"/>
    <mergeCell ref="H222:I222"/>
    <mergeCell ref="H223:I223"/>
    <mergeCell ref="H224:I224"/>
    <mergeCell ref="H225:I225"/>
    <mergeCell ref="H226:I226"/>
    <mergeCell ref="H227:I227"/>
    <mergeCell ref="H228:I228"/>
    <mergeCell ref="H229:I229"/>
    <mergeCell ref="H230:I230"/>
    <mergeCell ref="H231:I231"/>
    <mergeCell ref="H232:I232"/>
    <mergeCell ref="H233:I233"/>
    <mergeCell ref="H234:I234"/>
    <mergeCell ref="H235:I235"/>
    <mergeCell ref="H236:I236"/>
    <mergeCell ref="H237:I237"/>
    <mergeCell ref="H238:I238"/>
    <mergeCell ref="H239:I239"/>
    <mergeCell ref="H240:I240"/>
    <mergeCell ref="H241:I241"/>
    <mergeCell ref="H242:I242"/>
    <mergeCell ref="H243:I243"/>
    <mergeCell ref="H244:I244"/>
    <mergeCell ref="H245:I245"/>
    <mergeCell ref="H246:I246"/>
    <mergeCell ref="H247:I247"/>
    <mergeCell ref="H248:I248"/>
    <mergeCell ref="H249:I249"/>
    <mergeCell ref="H250:I250"/>
    <mergeCell ref="H251:I251"/>
    <mergeCell ref="H252:I252"/>
    <mergeCell ref="H253:I253"/>
    <mergeCell ref="H254:I254"/>
    <mergeCell ref="H255:I255"/>
    <mergeCell ref="H256:I256"/>
    <mergeCell ref="H257:I257"/>
    <mergeCell ref="H258:I258"/>
    <mergeCell ref="H259:I259"/>
    <mergeCell ref="H260:I260"/>
    <mergeCell ref="H261:I261"/>
    <mergeCell ref="H262:I262"/>
    <mergeCell ref="H263:I263"/>
    <mergeCell ref="H264:I264"/>
    <mergeCell ref="H265:I265"/>
    <mergeCell ref="H266:I266"/>
    <mergeCell ref="H267:I267"/>
    <mergeCell ref="H268:I268"/>
    <mergeCell ref="H269:I269"/>
    <mergeCell ref="H270:I270"/>
    <mergeCell ref="H271:I271"/>
    <mergeCell ref="H272:I272"/>
    <mergeCell ref="H273:I273"/>
    <mergeCell ref="H274:I274"/>
    <mergeCell ref="H275:I275"/>
    <mergeCell ref="H276:I276"/>
    <mergeCell ref="H278:I278"/>
    <mergeCell ref="H279:I279"/>
    <mergeCell ref="H280:I280"/>
    <mergeCell ref="H281:I281"/>
    <mergeCell ref="H282:I282"/>
    <mergeCell ref="H283:I283"/>
    <mergeCell ref="H284:I284"/>
    <mergeCell ref="H285:I285"/>
    <mergeCell ref="H286:I286"/>
    <mergeCell ref="H287:I287"/>
    <mergeCell ref="H288:I288"/>
    <mergeCell ref="H289:I289"/>
    <mergeCell ref="H290:I290"/>
    <mergeCell ref="H291:I291"/>
    <mergeCell ref="H292:I292"/>
    <mergeCell ref="H293:I293"/>
    <mergeCell ref="H294:I294"/>
    <mergeCell ref="H295:I295"/>
    <mergeCell ref="H296:I296"/>
    <mergeCell ref="H297:I297"/>
    <mergeCell ref="H298:I298"/>
    <mergeCell ref="H302:I302"/>
    <mergeCell ref="H303:I303"/>
    <mergeCell ref="H304:I304"/>
    <mergeCell ref="H305:I305"/>
    <mergeCell ref="H306:I306"/>
    <mergeCell ref="H307:I307"/>
    <mergeCell ref="H308:I308"/>
    <mergeCell ref="H309:I309"/>
    <mergeCell ref="H310:I310"/>
    <mergeCell ref="H311:I311"/>
    <mergeCell ref="H312:I312"/>
    <mergeCell ref="H313:I313"/>
    <mergeCell ref="H314:I314"/>
    <mergeCell ref="H315:I315"/>
    <mergeCell ref="H316:I316"/>
    <mergeCell ref="H317:I317"/>
    <mergeCell ref="H318:I318"/>
    <mergeCell ref="H319:I319"/>
    <mergeCell ref="H320:I320"/>
    <mergeCell ref="H321:I321"/>
    <mergeCell ref="H322:I322"/>
    <mergeCell ref="H323:I323"/>
    <mergeCell ref="H324:I324"/>
    <mergeCell ref="H325:I325"/>
    <mergeCell ref="H326:I326"/>
    <mergeCell ref="H327:I327"/>
    <mergeCell ref="H328:I328"/>
    <mergeCell ref="H329:I329"/>
    <mergeCell ref="H330:I330"/>
    <mergeCell ref="H331:I331"/>
    <mergeCell ref="H332:I332"/>
    <mergeCell ref="H333:I333"/>
    <mergeCell ref="H334:I334"/>
    <mergeCell ref="H344:I344"/>
    <mergeCell ref="H345:I345"/>
    <mergeCell ref="H346:I346"/>
    <mergeCell ref="H335:I335"/>
    <mergeCell ref="H336:I336"/>
    <mergeCell ref="H337:I337"/>
    <mergeCell ref="H338:I338"/>
    <mergeCell ref="H347:I347"/>
    <mergeCell ref="H348:I348"/>
    <mergeCell ref="H349:I349"/>
    <mergeCell ref="H350:I350"/>
    <mergeCell ref="H351:I351"/>
    <mergeCell ref="H352:I352"/>
    <mergeCell ref="H353:I353"/>
    <mergeCell ref="H354:I354"/>
    <mergeCell ref="H355:I355"/>
    <mergeCell ref="H356:I356"/>
    <mergeCell ref="H357:I357"/>
    <mergeCell ref="H358:I358"/>
    <mergeCell ref="H359:I359"/>
    <mergeCell ref="H360:I360"/>
    <mergeCell ref="H361:I361"/>
    <mergeCell ref="H362:I362"/>
    <mergeCell ref="H363:I363"/>
    <mergeCell ref="H364:I364"/>
    <mergeCell ref="H365:I365"/>
    <mergeCell ref="H366:I366"/>
    <mergeCell ref="H367:I367"/>
    <mergeCell ref="H368:I368"/>
    <mergeCell ref="H369:I369"/>
    <mergeCell ref="H370:I370"/>
    <mergeCell ref="H371:I371"/>
    <mergeCell ref="H372:I372"/>
    <mergeCell ref="H373:I373"/>
    <mergeCell ref="H374:I374"/>
    <mergeCell ref="H375:I375"/>
    <mergeCell ref="H376:I376"/>
    <mergeCell ref="H377:I377"/>
    <mergeCell ref="H378:I378"/>
    <mergeCell ref="H379:I379"/>
    <mergeCell ref="H380:I380"/>
    <mergeCell ref="H381:I381"/>
    <mergeCell ref="H382:I382"/>
    <mergeCell ref="H383:I383"/>
    <mergeCell ref="H384:I384"/>
    <mergeCell ref="H385:I385"/>
    <mergeCell ref="H386:I386"/>
    <mergeCell ref="H387:I387"/>
    <mergeCell ref="H388:I388"/>
    <mergeCell ref="H389:I389"/>
    <mergeCell ref="H390:I390"/>
    <mergeCell ref="H391:I391"/>
    <mergeCell ref="H392:I392"/>
    <mergeCell ref="H393:I393"/>
    <mergeCell ref="H394:I394"/>
    <mergeCell ref="H395:I395"/>
    <mergeCell ref="H396:I396"/>
    <mergeCell ref="H397:I397"/>
    <mergeCell ref="H398:I398"/>
    <mergeCell ref="H399:I399"/>
    <mergeCell ref="H400:I400"/>
    <mergeCell ref="H401:I401"/>
    <mergeCell ref="H402:I402"/>
    <mergeCell ref="H403:I403"/>
    <mergeCell ref="H404:I404"/>
    <mergeCell ref="H405:I405"/>
    <mergeCell ref="H406:I406"/>
    <mergeCell ref="H407:I407"/>
    <mergeCell ref="H408:I408"/>
    <mergeCell ref="H409:I409"/>
    <mergeCell ref="H410:I410"/>
    <mergeCell ref="H411:I411"/>
    <mergeCell ref="H412:I412"/>
    <mergeCell ref="H413:I413"/>
    <mergeCell ref="H414:I414"/>
    <mergeCell ref="H415:I415"/>
    <mergeCell ref="H416:I416"/>
    <mergeCell ref="H417:I417"/>
    <mergeCell ref="H418:I418"/>
    <mergeCell ref="H425:I425"/>
    <mergeCell ref="H426:I426"/>
    <mergeCell ref="H427:I427"/>
    <mergeCell ref="H419:I419"/>
    <mergeCell ref="H420:I420"/>
    <mergeCell ref="H421:I421"/>
    <mergeCell ref="H422:I422"/>
    <mergeCell ref="H423:I423"/>
    <mergeCell ref="H424:I424"/>
    <mergeCell ref="H428:I428"/>
    <mergeCell ref="H429:I429"/>
    <mergeCell ref="H430:I430"/>
    <mergeCell ref="H431:I431"/>
    <mergeCell ref="H432:I432"/>
    <mergeCell ref="H433:I433"/>
    <mergeCell ref="H434:I434"/>
    <mergeCell ref="H435:I435"/>
    <mergeCell ref="H436:I436"/>
    <mergeCell ref="H437:I437"/>
    <mergeCell ref="H438:I438"/>
    <mergeCell ref="H439:I439"/>
    <mergeCell ref="H440:I440"/>
    <mergeCell ref="H441:I441"/>
    <mergeCell ref="H442:I442"/>
    <mergeCell ref="H443:I443"/>
    <mergeCell ref="H444:I444"/>
    <mergeCell ref="H445:I445"/>
    <mergeCell ref="H446:I446"/>
    <mergeCell ref="H447:I447"/>
    <mergeCell ref="H448:I448"/>
    <mergeCell ref="H449:I449"/>
    <mergeCell ref="H450:I450"/>
    <mergeCell ref="H451:I451"/>
    <mergeCell ref="H452:I452"/>
    <mergeCell ref="H453:I453"/>
    <mergeCell ref="H454:I454"/>
    <mergeCell ref="H455:I455"/>
    <mergeCell ref="H456:I456"/>
    <mergeCell ref="H457:I457"/>
    <mergeCell ref="H458:I458"/>
    <mergeCell ref="H459:I459"/>
    <mergeCell ref="H460:I460"/>
    <mergeCell ref="H461:I461"/>
    <mergeCell ref="H462:I462"/>
    <mergeCell ref="H463:I463"/>
    <mergeCell ref="H464:I464"/>
    <mergeCell ref="H465:I465"/>
    <mergeCell ref="H466:I466"/>
    <mergeCell ref="H467:I467"/>
    <mergeCell ref="H468:I468"/>
    <mergeCell ref="H469:I469"/>
    <mergeCell ref="H470:I470"/>
    <mergeCell ref="H471:I471"/>
    <mergeCell ref="H472:I472"/>
    <mergeCell ref="H473:I473"/>
    <mergeCell ref="H474:I474"/>
    <mergeCell ref="H475:I475"/>
    <mergeCell ref="H476:I476"/>
    <mergeCell ref="H477:I477"/>
    <mergeCell ref="H478:I478"/>
    <mergeCell ref="H479:I479"/>
    <mergeCell ref="H480:I480"/>
    <mergeCell ref="H481:I481"/>
    <mergeCell ref="H482:I482"/>
    <mergeCell ref="H483:I483"/>
    <mergeCell ref="H484:I484"/>
    <mergeCell ref="H485:I485"/>
    <mergeCell ref="H486:I486"/>
    <mergeCell ref="H487:I487"/>
    <mergeCell ref="H488:I488"/>
    <mergeCell ref="H489:I489"/>
    <mergeCell ref="H490:I490"/>
    <mergeCell ref="H491:I491"/>
    <mergeCell ref="H492:I492"/>
    <mergeCell ref="H493:I493"/>
    <mergeCell ref="H494:I494"/>
    <mergeCell ref="H495:I495"/>
    <mergeCell ref="H496:I496"/>
    <mergeCell ref="H497:I497"/>
    <mergeCell ref="H498:I498"/>
    <mergeCell ref="H499:I499"/>
    <mergeCell ref="H500:I500"/>
    <mergeCell ref="H501:I501"/>
    <mergeCell ref="H502:I502"/>
    <mergeCell ref="H503:I503"/>
    <mergeCell ref="H504:I504"/>
    <mergeCell ref="H505:I505"/>
    <mergeCell ref="H506:I506"/>
    <mergeCell ref="H507:I507"/>
    <mergeCell ref="H508:I508"/>
    <mergeCell ref="H509:I509"/>
    <mergeCell ref="H510:I510"/>
    <mergeCell ref="H511:I511"/>
    <mergeCell ref="H512:I512"/>
    <mergeCell ref="H513:I513"/>
    <mergeCell ref="H514:I514"/>
    <mergeCell ref="H515:I515"/>
    <mergeCell ref="H516:I516"/>
    <mergeCell ref="H517:I517"/>
    <mergeCell ref="H518:I518"/>
    <mergeCell ref="H519:I519"/>
    <mergeCell ref="H520:I520"/>
    <mergeCell ref="H521:I521"/>
    <mergeCell ref="H522:I522"/>
    <mergeCell ref="H523:I523"/>
    <mergeCell ref="H524:I524"/>
    <mergeCell ref="H525:I525"/>
    <mergeCell ref="H526:I526"/>
    <mergeCell ref="H527:I527"/>
    <mergeCell ref="H528:I528"/>
    <mergeCell ref="H529:I529"/>
    <mergeCell ref="H530:I530"/>
    <mergeCell ref="H531:I531"/>
    <mergeCell ref="H532:I532"/>
    <mergeCell ref="H533:I533"/>
    <mergeCell ref="H534:I534"/>
    <mergeCell ref="H535:I535"/>
    <mergeCell ref="H536:I536"/>
    <mergeCell ref="H537:I537"/>
    <mergeCell ref="H538:I538"/>
    <mergeCell ref="H539:I539"/>
    <mergeCell ref="H540:I540"/>
    <mergeCell ref="H541:I541"/>
    <mergeCell ref="H542:I542"/>
    <mergeCell ref="H543:I543"/>
    <mergeCell ref="H544:I544"/>
    <mergeCell ref="H545:I545"/>
    <mergeCell ref="H546:I546"/>
    <mergeCell ref="H547:I547"/>
    <mergeCell ref="H548:I548"/>
    <mergeCell ref="H549:I549"/>
    <mergeCell ref="H550:I550"/>
    <mergeCell ref="H551:I551"/>
    <mergeCell ref="H552:I552"/>
    <mergeCell ref="H553:I553"/>
    <mergeCell ref="H554:I554"/>
    <mergeCell ref="H555:I555"/>
    <mergeCell ref="H556:I556"/>
    <mergeCell ref="H557:I557"/>
    <mergeCell ref="H558:I558"/>
    <mergeCell ref="H559:I559"/>
    <mergeCell ref="H560:I560"/>
    <mergeCell ref="H561:I561"/>
    <mergeCell ref="H562:I562"/>
    <mergeCell ref="H563:I563"/>
    <mergeCell ref="H564:I564"/>
    <mergeCell ref="H565:I565"/>
    <mergeCell ref="H566:I566"/>
    <mergeCell ref="H567:I567"/>
    <mergeCell ref="H568:I568"/>
    <mergeCell ref="H569:I569"/>
    <mergeCell ref="H570:I570"/>
    <mergeCell ref="H571:I571"/>
    <mergeCell ref="H572:I572"/>
    <mergeCell ref="H573:I573"/>
    <mergeCell ref="H574:I574"/>
    <mergeCell ref="H575:I575"/>
    <mergeCell ref="H576:I576"/>
    <mergeCell ref="H577:I577"/>
    <mergeCell ref="H578:I578"/>
    <mergeCell ref="H579:I579"/>
    <mergeCell ref="H580:I580"/>
    <mergeCell ref="H581:I581"/>
    <mergeCell ref="H582:I582"/>
    <mergeCell ref="H583:I583"/>
    <mergeCell ref="H584:I584"/>
    <mergeCell ref="H585:I585"/>
    <mergeCell ref="H586:I586"/>
    <mergeCell ref="H587:I587"/>
    <mergeCell ref="H588:I588"/>
    <mergeCell ref="H589:I589"/>
    <mergeCell ref="H590:I590"/>
    <mergeCell ref="H591:I591"/>
    <mergeCell ref="H592:I592"/>
    <mergeCell ref="H593:I593"/>
    <mergeCell ref="H594:I594"/>
    <mergeCell ref="H595:I595"/>
    <mergeCell ref="H596:I596"/>
    <mergeCell ref="H597:I597"/>
    <mergeCell ref="H598:I598"/>
    <mergeCell ref="H599:I599"/>
    <mergeCell ref="H600:I600"/>
    <mergeCell ref="H601:I601"/>
    <mergeCell ref="H602:I602"/>
    <mergeCell ref="H603:I603"/>
    <mergeCell ref="H604:I604"/>
    <mergeCell ref="H605:I605"/>
    <mergeCell ref="H606:I606"/>
    <mergeCell ref="H607:I607"/>
    <mergeCell ref="H608:I608"/>
    <mergeCell ref="H609:I609"/>
    <mergeCell ref="H610:I610"/>
    <mergeCell ref="H611:I611"/>
    <mergeCell ref="H612:I612"/>
    <mergeCell ref="H613:I613"/>
    <mergeCell ref="H614:I614"/>
    <mergeCell ref="H615:I615"/>
    <mergeCell ref="H616:I616"/>
    <mergeCell ref="H617:I617"/>
    <mergeCell ref="H618:I618"/>
    <mergeCell ref="H619:I619"/>
    <mergeCell ref="H626:I626"/>
    <mergeCell ref="H620:I620"/>
    <mergeCell ref="H621:I621"/>
    <mergeCell ref="H622:I622"/>
    <mergeCell ref="H623:I623"/>
    <mergeCell ref="H624:I624"/>
    <mergeCell ref="H625:I625"/>
    <mergeCell ref="H627:I627"/>
    <mergeCell ref="H628:I628"/>
    <mergeCell ref="H629:I629"/>
    <mergeCell ref="H630:I630"/>
    <mergeCell ref="H631:I631"/>
    <mergeCell ref="H632:I632"/>
    <mergeCell ref="H633:I633"/>
    <mergeCell ref="H634:I634"/>
    <mergeCell ref="H635:I635"/>
    <mergeCell ref="H636:I636"/>
    <mergeCell ref="H637:I637"/>
    <mergeCell ref="H638:I638"/>
    <mergeCell ref="H639:I639"/>
    <mergeCell ref="H640:I640"/>
    <mergeCell ref="H641:I641"/>
    <mergeCell ref="H642:I642"/>
    <mergeCell ref="H643:I643"/>
    <mergeCell ref="H644:I644"/>
    <mergeCell ref="H645:I645"/>
    <mergeCell ref="H646:I646"/>
    <mergeCell ref="H647:I647"/>
    <mergeCell ref="H648:I648"/>
    <mergeCell ref="H649:I649"/>
    <mergeCell ref="H650:I650"/>
    <mergeCell ref="H651:I651"/>
    <mergeCell ref="H652:I652"/>
    <mergeCell ref="H653:I653"/>
    <mergeCell ref="H654:I654"/>
    <mergeCell ref="H655:I655"/>
    <mergeCell ref="H656:I656"/>
    <mergeCell ref="H657:I657"/>
    <mergeCell ref="H658:I658"/>
    <mergeCell ref="H659:I659"/>
    <mergeCell ref="H660:I660"/>
    <mergeCell ref="H661:I661"/>
    <mergeCell ref="H662:I662"/>
    <mergeCell ref="H663:I663"/>
    <mergeCell ref="H664:I664"/>
    <mergeCell ref="H665:I665"/>
    <mergeCell ref="H666:I666"/>
    <mergeCell ref="H667:I667"/>
    <mergeCell ref="H668:I668"/>
    <mergeCell ref="H669:I669"/>
    <mergeCell ref="H670:I670"/>
    <mergeCell ref="H671:I671"/>
    <mergeCell ref="H672:I672"/>
    <mergeCell ref="H673:I673"/>
    <mergeCell ref="H674:I674"/>
    <mergeCell ref="H675:I675"/>
    <mergeCell ref="H676:I676"/>
    <mergeCell ref="H677:I677"/>
    <mergeCell ref="H678:I678"/>
    <mergeCell ref="H679:I679"/>
    <mergeCell ref="H680:I680"/>
    <mergeCell ref="H681:I681"/>
    <mergeCell ref="H682:I682"/>
    <mergeCell ref="H683:I683"/>
    <mergeCell ref="H684:I684"/>
    <mergeCell ref="H685:I685"/>
    <mergeCell ref="H686:I686"/>
    <mergeCell ref="H687:I687"/>
    <mergeCell ref="H688:I688"/>
    <mergeCell ref="H689:I689"/>
    <mergeCell ref="H690:I690"/>
    <mergeCell ref="H691:I691"/>
    <mergeCell ref="H692:I692"/>
    <mergeCell ref="H693:I693"/>
    <mergeCell ref="H694:I694"/>
    <mergeCell ref="H695:I695"/>
    <mergeCell ref="H696:I696"/>
    <mergeCell ref="H697:I697"/>
    <mergeCell ref="H698:I698"/>
    <mergeCell ref="H699:I699"/>
    <mergeCell ref="H700:I700"/>
    <mergeCell ref="H701:I701"/>
    <mergeCell ref="H702:I702"/>
    <mergeCell ref="H703:I703"/>
    <mergeCell ref="H704:I704"/>
    <mergeCell ref="H705:I705"/>
    <mergeCell ref="H706:I706"/>
    <mergeCell ref="H707:I707"/>
    <mergeCell ref="H708:I708"/>
    <mergeCell ref="H709:I709"/>
    <mergeCell ref="H710:I710"/>
    <mergeCell ref="H711:I711"/>
    <mergeCell ref="H712:I712"/>
    <mergeCell ref="H713:I713"/>
    <mergeCell ref="H714:I714"/>
    <mergeCell ref="H715:I715"/>
    <mergeCell ref="H716:I716"/>
    <mergeCell ref="H717:I717"/>
    <mergeCell ref="H718:I718"/>
    <mergeCell ref="H719:I719"/>
    <mergeCell ref="H720:I720"/>
    <mergeCell ref="H721:I721"/>
    <mergeCell ref="H722:I722"/>
    <mergeCell ref="H723:I723"/>
    <mergeCell ref="H724:I724"/>
    <mergeCell ref="H725:I725"/>
    <mergeCell ref="H726:I726"/>
    <mergeCell ref="H727:I727"/>
    <mergeCell ref="H728:I728"/>
    <mergeCell ref="H729:I729"/>
    <mergeCell ref="H730:I730"/>
    <mergeCell ref="H731:I731"/>
    <mergeCell ref="H732:I732"/>
    <mergeCell ref="H733:I733"/>
    <mergeCell ref="H734:I734"/>
    <mergeCell ref="H735:I735"/>
    <mergeCell ref="H736:I736"/>
    <mergeCell ref="H737:I737"/>
    <mergeCell ref="H738:I738"/>
    <mergeCell ref="H739:I739"/>
    <mergeCell ref="H740:I740"/>
    <mergeCell ref="H741:I741"/>
    <mergeCell ref="H742:I742"/>
    <mergeCell ref="H743:I743"/>
    <mergeCell ref="H744:I744"/>
    <mergeCell ref="H745:I745"/>
    <mergeCell ref="H746:I746"/>
    <mergeCell ref="H747:I747"/>
    <mergeCell ref="H748:I748"/>
    <mergeCell ref="H749:I749"/>
    <mergeCell ref="H750:I750"/>
    <mergeCell ref="H751:I751"/>
    <mergeCell ref="H752:I752"/>
    <mergeCell ref="H753:I753"/>
    <mergeCell ref="H754:I754"/>
    <mergeCell ref="H755:I755"/>
    <mergeCell ref="H756:I756"/>
    <mergeCell ref="H757:I757"/>
    <mergeCell ref="H758:I758"/>
    <mergeCell ref="H759:I759"/>
    <mergeCell ref="H760:I760"/>
    <mergeCell ref="H761:I761"/>
    <mergeCell ref="H762:I762"/>
    <mergeCell ref="H763:I763"/>
    <mergeCell ref="H764:I764"/>
    <mergeCell ref="H765:I765"/>
    <mergeCell ref="H766:I766"/>
    <mergeCell ref="H767:I767"/>
    <mergeCell ref="H768:I768"/>
    <mergeCell ref="H769:I769"/>
    <mergeCell ref="H770:I770"/>
    <mergeCell ref="H771:I771"/>
    <mergeCell ref="H772:I772"/>
    <mergeCell ref="H773:I773"/>
    <mergeCell ref="H774:I774"/>
    <mergeCell ref="H775:I775"/>
    <mergeCell ref="H776:I776"/>
    <mergeCell ref="H777:I777"/>
    <mergeCell ref="H778:I778"/>
    <mergeCell ref="H779:I779"/>
    <mergeCell ref="H780:I780"/>
    <mergeCell ref="H781:I781"/>
    <mergeCell ref="H782:I782"/>
    <mergeCell ref="H783:I783"/>
    <mergeCell ref="H784:I784"/>
    <mergeCell ref="H785:I785"/>
    <mergeCell ref="H786:I786"/>
    <mergeCell ref="H787:I787"/>
    <mergeCell ref="H788:I788"/>
    <mergeCell ref="H789:I789"/>
    <mergeCell ref="H790:I790"/>
    <mergeCell ref="H791:I791"/>
    <mergeCell ref="H792:I792"/>
    <mergeCell ref="H793:I793"/>
    <mergeCell ref="H794:I794"/>
    <mergeCell ref="H801:I801"/>
    <mergeCell ref="H802:I802"/>
    <mergeCell ref="H803:I803"/>
    <mergeCell ref="A3:K3"/>
    <mergeCell ref="H795:I795"/>
    <mergeCell ref="H796:I796"/>
    <mergeCell ref="H797:I797"/>
    <mergeCell ref="H798:I798"/>
    <mergeCell ref="H799:I799"/>
    <mergeCell ref="H800:I800"/>
    <mergeCell ref="H804:I804"/>
    <mergeCell ref="H805:I805"/>
    <mergeCell ref="H806:I806"/>
    <mergeCell ref="H807:I807"/>
    <mergeCell ref="H808:I808"/>
    <mergeCell ref="H809:I809"/>
    <mergeCell ref="H810:I810"/>
    <mergeCell ref="H811:I811"/>
    <mergeCell ref="H812:I812"/>
    <mergeCell ref="H813:I813"/>
    <mergeCell ref="H814:I814"/>
    <mergeCell ref="H815:I815"/>
    <mergeCell ref="H816:I816"/>
    <mergeCell ref="H817:I817"/>
    <mergeCell ref="H818:I818"/>
    <mergeCell ref="H819:I819"/>
    <mergeCell ref="H820:I820"/>
    <mergeCell ref="H821:I821"/>
    <mergeCell ref="H822:I822"/>
    <mergeCell ref="H823:I823"/>
    <mergeCell ref="H824:I824"/>
    <mergeCell ref="H825:I825"/>
    <mergeCell ref="H4:I4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J218:K218"/>
    <mergeCell ref="J219:K219"/>
    <mergeCell ref="J220:K220"/>
    <mergeCell ref="J221:K221"/>
    <mergeCell ref="J222:K222"/>
    <mergeCell ref="J223:K223"/>
    <mergeCell ref="J224:K224"/>
    <mergeCell ref="J225:K225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J237:K237"/>
    <mergeCell ref="J238:K238"/>
    <mergeCell ref="J239:K239"/>
    <mergeCell ref="J240:K240"/>
    <mergeCell ref="J241:K241"/>
    <mergeCell ref="J242:K242"/>
    <mergeCell ref="J243:K243"/>
    <mergeCell ref="J244:K244"/>
    <mergeCell ref="J245:K245"/>
    <mergeCell ref="J246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  <mergeCell ref="J278:K278"/>
    <mergeCell ref="J279:K279"/>
    <mergeCell ref="J280:K280"/>
    <mergeCell ref="J281:K281"/>
    <mergeCell ref="J282:K282"/>
    <mergeCell ref="J283:K283"/>
    <mergeCell ref="J284:K284"/>
    <mergeCell ref="J285:K285"/>
    <mergeCell ref="J286:K286"/>
    <mergeCell ref="J287:K287"/>
    <mergeCell ref="J288:K288"/>
    <mergeCell ref="J289:K289"/>
    <mergeCell ref="J290:K290"/>
    <mergeCell ref="J291:K291"/>
    <mergeCell ref="J292:K292"/>
    <mergeCell ref="J293:K293"/>
    <mergeCell ref="J294:K294"/>
    <mergeCell ref="J295:K295"/>
    <mergeCell ref="J296:K296"/>
    <mergeCell ref="J297:K297"/>
    <mergeCell ref="J298:K298"/>
    <mergeCell ref="J302:K302"/>
    <mergeCell ref="J303:K303"/>
    <mergeCell ref="J301:K301"/>
    <mergeCell ref="J304:K304"/>
    <mergeCell ref="J305:K305"/>
    <mergeCell ref="J306:K306"/>
    <mergeCell ref="J307:K307"/>
    <mergeCell ref="J308:K308"/>
    <mergeCell ref="J309:K309"/>
    <mergeCell ref="J310:K310"/>
    <mergeCell ref="J311:K311"/>
    <mergeCell ref="J312:K312"/>
    <mergeCell ref="J313:K313"/>
    <mergeCell ref="J314:K314"/>
    <mergeCell ref="J315:K315"/>
    <mergeCell ref="J316:K316"/>
    <mergeCell ref="J317:K317"/>
    <mergeCell ref="J318:K318"/>
    <mergeCell ref="J319:K319"/>
    <mergeCell ref="J320:K320"/>
    <mergeCell ref="J321:K321"/>
    <mergeCell ref="J322:K322"/>
    <mergeCell ref="J323:K323"/>
    <mergeCell ref="J324:K324"/>
    <mergeCell ref="J325:K325"/>
    <mergeCell ref="J326:K326"/>
    <mergeCell ref="J327:K327"/>
    <mergeCell ref="J328:K328"/>
    <mergeCell ref="J329:K329"/>
    <mergeCell ref="J330:K330"/>
    <mergeCell ref="J331:K331"/>
    <mergeCell ref="J332:K332"/>
    <mergeCell ref="J333:K333"/>
    <mergeCell ref="J334:K334"/>
    <mergeCell ref="J344:K344"/>
    <mergeCell ref="J345:K345"/>
    <mergeCell ref="J346:K346"/>
    <mergeCell ref="J347:K347"/>
    <mergeCell ref="J348:K348"/>
    <mergeCell ref="J335:K335"/>
    <mergeCell ref="J336:K336"/>
    <mergeCell ref="J337:K337"/>
    <mergeCell ref="J338:K338"/>
    <mergeCell ref="J349:K349"/>
    <mergeCell ref="J350:K350"/>
    <mergeCell ref="J351:K351"/>
    <mergeCell ref="J352:K352"/>
    <mergeCell ref="J353:K353"/>
    <mergeCell ref="J354:K354"/>
    <mergeCell ref="J355:K355"/>
    <mergeCell ref="J356:K356"/>
    <mergeCell ref="J357:K357"/>
    <mergeCell ref="J358:K358"/>
    <mergeCell ref="J359:K359"/>
    <mergeCell ref="J360:K360"/>
    <mergeCell ref="J361:K361"/>
    <mergeCell ref="J362:K362"/>
    <mergeCell ref="J363:K363"/>
    <mergeCell ref="J364:K364"/>
    <mergeCell ref="J365:K365"/>
    <mergeCell ref="J366:K366"/>
    <mergeCell ref="J367:K367"/>
    <mergeCell ref="J368:K368"/>
    <mergeCell ref="J369:K369"/>
    <mergeCell ref="J370:K370"/>
    <mergeCell ref="J371:K371"/>
    <mergeCell ref="J372:K372"/>
    <mergeCell ref="J373:K373"/>
    <mergeCell ref="J374:K374"/>
    <mergeCell ref="J375:K375"/>
    <mergeCell ref="J376:K376"/>
    <mergeCell ref="J377:K377"/>
    <mergeCell ref="J378:K378"/>
    <mergeCell ref="J379:K379"/>
    <mergeCell ref="J380:K380"/>
    <mergeCell ref="J381:K381"/>
    <mergeCell ref="J382:K382"/>
    <mergeCell ref="J383:K383"/>
    <mergeCell ref="J384:K384"/>
    <mergeCell ref="J385:K385"/>
    <mergeCell ref="J386:K386"/>
    <mergeCell ref="J387:K387"/>
    <mergeCell ref="J388:K388"/>
    <mergeCell ref="J389:K389"/>
    <mergeCell ref="J390:K390"/>
    <mergeCell ref="J391:K391"/>
    <mergeCell ref="J392:K392"/>
    <mergeCell ref="J393:K393"/>
    <mergeCell ref="J394:K394"/>
    <mergeCell ref="J395:K395"/>
    <mergeCell ref="J396:K396"/>
    <mergeCell ref="J397:K397"/>
    <mergeCell ref="J398:K398"/>
    <mergeCell ref="J399:K399"/>
    <mergeCell ref="J400:K400"/>
    <mergeCell ref="J401:K401"/>
    <mergeCell ref="J402:K402"/>
    <mergeCell ref="J403:K403"/>
    <mergeCell ref="J404:K404"/>
    <mergeCell ref="J405:K405"/>
    <mergeCell ref="J406:K406"/>
    <mergeCell ref="J407:K407"/>
    <mergeCell ref="J408:K408"/>
    <mergeCell ref="J420:K420"/>
    <mergeCell ref="J409:K409"/>
    <mergeCell ref="J410:K410"/>
    <mergeCell ref="J411:K411"/>
    <mergeCell ref="J412:K412"/>
    <mergeCell ref="J413:K413"/>
    <mergeCell ref="J414:K414"/>
    <mergeCell ref="J422:K422"/>
    <mergeCell ref="J423:K423"/>
    <mergeCell ref="J424:K424"/>
    <mergeCell ref="J425:K425"/>
    <mergeCell ref="J426:K426"/>
    <mergeCell ref="J415:K415"/>
    <mergeCell ref="J416:K416"/>
    <mergeCell ref="J417:K417"/>
    <mergeCell ref="J418:K418"/>
    <mergeCell ref="J419:K419"/>
    <mergeCell ref="J427:K427"/>
    <mergeCell ref="J428:K428"/>
    <mergeCell ref="J429:K429"/>
    <mergeCell ref="F216:G216"/>
    <mergeCell ref="H216:I216"/>
    <mergeCell ref="J216:K216"/>
    <mergeCell ref="F217:G217"/>
    <mergeCell ref="H217:I217"/>
    <mergeCell ref="J217:K217"/>
    <mergeCell ref="J421:K421"/>
    <mergeCell ref="J430:K430"/>
    <mergeCell ref="J431:K431"/>
    <mergeCell ref="J432:K432"/>
    <mergeCell ref="J433:K433"/>
    <mergeCell ref="J434:K434"/>
    <mergeCell ref="J435:K435"/>
    <mergeCell ref="J436:K436"/>
    <mergeCell ref="J437:K437"/>
    <mergeCell ref="J438:K438"/>
    <mergeCell ref="J439:K439"/>
    <mergeCell ref="J440:K440"/>
    <mergeCell ref="J441:K441"/>
    <mergeCell ref="J442:K442"/>
    <mergeCell ref="J443:K443"/>
    <mergeCell ref="J444:K444"/>
    <mergeCell ref="J445:K445"/>
    <mergeCell ref="J446:K446"/>
    <mergeCell ref="J447:K447"/>
    <mergeCell ref="J448:K448"/>
    <mergeCell ref="J449:K449"/>
    <mergeCell ref="J450:K450"/>
    <mergeCell ref="J451:K451"/>
    <mergeCell ref="J452:K452"/>
    <mergeCell ref="J453:K453"/>
    <mergeCell ref="J454:K454"/>
    <mergeCell ref="J455:K455"/>
    <mergeCell ref="J456:K456"/>
    <mergeCell ref="J457:K457"/>
    <mergeCell ref="J458:K458"/>
    <mergeCell ref="J459:K459"/>
    <mergeCell ref="J460:K460"/>
    <mergeCell ref="J461:K461"/>
    <mergeCell ref="J462:K462"/>
    <mergeCell ref="J463:K463"/>
    <mergeCell ref="J464:K464"/>
    <mergeCell ref="J465:K465"/>
    <mergeCell ref="J466:K466"/>
    <mergeCell ref="J467:K467"/>
    <mergeCell ref="J468:K468"/>
    <mergeCell ref="J469:K469"/>
    <mergeCell ref="J470:K470"/>
    <mergeCell ref="J471:K471"/>
    <mergeCell ref="J472:K472"/>
    <mergeCell ref="J473:K473"/>
    <mergeCell ref="J474:K474"/>
    <mergeCell ref="J475:K475"/>
    <mergeCell ref="J476:K476"/>
    <mergeCell ref="J477:K477"/>
    <mergeCell ref="J478:K478"/>
    <mergeCell ref="J479:K479"/>
    <mergeCell ref="J480:K480"/>
    <mergeCell ref="J481:K481"/>
    <mergeCell ref="J482:K482"/>
    <mergeCell ref="J483:K483"/>
    <mergeCell ref="J484:K484"/>
    <mergeCell ref="J485:K485"/>
    <mergeCell ref="J486:K486"/>
    <mergeCell ref="J487:K487"/>
    <mergeCell ref="J488:K488"/>
    <mergeCell ref="J489:K489"/>
    <mergeCell ref="J490:K490"/>
    <mergeCell ref="J491:K491"/>
    <mergeCell ref="J492:K492"/>
    <mergeCell ref="J493:K493"/>
    <mergeCell ref="J494:K494"/>
    <mergeCell ref="J495:K495"/>
    <mergeCell ref="J496:K496"/>
    <mergeCell ref="J497:K497"/>
    <mergeCell ref="J498:K498"/>
    <mergeCell ref="J499:K499"/>
    <mergeCell ref="J500:K500"/>
    <mergeCell ref="J501:K501"/>
    <mergeCell ref="J502:K502"/>
    <mergeCell ref="J503:K503"/>
    <mergeCell ref="J504:K504"/>
    <mergeCell ref="J505:K505"/>
    <mergeCell ref="J506:K506"/>
    <mergeCell ref="J507:K507"/>
    <mergeCell ref="J508:K508"/>
    <mergeCell ref="J509:K509"/>
    <mergeCell ref="J510:K510"/>
    <mergeCell ref="J511:K511"/>
    <mergeCell ref="J512:K512"/>
    <mergeCell ref="J513:K513"/>
    <mergeCell ref="J514:K514"/>
    <mergeCell ref="J515:K515"/>
    <mergeCell ref="J516:K516"/>
    <mergeCell ref="J517:K517"/>
    <mergeCell ref="J518:K518"/>
    <mergeCell ref="J519:K519"/>
    <mergeCell ref="J520:K520"/>
    <mergeCell ref="J521:K521"/>
    <mergeCell ref="J522:K522"/>
    <mergeCell ref="J523:K523"/>
    <mergeCell ref="J524:K524"/>
    <mergeCell ref="J525:K525"/>
    <mergeCell ref="J526:K526"/>
    <mergeCell ref="J527:K527"/>
    <mergeCell ref="J528:K528"/>
    <mergeCell ref="J529:K529"/>
    <mergeCell ref="J530:K530"/>
    <mergeCell ref="J531:K531"/>
    <mergeCell ref="J532:K532"/>
    <mergeCell ref="J533:K533"/>
    <mergeCell ref="J534:K534"/>
    <mergeCell ref="J535:K535"/>
    <mergeCell ref="J536:K536"/>
    <mergeCell ref="J537:K537"/>
    <mergeCell ref="J538:K538"/>
    <mergeCell ref="J539:K539"/>
    <mergeCell ref="J540:K540"/>
    <mergeCell ref="J541:K541"/>
    <mergeCell ref="J542:K542"/>
    <mergeCell ref="J543:K543"/>
    <mergeCell ref="J544:K544"/>
    <mergeCell ref="J545:K545"/>
    <mergeCell ref="J546:K546"/>
    <mergeCell ref="J547:K547"/>
    <mergeCell ref="J548:K548"/>
    <mergeCell ref="J549:K549"/>
    <mergeCell ref="J550:K550"/>
    <mergeCell ref="J551:K551"/>
    <mergeCell ref="J552:K552"/>
    <mergeCell ref="J553:K553"/>
    <mergeCell ref="J554:K554"/>
    <mergeCell ref="J555:K555"/>
    <mergeCell ref="J556:K556"/>
    <mergeCell ref="J557:K557"/>
    <mergeCell ref="J558:K558"/>
    <mergeCell ref="J559:K559"/>
    <mergeCell ref="J560:K560"/>
    <mergeCell ref="J561:K561"/>
    <mergeCell ref="J562:K562"/>
    <mergeCell ref="J563:K563"/>
    <mergeCell ref="J564:K564"/>
    <mergeCell ref="J565:K565"/>
    <mergeCell ref="J566:K566"/>
    <mergeCell ref="J567:K567"/>
    <mergeCell ref="J568:K568"/>
    <mergeCell ref="J569:K569"/>
    <mergeCell ref="J570:K570"/>
    <mergeCell ref="J571:K571"/>
    <mergeCell ref="J572:K572"/>
    <mergeCell ref="J573:K573"/>
    <mergeCell ref="J574:K574"/>
    <mergeCell ref="J575:K575"/>
    <mergeCell ref="J576:K576"/>
    <mergeCell ref="J577:K577"/>
    <mergeCell ref="J578:K578"/>
    <mergeCell ref="J579:K579"/>
    <mergeCell ref="J580:K580"/>
    <mergeCell ref="J581:K581"/>
    <mergeCell ref="J582:K582"/>
    <mergeCell ref="J583:K583"/>
    <mergeCell ref="J584:K584"/>
    <mergeCell ref="J585:K585"/>
    <mergeCell ref="J586:K586"/>
    <mergeCell ref="J587:K587"/>
    <mergeCell ref="J588:K588"/>
    <mergeCell ref="J589:K589"/>
    <mergeCell ref="J590:K590"/>
    <mergeCell ref="J591:K591"/>
    <mergeCell ref="J592:K592"/>
    <mergeCell ref="J593:K593"/>
    <mergeCell ref="J594:K594"/>
    <mergeCell ref="J595:K595"/>
    <mergeCell ref="J596:K596"/>
    <mergeCell ref="J597:K597"/>
    <mergeCell ref="J598:K598"/>
    <mergeCell ref="J599:K599"/>
    <mergeCell ref="J600:K600"/>
    <mergeCell ref="J601:K601"/>
    <mergeCell ref="J602:K602"/>
    <mergeCell ref="J603:K603"/>
    <mergeCell ref="J604:K604"/>
    <mergeCell ref="J605:K605"/>
    <mergeCell ref="J606:K606"/>
    <mergeCell ref="J607:K607"/>
    <mergeCell ref="J608:K608"/>
    <mergeCell ref="J609:K609"/>
    <mergeCell ref="J619:K619"/>
    <mergeCell ref="J620:K620"/>
    <mergeCell ref="J621:K621"/>
    <mergeCell ref="J610:K610"/>
    <mergeCell ref="J611:K611"/>
    <mergeCell ref="J612:K612"/>
    <mergeCell ref="J613:K613"/>
    <mergeCell ref="J614:K614"/>
    <mergeCell ref="J615:K615"/>
    <mergeCell ref="J622:K622"/>
    <mergeCell ref="J623:K623"/>
    <mergeCell ref="J624:K624"/>
    <mergeCell ref="J625:K625"/>
    <mergeCell ref="F137:G137"/>
    <mergeCell ref="H137:I137"/>
    <mergeCell ref="J137:K137"/>
    <mergeCell ref="J616:K616"/>
    <mergeCell ref="J617:K617"/>
    <mergeCell ref="J618:K618"/>
    <mergeCell ref="J626:K626"/>
    <mergeCell ref="J627:K627"/>
    <mergeCell ref="J628:K628"/>
    <mergeCell ref="J341:K341"/>
    <mergeCell ref="F342:G342"/>
    <mergeCell ref="H342:I342"/>
    <mergeCell ref="J342:K342"/>
    <mergeCell ref="F343:G343"/>
    <mergeCell ref="H343:I343"/>
    <mergeCell ref="J343:K343"/>
    <mergeCell ref="J629:K629"/>
    <mergeCell ref="J630:K630"/>
    <mergeCell ref="J631:K631"/>
    <mergeCell ref="J632:K632"/>
    <mergeCell ref="J633:K633"/>
    <mergeCell ref="J634:K634"/>
    <mergeCell ref="J635:K635"/>
    <mergeCell ref="J636:K636"/>
    <mergeCell ref="J637:K637"/>
    <mergeCell ref="J638:K638"/>
    <mergeCell ref="J639:K639"/>
    <mergeCell ref="J640:K640"/>
    <mergeCell ref="J641:K641"/>
    <mergeCell ref="J642:K642"/>
    <mergeCell ref="J643:K643"/>
    <mergeCell ref="J644:K644"/>
    <mergeCell ref="J645:K645"/>
    <mergeCell ref="J646:K646"/>
    <mergeCell ref="J647:K647"/>
    <mergeCell ref="J648:K648"/>
    <mergeCell ref="J649:K649"/>
    <mergeCell ref="J650:K650"/>
    <mergeCell ref="J651:K651"/>
    <mergeCell ref="J652:K652"/>
    <mergeCell ref="J653:K653"/>
    <mergeCell ref="J654:K654"/>
    <mergeCell ref="J655:K655"/>
    <mergeCell ref="J656:K656"/>
    <mergeCell ref="J657:K657"/>
    <mergeCell ref="J658:K658"/>
    <mergeCell ref="J659:K659"/>
    <mergeCell ref="J660:K660"/>
    <mergeCell ref="J661:K661"/>
    <mergeCell ref="J662:K662"/>
    <mergeCell ref="J663:K663"/>
    <mergeCell ref="J664:K664"/>
    <mergeCell ref="J665:K665"/>
    <mergeCell ref="J666:K666"/>
    <mergeCell ref="J667:K667"/>
    <mergeCell ref="J668:K668"/>
    <mergeCell ref="J669:K669"/>
    <mergeCell ref="J670:K670"/>
    <mergeCell ref="J671:K671"/>
    <mergeCell ref="J672:K672"/>
    <mergeCell ref="J673:K673"/>
    <mergeCell ref="J674:K674"/>
    <mergeCell ref="J675:K675"/>
    <mergeCell ref="J676:K676"/>
    <mergeCell ref="J677:K677"/>
    <mergeCell ref="J678:K678"/>
    <mergeCell ref="J679:K679"/>
    <mergeCell ref="J680:K680"/>
    <mergeCell ref="J681:K681"/>
    <mergeCell ref="J682:K682"/>
    <mergeCell ref="J683:K683"/>
    <mergeCell ref="J684:K684"/>
    <mergeCell ref="J685:K685"/>
    <mergeCell ref="J686:K686"/>
    <mergeCell ref="J687:K687"/>
    <mergeCell ref="J688:K688"/>
    <mergeCell ref="J689:K689"/>
    <mergeCell ref="J690:K690"/>
    <mergeCell ref="J691:K691"/>
    <mergeCell ref="J692:K692"/>
    <mergeCell ref="J693:K693"/>
    <mergeCell ref="J694:K694"/>
    <mergeCell ref="J695:K695"/>
    <mergeCell ref="J696:K696"/>
    <mergeCell ref="J697:K697"/>
    <mergeCell ref="J698:K698"/>
    <mergeCell ref="J699:K699"/>
    <mergeCell ref="J700:K700"/>
    <mergeCell ref="J701:K701"/>
    <mergeCell ref="J702:K702"/>
    <mergeCell ref="J703:K703"/>
    <mergeCell ref="J704:K704"/>
    <mergeCell ref="J705:K705"/>
    <mergeCell ref="J706:K706"/>
    <mergeCell ref="J707:K707"/>
    <mergeCell ref="J708:K708"/>
    <mergeCell ref="J709:K709"/>
    <mergeCell ref="J710:K710"/>
    <mergeCell ref="J711:K711"/>
    <mergeCell ref="J712:K712"/>
    <mergeCell ref="J713:K713"/>
    <mergeCell ref="J714:K714"/>
    <mergeCell ref="J715:K715"/>
    <mergeCell ref="J716:K716"/>
    <mergeCell ref="J717:K717"/>
    <mergeCell ref="J718:K718"/>
    <mergeCell ref="J719:K719"/>
    <mergeCell ref="J720:K720"/>
    <mergeCell ref="J721:K721"/>
    <mergeCell ref="J722:K722"/>
    <mergeCell ref="J723:K723"/>
    <mergeCell ref="J724:K724"/>
    <mergeCell ref="J725:K725"/>
    <mergeCell ref="J726:K726"/>
    <mergeCell ref="J727:K727"/>
    <mergeCell ref="J728:K728"/>
    <mergeCell ref="J729:K729"/>
    <mergeCell ref="J730:K730"/>
    <mergeCell ref="J731:K731"/>
    <mergeCell ref="J732:K732"/>
    <mergeCell ref="J733:K733"/>
    <mergeCell ref="J734:K734"/>
    <mergeCell ref="J735:K735"/>
    <mergeCell ref="J736:K736"/>
    <mergeCell ref="J737:K737"/>
    <mergeCell ref="J738:K738"/>
    <mergeCell ref="J739:K739"/>
    <mergeCell ref="J740:K740"/>
    <mergeCell ref="J741:K741"/>
    <mergeCell ref="J742:K742"/>
    <mergeCell ref="J743:K743"/>
    <mergeCell ref="J744:K744"/>
    <mergeCell ref="J745:K745"/>
    <mergeCell ref="J746:K746"/>
    <mergeCell ref="J747:K747"/>
    <mergeCell ref="J748:K748"/>
    <mergeCell ref="J749:K749"/>
    <mergeCell ref="J750:K750"/>
    <mergeCell ref="J751:K751"/>
    <mergeCell ref="J752:K752"/>
    <mergeCell ref="J753:K753"/>
    <mergeCell ref="J754:K754"/>
    <mergeCell ref="J755:K755"/>
    <mergeCell ref="J756:K756"/>
    <mergeCell ref="J757:K757"/>
    <mergeCell ref="J758:K758"/>
    <mergeCell ref="J759:K759"/>
    <mergeCell ref="J760:K760"/>
    <mergeCell ref="J761:K761"/>
    <mergeCell ref="J762:K762"/>
    <mergeCell ref="J763:K763"/>
    <mergeCell ref="J764:K764"/>
    <mergeCell ref="J765:K765"/>
    <mergeCell ref="J766:K766"/>
    <mergeCell ref="J767:K767"/>
    <mergeCell ref="J768:K768"/>
    <mergeCell ref="J769:K769"/>
    <mergeCell ref="J770:K770"/>
    <mergeCell ref="J771:K771"/>
    <mergeCell ref="J772:K772"/>
    <mergeCell ref="J773:K773"/>
    <mergeCell ref="J774:K774"/>
    <mergeCell ref="J775:K775"/>
    <mergeCell ref="J776:K776"/>
    <mergeCell ref="J777:K777"/>
    <mergeCell ref="J778:K778"/>
    <mergeCell ref="J779:K779"/>
    <mergeCell ref="J780:K780"/>
    <mergeCell ref="J781:K781"/>
    <mergeCell ref="J782:K782"/>
    <mergeCell ref="J783:K783"/>
    <mergeCell ref="J784:K784"/>
    <mergeCell ref="J785:K785"/>
    <mergeCell ref="J786:K786"/>
    <mergeCell ref="J787:K787"/>
    <mergeCell ref="J788:K788"/>
    <mergeCell ref="J789:K789"/>
    <mergeCell ref="J790:K790"/>
    <mergeCell ref="J791:K791"/>
    <mergeCell ref="J792:K792"/>
    <mergeCell ref="J793:K793"/>
    <mergeCell ref="J794:K794"/>
    <mergeCell ref="J795:K795"/>
    <mergeCell ref="J796:K796"/>
    <mergeCell ref="J797:K797"/>
    <mergeCell ref="J798:K798"/>
    <mergeCell ref="J799:K799"/>
    <mergeCell ref="J800:K800"/>
    <mergeCell ref="J339:K339"/>
    <mergeCell ref="F340:G340"/>
    <mergeCell ref="H340:I340"/>
    <mergeCell ref="J340:K340"/>
    <mergeCell ref="F341:G341"/>
    <mergeCell ref="H341:I341"/>
    <mergeCell ref="J801:K801"/>
    <mergeCell ref="J802:K802"/>
    <mergeCell ref="J803:K803"/>
    <mergeCell ref="J804:K804"/>
    <mergeCell ref="J805:K805"/>
    <mergeCell ref="F277:G277"/>
    <mergeCell ref="H277:I277"/>
    <mergeCell ref="J277:K277"/>
    <mergeCell ref="F339:G339"/>
    <mergeCell ref="H339:I339"/>
    <mergeCell ref="J806:K806"/>
    <mergeCell ref="J807:K807"/>
    <mergeCell ref="J808:K808"/>
    <mergeCell ref="J809:K809"/>
    <mergeCell ref="J810:K810"/>
    <mergeCell ref="J811:K811"/>
    <mergeCell ref="J812:K812"/>
    <mergeCell ref="J813:K813"/>
    <mergeCell ref="J814:K814"/>
    <mergeCell ref="J815:K815"/>
    <mergeCell ref="J816:K816"/>
    <mergeCell ref="J817:K817"/>
    <mergeCell ref="J818:K818"/>
    <mergeCell ref="J819:K819"/>
    <mergeCell ref="J820:K820"/>
    <mergeCell ref="J821:K821"/>
    <mergeCell ref="J822:K822"/>
    <mergeCell ref="J823:K823"/>
    <mergeCell ref="J824:K824"/>
    <mergeCell ref="J825:K825"/>
    <mergeCell ref="A2:K2"/>
    <mergeCell ref="H1:L1"/>
    <mergeCell ref="F299:G299"/>
    <mergeCell ref="H299:I299"/>
    <mergeCell ref="J299:K299"/>
    <mergeCell ref="F300:G300"/>
    <mergeCell ref="H300:I300"/>
    <mergeCell ref="J300:K300"/>
  </mergeCells>
  <printOptions/>
  <pageMargins left="0.7874015748031497" right="0.3937007874015748" top="0.3937007874015748" bottom="0.3937007874015748" header="0" footer="0.5118110236220472"/>
  <pageSetup fitToHeight="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4"/>
  <sheetViews>
    <sheetView view="pageBreakPreview" zoomScale="60" zoomScalePageLayoutView="0" workbookViewId="0" topLeftCell="A584">
      <selection activeCell="B78" sqref="B78"/>
    </sheetView>
  </sheetViews>
  <sheetFormatPr defaultColWidth="9.140625" defaultRowHeight="15"/>
  <cols>
    <col min="1" max="1" width="51.140625" style="56" customWidth="1"/>
    <col min="2" max="2" width="6.57421875" style="56" customWidth="1"/>
    <col min="3" max="3" width="6.7109375" style="56" customWidth="1"/>
    <col min="4" max="4" width="7.28125" style="56" customWidth="1"/>
    <col min="5" max="5" width="15.421875" style="56" customWidth="1"/>
    <col min="6" max="6" width="4.7109375" style="56" customWidth="1"/>
    <col min="7" max="7" width="8.140625" style="56" customWidth="1"/>
    <col min="8" max="8" width="8.57421875" style="56" customWidth="1"/>
    <col min="9" max="9" width="10.8515625" style="71" customWidth="1"/>
    <col min="10" max="10" width="5.28125" style="71" customWidth="1"/>
    <col min="11" max="11" width="8.8515625" style="56" customWidth="1"/>
    <col min="12" max="12" width="2.140625" style="56" customWidth="1"/>
    <col min="13" max="14" width="8.8515625" style="56" customWidth="1"/>
    <col min="15" max="16" width="13.8515625" style="56" bestFit="1" customWidth="1"/>
    <col min="17" max="17" width="8.8515625" style="56" customWidth="1"/>
    <col min="18" max="18" width="13.8515625" style="56" bestFit="1" customWidth="1"/>
    <col min="19" max="16384" width="8.8515625" style="56" customWidth="1"/>
  </cols>
  <sheetData>
    <row r="1" spans="1:13" ht="18.75" customHeight="1">
      <c r="A1" s="55"/>
      <c r="B1" s="55"/>
      <c r="C1" s="55"/>
      <c r="D1" s="94"/>
      <c r="E1" s="94"/>
      <c r="F1" s="94"/>
      <c r="G1" s="94"/>
      <c r="H1" s="95"/>
      <c r="I1" s="94" t="s">
        <v>60</v>
      </c>
      <c r="J1" s="94"/>
      <c r="K1" s="94"/>
      <c r="L1" s="94"/>
      <c r="M1" s="95"/>
    </row>
    <row r="2" spans="1:12" ht="47.25" customHeight="1">
      <c r="A2" s="92" t="s">
        <v>591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3"/>
    </row>
    <row r="3" spans="1:16" ht="17.25" customHeight="1">
      <c r="A3" s="111" t="s">
        <v>583</v>
      </c>
      <c r="B3" s="111"/>
      <c r="C3" s="111"/>
      <c r="D3" s="111"/>
      <c r="E3" s="111"/>
      <c r="F3" s="111"/>
      <c r="G3" s="111"/>
      <c r="H3" s="111"/>
      <c r="I3" s="112"/>
      <c r="J3" s="112"/>
      <c r="K3" s="112"/>
      <c r="L3" s="112"/>
      <c r="P3" s="57"/>
    </row>
    <row r="4" spans="1:18" ht="62.25" customHeight="1">
      <c r="A4" s="58" t="s">
        <v>1</v>
      </c>
      <c r="B4" s="58" t="s">
        <v>556</v>
      </c>
      <c r="C4" s="58" t="s">
        <v>2</v>
      </c>
      <c r="D4" s="58" t="s">
        <v>3</v>
      </c>
      <c r="E4" s="58" t="s">
        <v>61</v>
      </c>
      <c r="F4" s="59" t="s">
        <v>62</v>
      </c>
      <c r="G4" s="119" t="str">
        <f>'пр.3'!F4</f>
        <v>Бюджет на 2024 год</v>
      </c>
      <c r="H4" s="120"/>
      <c r="I4" s="107" t="s">
        <v>589</v>
      </c>
      <c r="J4" s="125"/>
      <c r="K4" s="109" t="s">
        <v>587</v>
      </c>
      <c r="L4" s="110"/>
      <c r="O4" s="57"/>
      <c r="R4" s="57"/>
    </row>
    <row r="5" spans="1:12" s="62" customFormat="1" ht="14.25" customHeight="1">
      <c r="A5" s="60" t="s">
        <v>4</v>
      </c>
      <c r="B5" s="61"/>
      <c r="C5" s="61"/>
      <c r="D5" s="61"/>
      <c r="E5" s="61"/>
      <c r="F5" s="61"/>
      <c r="G5" s="100">
        <v>1118280816.98</v>
      </c>
      <c r="H5" s="101"/>
      <c r="I5" s="102">
        <f>I6+I208+I247+I264+I301+I521+I730+I870</f>
        <v>231384403.11999997</v>
      </c>
      <c r="J5" s="103"/>
      <c r="K5" s="121">
        <f aca="true" t="shared" si="0" ref="K5:K36">I5/G5*100</f>
        <v>20.691082204635382</v>
      </c>
      <c r="L5" s="122"/>
    </row>
    <row r="6" spans="1:15" s="62" customFormat="1" ht="30" customHeight="1">
      <c r="A6" s="60" t="s">
        <v>557</v>
      </c>
      <c r="B6" s="61" t="s">
        <v>558</v>
      </c>
      <c r="C6" s="61"/>
      <c r="D6" s="61"/>
      <c r="E6" s="61"/>
      <c r="F6" s="61"/>
      <c r="G6" s="100">
        <v>193700920.44</v>
      </c>
      <c r="H6" s="101"/>
      <c r="I6" s="102">
        <f>I7+I94+I103+I133+I161+I170+I150</f>
        <v>83721092.20000002</v>
      </c>
      <c r="J6" s="103"/>
      <c r="K6" s="121">
        <f t="shared" si="0"/>
        <v>43.22183498654727</v>
      </c>
      <c r="L6" s="122"/>
      <c r="O6" s="63"/>
    </row>
    <row r="7" spans="1:16" s="62" customFormat="1" ht="15">
      <c r="A7" s="64" t="s">
        <v>5</v>
      </c>
      <c r="B7" s="65" t="s">
        <v>558</v>
      </c>
      <c r="C7" s="65" t="s">
        <v>6</v>
      </c>
      <c r="D7" s="65"/>
      <c r="E7" s="65"/>
      <c r="F7" s="65"/>
      <c r="G7" s="96">
        <v>139701730</v>
      </c>
      <c r="H7" s="97"/>
      <c r="I7" s="98">
        <f>I8+I14+I50</f>
        <v>30878954.1</v>
      </c>
      <c r="J7" s="99"/>
      <c r="K7" s="121">
        <f t="shared" si="0"/>
        <v>22.10348726533308</v>
      </c>
      <c r="L7" s="122"/>
      <c r="P7" s="63"/>
    </row>
    <row r="8" spans="1:12" s="62" customFormat="1" ht="46.5">
      <c r="A8" s="64" t="s">
        <v>7</v>
      </c>
      <c r="B8" s="65" t="s">
        <v>558</v>
      </c>
      <c r="C8" s="65" t="s">
        <v>6</v>
      </c>
      <c r="D8" s="65" t="s">
        <v>8</v>
      </c>
      <c r="E8" s="65"/>
      <c r="F8" s="65"/>
      <c r="G8" s="96">
        <v>7456200</v>
      </c>
      <c r="H8" s="97"/>
      <c r="I8" s="98">
        <f>I9</f>
        <v>1379697.43</v>
      </c>
      <c r="J8" s="99"/>
      <c r="K8" s="121">
        <f t="shared" si="0"/>
        <v>18.504029264236475</v>
      </c>
      <c r="L8" s="122"/>
    </row>
    <row r="9" spans="1:12" s="62" customFormat="1" ht="46.5">
      <c r="A9" s="64" t="s">
        <v>63</v>
      </c>
      <c r="B9" s="65" t="s">
        <v>558</v>
      </c>
      <c r="C9" s="65" t="s">
        <v>6</v>
      </c>
      <c r="D9" s="65" t="s">
        <v>8</v>
      </c>
      <c r="E9" s="65" t="s">
        <v>64</v>
      </c>
      <c r="F9" s="65"/>
      <c r="G9" s="96">
        <v>7456200</v>
      </c>
      <c r="H9" s="97"/>
      <c r="I9" s="98">
        <f>I10</f>
        <v>1379697.43</v>
      </c>
      <c r="J9" s="99"/>
      <c r="K9" s="121">
        <f t="shared" si="0"/>
        <v>18.504029264236475</v>
      </c>
      <c r="L9" s="122"/>
    </row>
    <row r="10" spans="1:12" s="62" customFormat="1" ht="15">
      <c r="A10" s="64" t="s">
        <v>65</v>
      </c>
      <c r="B10" s="65" t="s">
        <v>558</v>
      </c>
      <c r="C10" s="65" t="s">
        <v>6</v>
      </c>
      <c r="D10" s="65" t="s">
        <v>8</v>
      </c>
      <c r="E10" s="65" t="s">
        <v>66</v>
      </c>
      <c r="F10" s="65"/>
      <c r="G10" s="96">
        <v>7456200</v>
      </c>
      <c r="H10" s="97"/>
      <c r="I10" s="98">
        <f>I11</f>
        <v>1379697.43</v>
      </c>
      <c r="J10" s="99"/>
      <c r="K10" s="121">
        <f t="shared" si="0"/>
        <v>18.504029264236475</v>
      </c>
      <c r="L10" s="122"/>
    </row>
    <row r="11" spans="1:12" s="62" customFormat="1" ht="30.75">
      <c r="A11" s="64" t="s">
        <v>67</v>
      </c>
      <c r="B11" s="65" t="s">
        <v>558</v>
      </c>
      <c r="C11" s="65" t="s">
        <v>6</v>
      </c>
      <c r="D11" s="65" t="s">
        <v>8</v>
      </c>
      <c r="E11" s="65" t="s">
        <v>68</v>
      </c>
      <c r="F11" s="65"/>
      <c r="G11" s="96">
        <v>7456200</v>
      </c>
      <c r="H11" s="97"/>
      <c r="I11" s="98">
        <f>I12</f>
        <v>1379697.43</v>
      </c>
      <c r="J11" s="99"/>
      <c r="K11" s="121">
        <f t="shared" si="0"/>
        <v>18.504029264236475</v>
      </c>
      <c r="L11" s="122"/>
    </row>
    <row r="12" spans="1:12" s="62" customFormat="1" ht="78">
      <c r="A12" s="64" t="s">
        <v>69</v>
      </c>
      <c r="B12" s="65" t="s">
        <v>558</v>
      </c>
      <c r="C12" s="65" t="s">
        <v>6</v>
      </c>
      <c r="D12" s="65" t="s">
        <v>8</v>
      </c>
      <c r="E12" s="65" t="s">
        <v>68</v>
      </c>
      <c r="F12" s="65" t="s">
        <v>70</v>
      </c>
      <c r="G12" s="96">
        <v>7456200</v>
      </c>
      <c r="H12" s="97"/>
      <c r="I12" s="98">
        <f>I13</f>
        <v>1379697.43</v>
      </c>
      <c r="J12" s="99"/>
      <c r="K12" s="121">
        <f t="shared" si="0"/>
        <v>18.504029264236475</v>
      </c>
      <c r="L12" s="122"/>
    </row>
    <row r="13" spans="1:12" s="62" customFormat="1" ht="30.75">
      <c r="A13" s="64" t="s">
        <v>71</v>
      </c>
      <c r="B13" s="65" t="s">
        <v>558</v>
      </c>
      <c r="C13" s="65" t="s">
        <v>6</v>
      </c>
      <c r="D13" s="65" t="s">
        <v>8</v>
      </c>
      <c r="E13" s="65" t="s">
        <v>68</v>
      </c>
      <c r="F13" s="65" t="s">
        <v>72</v>
      </c>
      <c r="G13" s="96">
        <v>7456200</v>
      </c>
      <c r="H13" s="97"/>
      <c r="I13" s="98">
        <f>1108929.02+270768.41</f>
        <v>1379697.43</v>
      </c>
      <c r="J13" s="99"/>
      <c r="K13" s="121">
        <f t="shared" si="0"/>
        <v>18.504029264236475</v>
      </c>
      <c r="L13" s="122"/>
    </row>
    <row r="14" spans="1:16" s="62" customFormat="1" ht="62.25">
      <c r="A14" s="64" t="s">
        <v>11</v>
      </c>
      <c r="B14" s="65" t="s">
        <v>558</v>
      </c>
      <c r="C14" s="65" t="s">
        <v>6</v>
      </c>
      <c r="D14" s="65" t="s">
        <v>12</v>
      </c>
      <c r="E14" s="65"/>
      <c r="F14" s="65"/>
      <c r="G14" s="96">
        <v>129759100</v>
      </c>
      <c r="H14" s="97"/>
      <c r="I14" s="98">
        <f>I15+I32</f>
        <v>29345678.51</v>
      </c>
      <c r="J14" s="99"/>
      <c r="K14" s="121">
        <f t="shared" si="0"/>
        <v>22.615507128209124</v>
      </c>
      <c r="L14" s="122"/>
      <c r="P14" s="63"/>
    </row>
    <row r="15" spans="1:16" s="62" customFormat="1" ht="78">
      <c r="A15" s="64" t="s">
        <v>86</v>
      </c>
      <c r="B15" s="65" t="s">
        <v>558</v>
      </c>
      <c r="C15" s="65" t="s">
        <v>6</v>
      </c>
      <c r="D15" s="65" t="s">
        <v>12</v>
      </c>
      <c r="E15" s="65" t="s">
        <v>87</v>
      </c>
      <c r="F15" s="65"/>
      <c r="G15" s="96">
        <v>3799300</v>
      </c>
      <c r="H15" s="97"/>
      <c r="I15" s="98">
        <f>I16</f>
        <v>998036.1300000001</v>
      </c>
      <c r="J15" s="99"/>
      <c r="K15" s="121">
        <f t="shared" si="0"/>
        <v>26.26894770089227</v>
      </c>
      <c r="L15" s="122"/>
      <c r="P15" s="63"/>
    </row>
    <row r="16" spans="1:12" s="62" customFormat="1" ht="46.5">
      <c r="A16" s="64" t="s">
        <v>88</v>
      </c>
      <c r="B16" s="65" t="s">
        <v>558</v>
      </c>
      <c r="C16" s="65" t="s">
        <v>6</v>
      </c>
      <c r="D16" s="65" t="s">
        <v>12</v>
      </c>
      <c r="E16" s="65" t="s">
        <v>89</v>
      </c>
      <c r="F16" s="65"/>
      <c r="G16" s="96">
        <v>3799300</v>
      </c>
      <c r="H16" s="97"/>
      <c r="I16" s="98">
        <f>I17+I20+I23+I26</f>
        <v>998036.1300000001</v>
      </c>
      <c r="J16" s="99"/>
      <c r="K16" s="121">
        <f t="shared" si="0"/>
        <v>26.26894770089227</v>
      </c>
      <c r="L16" s="122"/>
    </row>
    <row r="17" spans="1:12" s="62" customFormat="1" ht="30.75">
      <c r="A17" s="64" t="s">
        <v>67</v>
      </c>
      <c r="B17" s="65" t="s">
        <v>558</v>
      </c>
      <c r="C17" s="65" t="s">
        <v>6</v>
      </c>
      <c r="D17" s="65" t="s">
        <v>12</v>
      </c>
      <c r="E17" s="65" t="s">
        <v>90</v>
      </c>
      <c r="F17" s="65"/>
      <c r="G17" s="96">
        <v>2268500</v>
      </c>
      <c r="H17" s="97"/>
      <c r="I17" s="98">
        <f>I18</f>
        <v>625381.28</v>
      </c>
      <c r="J17" s="99"/>
      <c r="K17" s="121">
        <f t="shared" si="0"/>
        <v>27.56805289839101</v>
      </c>
      <c r="L17" s="122"/>
    </row>
    <row r="18" spans="1:12" s="62" customFormat="1" ht="78">
      <c r="A18" s="64" t="s">
        <v>69</v>
      </c>
      <c r="B18" s="65" t="s">
        <v>558</v>
      </c>
      <c r="C18" s="65" t="s">
        <v>6</v>
      </c>
      <c r="D18" s="65" t="s">
        <v>12</v>
      </c>
      <c r="E18" s="65" t="s">
        <v>90</v>
      </c>
      <c r="F18" s="65" t="s">
        <v>70</v>
      </c>
      <c r="G18" s="96">
        <v>2268500</v>
      </c>
      <c r="H18" s="97"/>
      <c r="I18" s="98">
        <f>I19</f>
        <v>625381.28</v>
      </c>
      <c r="J18" s="99"/>
      <c r="K18" s="121">
        <f t="shared" si="0"/>
        <v>27.56805289839101</v>
      </c>
      <c r="L18" s="122"/>
    </row>
    <row r="19" spans="1:12" s="62" customFormat="1" ht="30.75">
      <c r="A19" s="64" t="s">
        <v>71</v>
      </c>
      <c r="B19" s="65" t="s">
        <v>558</v>
      </c>
      <c r="C19" s="65" t="s">
        <v>6</v>
      </c>
      <c r="D19" s="65" t="s">
        <v>12</v>
      </c>
      <c r="E19" s="65" t="s">
        <v>90</v>
      </c>
      <c r="F19" s="65" t="s">
        <v>72</v>
      </c>
      <c r="G19" s="96">
        <v>2268500</v>
      </c>
      <c r="H19" s="97"/>
      <c r="I19" s="98">
        <f>505555.52+119825.76</f>
        <v>625381.28</v>
      </c>
      <c r="J19" s="99"/>
      <c r="K19" s="121">
        <f t="shared" si="0"/>
        <v>27.56805289839101</v>
      </c>
      <c r="L19" s="122"/>
    </row>
    <row r="20" spans="1:12" s="62" customFormat="1" ht="30.75">
      <c r="A20" s="64" t="s">
        <v>76</v>
      </c>
      <c r="B20" s="65" t="s">
        <v>558</v>
      </c>
      <c r="C20" s="65" t="s">
        <v>6</v>
      </c>
      <c r="D20" s="65" t="s">
        <v>12</v>
      </c>
      <c r="E20" s="65" t="s">
        <v>91</v>
      </c>
      <c r="F20" s="65"/>
      <c r="G20" s="96">
        <v>283051</v>
      </c>
      <c r="H20" s="97"/>
      <c r="I20" s="98">
        <f>I21</f>
        <v>108520.16</v>
      </c>
      <c r="J20" s="99"/>
      <c r="K20" s="121">
        <f t="shared" si="0"/>
        <v>38.33943706257883</v>
      </c>
      <c r="L20" s="122"/>
    </row>
    <row r="21" spans="1:12" s="62" customFormat="1" ht="30.75">
      <c r="A21" s="64" t="s">
        <v>78</v>
      </c>
      <c r="B21" s="65" t="s">
        <v>558</v>
      </c>
      <c r="C21" s="65" t="s">
        <v>6</v>
      </c>
      <c r="D21" s="65" t="s">
        <v>12</v>
      </c>
      <c r="E21" s="65" t="s">
        <v>91</v>
      </c>
      <c r="F21" s="65" t="s">
        <v>79</v>
      </c>
      <c r="G21" s="96">
        <v>283051</v>
      </c>
      <c r="H21" s="97"/>
      <c r="I21" s="98">
        <f>I22</f>
        <v>108520.16</v>
      </c>
      <c r="J21" s="99"/>
      <c r="K21" s="121">
        <f t="shared" si="0"/>
        <v>38.33943706257883</v>
      </c>
      <c r="L21" s="122"/>
    </row>
    <row r="22" spans="1:12" s="62" customFormat="1" ht="46.5">
      <c r="A22" s="64" t="s">
        <v>80</v>
      </c>
      <c r="B22" s="65" t="s">
        <v>558</v>
      </c>
      <c r="C22" s="65" t="s">
        <v>6</v>
      </c>
      <c r="D22" s="65" t="s">
        <v>12</v>
      </c>
      <c r="E22" s="65" t="s">
        <v>91</v>
      </c>
      <c r="F22" s="65" t="s">
        <v>81</v>
      </c>
      <c r="G22" s="96">
        <v>283051</v>
      </c>
      <c r="H22" s="97"/>
      <c r="I22" s="98">
        <f>5762.23+44448.86+58309.07</f>
        <v>108520.16</v>
      </c>
      <c r="J22" s="99"/>
      <c r="K22" s="121">
        <f t="shared" si="0"/>
        <v>38.33943706257883</v>
      </c>
      <c r="L22" s="122"/>
    </row>
    <row r="23" spans="1:12" s="62" customFormat="1" ht="93">
      <c r="A23" s="64" t="s">
        <v>82</v>
      </c>
      <c r="B23" s="65" t="s">
        <v>558</v>
      </c>
      <c r="C23" s="65" t="s">
        <v>6</v>
      </c>
      <c r="D23" s="65" t="s">
        <v>12</v>
      </c>
      <c r="E23" s="65" t="s">
        <v>92</v>
      </c>
      <c r="F23" s="65"/>
      <c r="G23" s="96">
        <v>200000</v>
      </c>
      <c r="H23" s="97"/>
      <c r="I23" s="98">
        <f>I24</f>
        <v>12893</v>
      </c>
      <c r="J23" s="99"/>
      <c r="K23" s="121">
        <f t="shared" si="0"/>
        <v>6.4464999999999995</v>
      </c>
      <c r="L23" s="122"/>
    </row>
    <row r="24" spans="1:12" s="62" customFormat="1" ht="78">
      <c r="A24" s="64" t="s">
        <v>69</v>
      </c>
      <c r="B24" s="65" t="s">
        <v>558</v>
      </c>
      <c r="C24" s="65" t="s">
        <v>6</v>
      </c>
      <c r="D24" s="65" t="s">
        <v>12</v>
      </c>
      <c r="E24" s="65" t="s">
        <v>92</v>
      </c>
      <c r="F24" s="65" t="s">
        <v>70</v>
      </c>
      <c r="G24" s="96">
        <v>200000</v>
      </c>
      <c r="H24" s="97"/>
      <c r="I24" s="98">
        <f>I25</f>
        <v>12893</v>
      </c>
      <c r="J24" s="99"/>
      <c r="K24" s="121">
        <f t="shared" si="0"/>
        <v>6.4464999999999995</v>
      </c>
      <c r="L24" s="122"/>
    </row>
    <row r="25" spans="1:12" s="62" customFormat="1" ht="30.75">
      <c r="A25" s="64" t="s">
        <v>71</v>
      </c>
      <c r="B25" s="65" t="s">
        <v>558</v>
      </c>
      <c r="C25" s="65" t="s">
        <v>6</v>
      </c>
      <c r="D25" s="65" t="s">
        <v>12</v>
      </c>
      <c r="E25" s="65" t="s">
        <v>92</v>
      </c>
      <c r="F25" s="65" t="s">
        <v>72</v>
      </c>
      <c r="G25" s="96">
        <v>200000</v>
      </c>
      <c r="H25" s="97"/>
      <c r="I25" s="98">
        <v>12893</v>
      </c>
      <c r="J25" s="99"/>
      <c r="K25" s="121">
        <f t="shared" si="0"/>
        <v>6.4464999999999995</v>
      </c>
      <c r="L25" s="122"/>
    </row>
    <row r="26" spans="1:12" s="62" customFormat="1" ht="124.5">
      <c r="A26" s="64" t="s">
        <v>93</v>
      </c>
      <c r="B26" s="65" t="s">
        <v>558</v>
      </c>
      <c r="C26" s="65" t="s">
        <v>6</v>
      </c>
      <c r="D26" s="65" t="s">
        <v>12</v>
      </c>
      <c r="E26" s="65" t="s">
        <v>94</v>
      </c>
      <c r="F26" s="65"/>
      <c r="G26" s="96">
        <v>1047749</v>
      </c>
      <c r="H26" s="97"/>
      <c r="I26" s="98">
        <f>I27+I30</f>
        <v>251241.69</v>
      </c>
      <c r="J26" s="99"/>
      <c r="K26" s="121">
        <f t="shared" si="0"/>
        <v>23.979186809054458</v>
      </c>
      <c r="L26" s="122"/>
    </row>
    <row r="27" spans="1:12" s="62" customFormat="1" ht="78">
      <c r="A27" s="64" t="s">
        <v>69</v>
      </c>
      <c r="B27" s="65" t="s">
        <v>558</v>
      </c>
      <c r="C27" s="65" t="s">
        <v>6</v>
      </c>
      <c r="D27" s="65" t="s">
        <v>12</v>
      </c>
      <c r="E27" s="65" t="s">
        <v>94</v>
      </c>
      <c r="F27" s="65" t="s">
        <v>70</v>
      </c>
      <c r="G27" s="96">
        <v>878415.88</v>
      </c>
      <c r="H27" s="97"/>
      <c r="I27" s="98">
        <f>I28+I29</f>
        <v>251241.69</v>
      </c>
      <c r="J27" s="99"/>
      <c r="K27" s="121">
        <f t="shared" si="0"/>
        <v>28.601678967825585</v>
      </c>
      <c r="L27" s="122"/>
    </row>
    <row r="28" spans="1:12" s="62" customFormat="1" ht="30.75">
      <c r="A28" s="64" t="s">
        <v>95</v>
      </c>
      <c r="B28" s="65" t="s">
        <v>558</v>
      </c>
      <c r="C28" s="65" t="s">
        <v>6</v>
      </c>
      <c r="D28" s="65" t="s">
        <v>12</v>
      </c>
      <c r="E28" s="65" t="s">
        <v>94</v>
      </c>
      <c r="F28" s="65" t="s">
        <v>96</v>
      </c>
      <c r="G28" s="96">
        <v>31749.96</v>
      </c>
      <c r="H28" s="97"/>
      <c r="I28" s="98">
        <v>0</v>
      </c>
      <c r="J28" s="99"/>
      <c r="K28" s="121">
        <f t="shared" si="0"/>
        <v>0</v>
      </c>
      <c r="L28" s="122"/>
    </row>
    <row r="29" spans="1:12" s="62" customFormat="1" ht="30.75">
      <c r="A29" s="64" t="s">
        <v>71</v>
      </c>
      <c r="B29" s="65" t="s">
        <v>558</v>
      </c>
      <c r="C29" s="65" t="s">
        <v>6</v>
      </c>
      <c r="D29" s="65" t="s">
        <v>12</v>
      </c>
      <c r="E29" s="65" t="s">
        <v>94</v>
      </c>
      <c r="F29" s="65" t="s">
        <v>72</v>
      </c>
      <c r="G29" s="96">
        <v>846665.92</v>
      </c>
      <c r="H29" s="97"/>
      <c r="I29" s="98">
        <f>189668.25+61573.44</f>
        <v>251241.69</v>
      </c>
      <c r="J29" s="99"/>
      <c r="K29" s="121">
        <f t="shared" si="0"/>
        <v>29.67424152374056</v>
      </c>
      <c r="L29" s="122"/>
    </row>
    <row r="30" spans="1:12" s="62" customFormat="1" ht="30.75">
      <c r="A30" s="64" t="s">
        <v>78</v>
      </c>
      <c r="B30" s="65" t="s">
        <v>558</v>
      </c>
      <c r="C30" s="65" t="s">
        <v>6</v>
      </c>
      <c r="D30" s="65" t="s">
        <v>12</v>
      </c>
      <c r="E30" s="65" t="s">
        <v>94</v>
      </c>
      <c r="F30" s="65" t="s">
        <v>79</v>
      </c>
      <c r="G30" s="96">
        <v>169333.12</v>
      </c>
      <c r="H30" s="97"/>
      <c r="I30" s="98">
        <f>I31</f>
        <v>0</v>
      </c>
      <c r="J30" s="99"/>
      <c r="K30" s="121">
        <f t="shared" si="0"/>
        <v>0</v>
      </c>
      <c r="L30" s="122"/>
    </row>
    <row r="31" spans="1:12" s="62" customFormat="1" ht="46.5">
      <c r="A31" s="64" t="s">
        <v>80</v>
      </c>
      <c r="B31" s="65" t="s">
        <v>558</v>
      </c>
      <c r="C31" s="65" t="s">
        <v>6</v>
      </c>
      <c r="D31" s="65" t="s">
        <v>12</v>
      </c>
      <c r="E31" s="65" t="s">
        <v>94</v>
      </c>
      <c r="F31" s="65" t="s">
        <v>81</v>
      </c>
      <c r="G31" s="96">
        <v>169333.12</v>
      </c>
      <c r="H31" s="97"/>
      <c r="I31" s="98"/>
      <c r="J31" s="99"/>
      <c r="K31" s="121">
        <f t="shared" si="0"/>
        <v>0</v>
      </c>
      <c r="L31" s="122"/>
    </row>
    <row r="32" spans="1:12" s="62" customFormat="1" ht="46.5">
      <c r="A32" s="64" t="s">
        <v>63</v>
      </c>
      <c r="B32" s="65" t="s">
        <v>558</v>
      </c>
      <c r="C32" s="65" t="s">
        <v>6</v>
      </c>
      <c r="D32" s="65" t="s">
        <v>12</v>
      </c>
      <c r="E32" s="65" t="s">
        <v>64</v>
      </c>
      <c r="F32" s="65"/>
      <c r="G32" s="96">
        <v>125959800</v>
      </c>
      <c r="H32" s="97"/>
      <c r="I32" s="98">
        <f>I33</f>
        <v>28347642.380000003</v>
      </c>
      <c r="J32" s="99"/>
      <c r="K32" s="121">
        <f t="shared" si="0"/>
        <v>22.505309138312384</v>
      </c>
      <c r="L32" s="122"/>
    </row>
    <row r="33" spans="1:16" s="62" customFormat="1" ht="15">
      <c r="A33" s="64" t="s">
        <v>73</v>
      </c>
      <c r="B33" s="65" t="s">
        <v>558</v>
      </c>
      <c r="C33" s="65" t="s">
        <v>6</v>
      </c>
      <c r="D33" s="65" t="s">
        <v>12</v>
      </c>
      <c r="E33" s="65" t="s">
        <v>74</v>
      </c>
      <c r="F33" s="65"/>
      <c r="G33" s="96">
        <v>125959800</v>
      </c>
      <c r="H33" s="97"/>
      <c r="I33" s="98">
        <f>I34+I37+I42+I45</f>
        <v>28347642.380000003</v>
      </c>
      <c r="J33" s="99"/>
      <c r="K33" s="121">
        <f t="shared" si="0"/>
        <v>22.505309138312384</v>
      </c>
      <c r="L33" s="122"/>
      <c r="P33" s="63"/>
    </row>
    <row r="34" spans="1:12" s="62" customFormat="1" ht="30.75">
      <c r="A34" s="64" t="s">
        <v>67</v>
      </c>
      <c r="B34" s="65" t="s">
        <v>558</v>
      </c>
      <c r="C34" s="65" t="s">
        <v>6</v>
      </c>
      <c r="D34" s="65" t="s">
        <v>12</v>
      </c>
      <c r="E34" s="65" t="s">
        <v>75</v>
      </c>
      <c r="F34" s="65"/>
      <c r="G34" s="96">
        <v>114380000</v>
      </c>
      <c r="H34" s="97"/>
      <c r="I34" s="98">
        <f>I35</f>
        <v>23268960.340000004</v>
      </c>
      <c r="J34" s="99"/>
      <c r="K34" s="121">
        <f t="shared" si="0"/>
        <v>20.343556863087954</v>
      </c>
      <c r="L34" s="122"/>
    </row>
    <row r="35" spans="1:12" s="62" customFormat="1" ht="78">
      <c r="A35" s="64" t="s">
        <v>69</v>
      </c>
      <c r="B35" s="65" t="s">
        <v>558</v>
      </c>
      <c r="C35" s="65" t="s">
        <v>6</v>
      </c>
      <c r="D35" s="65" t="s">
        <v>12</v>
      </c>
      <c r="E35" s="65" t="s">
        <v>75</v>
      </c>
      <c r="F35" s="65" t="s">
        <v>70</v>
      </c>
      <c r="G35" s="96">
        <v>114380000</v>
      </c>
      <c r="H35" s="97"/>
      <c r="I35" s="98">
        <f>I36</f>
        <v>23268960.340000004</v>
      </c>
      <c r="J35" s="99"/>
      <c r="K35" s="121">
        <f t="shared" si="0"/>
        <v>20.343556863087954</v>
      </c>
      <c r="L35" s="122"/>
    </row>
    <row r="36" spans="1:12" s="62" customFormat="1" ht="30.75">
      <c r="A36" s="64" t="s">
        <v>71</v>
      </c>
      <c r="B36" s="65" t="s">
        <v>558</v>
      </c>
      <c r="C36" s="65" t="s">
        <v>6</v>
      </c>
      <c r="D36" s="65" t="s">
        <v>12</v>
      </c>
      <c r="E36" s="65" t="s">
        <v>75</v>
      </c>
      <c r="F36" s="65" t="s">
        <v>72</v>
      </c>
      <c r="G36" s="96">
        <v>114380000</v>
      </c>
      <c r="H36" s="97"/>
      <c r="I36" s="98">
        <f>18196698.94+328953+4743308.4</f>
        <v>23268960.340000004</v>
      </c>
      <c r="J36" s="99"/>
      <c r="K36" s="121">
        <f t="shared" si="0"/>
        <v>20.343556863087954</v>
      </c>
      <c r="L36" s="122"/>
    </row>
    <row r="37" spans="1:12" s="62" customFormat="1" ht="30.75">
      <c r="A37" s="64" t="s">
        <v>76</v>
      </c>
      <c r="B37" s="65" t="s">
        <v>558</v>
      </c>
      <c r="C37" s="65" t="s">
        <v>6</v>
      </c>
      <c r="D37" s="65" t="s">
        <v>12</v>
      </c>
      <c r="E37" s="65" t="s">
        <v>77</v>
      </c>
      <c r="F37" s="65"/>
      <c r="G37" s="96">
        <v>8929800</v>
      </c>
      <c r="H37" s="97"/>
      <c r="I37" s="98">
        <f>I38+I40</f>
        <v>3700156.81</v>
      </c>
      <c r="J37" s="99"/>
      <c r="K37" s="121">
        <f aca="true" t="shared" si="1" ref="K37:K68">I37/G37*100</f>
        <v>41.43605467087729</v>
      </c>
      <c r="L37" s="122"/>
    </row>
    <row r="38" spans="1:12" s="62" customFormat="1" ht="30.75">
      <c r="A38" s="64" t="s">
        <v>78</v>
      </c>
      <c r="B38" s="65" t="s">
        <v>558</v>
      </c>
      <c r="C38" s="65" t="s">
        <v>6</v>
      </c>
      <c r="D38" s="65" t="s">
        <v>12</v>
      </c>
      <c r="E38" s="65" t="s">
        <v>77</v>
      </c>
      <c r="F38" s="65" t="s">
        <v>79</v>
      </c>
      <c r="G38" s="96">
        <v>8179800</v>
      </c>
      <c r="H38" s="97"/>
      <c r="I38" s="98">
        <f>I39</f>
        <v>3355650.81</v>
      </c>
      <c r="J38" s="99"/>
      <c r="K38" s="121">
        <f t="shared" si="1"/>
        <v>41.02362906183525</v>
      </c>
      <c r="L38" s="122"/>
    </row>
    <row r="39" spans="1:12" s="62" customFormat="1" ht="46.5">
      <c r="A39" s="64" t="s">
        <v>80</v>
      </c>
      <c r="B39" s="65" t="s">
        <v>558</v>
      </c>
      <c r="C39" s="65" t="s">
        <v>6</v>
      </c>
      <c r="D39" s="65" t="s">
        <v>12</v>
      </c>
      <c r="E39" s="65" t="s">
        <v>77</v>
      </c>
      <c r="F39" s="65" t="s">
        <v>81</v>
      </c>
      <c r="G39" s="96">
        <v>8179800</v>
      </c>
      <c r="H39" s="97"/>
      <c r="I39" s="98">
        <v>3355650.81</v>
      </c>
      <c r="J39" s="99"/>
      <c r="K39" s="121">
        <f t="shared" si="1"/>
        <v>41.02362906183525</v>
      </c>
      <c r="L39" s="122"/>
    </row>
    <row r="40" spans="1:12" s="62" customFormat="1" ht="15">
      <c r="A40" s="64" t="s">
        <v>97</v>
      </c>
      <c r="B40" s="65" t="s">
        <v>558</v>
      </c>
      <c r="C40" s="65" t="s">
        <v>6</v>
      </c>
      <c r="D40" s="65" t="s">
        <v>12</v>
      </c>
      <c r="E40" s="65" t="s">
        <v>77</v>
      </c>
      <c r="F40" s="65" t="s">
        <v>98</v>
      </c>
      <c r="G40" s="96">
        <v>750000</v>
      </c>
      <c r="H40" s="97"/>
      <c r="I40" s="98">
        <f>I41</f>
        <v>344506</v>
      </c>
      <c r="J40" s="99"/>
      <c r="K40" s="121">
        <f t="shared" si="1"/>
        <v>45.934133333333335</v>
      </c>
      <c r="L40" s="122"/>
    </row>
    <row r="41" spans="1:12" s="62" customFormat="1" ht="15">
      <c r="A41" s="64" t="s">
        <v>101</v>
      </c>
      <c r="B41" s="65" t="s">
        <v>558</v>
      </c>
      <c r="C41" s="65" t="s">
        <v>6</v>
      </c>
      <c r="D41" s="65" t="s">
        <v>12</v>
      </c>
      <c r="E41" s="65" t="s">
        <v>77</v>
      </c>
      <c r="F41" s="65" t="s">
        <v>102</v>
      </c>
      <c r="G41" s="96">
        <v>750000</v>
      </c>
      <c r="H41" s="97"/>
      <c r="I41" s="98">
        <v>344506</v>
      </c>
      <c r="J41" s="99"/>
      <c r="K41" s="121">
        <f t="shared" si="1"/>
        <v>45.934133333333335</v>
      </c>
      <c r="L41" s="122"/>
    </row>
    <row r="42" spans="1:12" s="62" customFormat="1" ht="93">
      <c r="A42" s="64" t="s">
        <v>82</v>
      </c>
      <c r="B42" s="65" t="s">
        <v>558</v>
      </c>
      <c r="C42" s="65" t="s">
        <v>6</v>
      </c>
      <c r="D42" s="65" t="s">
        <v>12</v>
      </c>
      <c r="E42" s="65" t="s">
        <v>83</v>
      </c>
      <c r="F42" s="65"/>
      <c r="G42" s="96">
        <v>2100000</v>
      </c>
      <c r="H42" s="97"/>
      <c r="I42" s="98">
        <f>I43</f>
        <v>1120856.23</v>
      </c>
      <c r="J42" s="99"/>
      <c r="K42" s="121">
        <f t="shared" si="1"/>
        <v>53.37410619047619</v>
      </c>
      <c r="L42" s="122"/>
    </row>
    <row r="43" spans="1:12" s="62" customFormat="1" ht="78">
      <c r="A43" s="64" t="s">
        <v>69</v>
      </c>
      <c r="B43" s="65" t="s">
        <v>558</v>
      </c>
      <c r="C43" s="65" t="s">
        <v>6</v>
      </c>
      <c r="D43" s="65" t="s">
        <v>12</v>
      </c>
      <c r="E43" s="65" t="s">
        <v>83</v>
      </c>
      <c r="F43" s="65" t="s">
        <v>70</v>
      </c>
      <c r="G43" s="96">
        <v>2100000</v>
      </c>
      <c r="H43" s="97"/>
      <c r="I43" s="98">
        <f>I44</f>
        <v>1120856.23</v>
      </c>
      <c r="J43" s="99"/>
      <c r="K43" s="121">
        <f t="shared" si="1"/>
        <v>53.37410619047619</v>
      </c>
      <c r="L43" s="122"/>
    </row>
    <row r="44" spans="1:12" s="62" customFormat="1" ht="30.75">
      <c r="A44" s="64" t="s">
        <v>71</v>
      </c>
      <c r="B44" s="65" t="s">
        <v>558</v>
      </c>
      <c r="C44" s="65" t="s">
        <v>6</v>
      </c>
      <c r="D44" s="65" t="s">
        <v>12</v>
      </c>
      <c r="E44" s="65" t="s">
        <v>83</v>
      </c>
      <c r="F44" s="65" t="s">
        <v>72</v>
      </c>
      <c r="G44" s="96">
        <v>2100000</v>
      </c>
      <c r="H44" s="97"/>
      <c r="I44" s="98">
        <v>1120856.23</v>
      </c>
      <c r="J44" s="99"/>
      <c r="K44" s="121">
        <f t="shared" si="1"/>
        <v>53.37410619047619</v>
      </c>
      <c r="L44" s="122"/>
    </row>
    <row r="45" spans="1:12" s="62" customFormat="1" ht="15">
      <c r="A45" s="64" t="s">
        <v>84</v>
      </c>
      <c r="B45" s="65" t="s">
        <v>558</v>
      </c>
      <c r="C45" s="65" t="s">
        <v>6</v>
      </c>
      <c r="D45" s="65" t="s">
        <v>12</v>
      </c>
      <c r="E45" s="65" t="s">
        <v>85</v>
      </c>
      <c r="F45" s="65"/>
      <c r="G45" s="96">
        <v>550000</v>
      </c>
      <c r="H45" s="97"/>
      <c r="I45" s="98">
        <f>I46+I48</f>
        <v>257669</v>
      </c>
      <c r="J45" s="99"/>
      <c r="K45" s="121">
        <f t="shared" si="1"/>
        <v>46.84890909090909</v>
      </c>
      <c r="L45" s="122"/>
    </row>
    <row r="46" spans="1:12" s="62" customFormat="1" ht="78">
      <c r="A46" s="64" t="s">
        <v>69</v>
      </c>
      <c r="B46" s="65" t="s">
        <v>558</v>
      </c>
      <c r="C46" s="65" t="s">
        <v>6</v>
      </c>
      <c r="D46" s="65" t="s">
        <v>12</v>
      </c>
      <c r="E46" s="65" t="s">
        <v>85</v>
      </c>
      <c r="F46" s="65" t="s">
        <v>70</v>
      </c>
      <c r="G46" s="96">
        <v>250000</v>
      </c>
      <c r="H46" s="97"/>
      <c r="I46" s="98">
        <f>I47</f>
        <v>31596</v>
      </c>
      <c r="J46" s="99"/>
      <c r="K46" s="121">
        <f t="shared" si="1"/>
        <v>12.638399999999999</v>
      </c>
      <c r="L46" s="122"/>
    </row>
    <row r="47" spans="1:12" s="62" customFormat="1" ht="30.75">
      <c r="A47" s="64" t="s">
        <v>71</v>
      </c>
      <c r="B47" s="65" t="s">
        <v>558</v>
      </c>
      <c r="C47" s="65" t="s">
        <v>6</v>
      </c>
      <c r="D47" s="65" t="s">
        <v>12</v>
      </c>
      <c r="E47" s="65" t="s">
        <v>85</v>
      </c>
      <c r="F47" s="65" t="s">
        <v>72</v>
      </c>
      <c r="G47" s="96">
        <v>250000</v>
      </c>
      <c r="H47" s="97"/>
      <c r="I47" s="98">
        <v>31596</v>
      </c>
      <c r="J47" s="99"/>
      <c r="K47" s="121">
        <f t="shared" si="1"/>
        <v>12.638399999999999</v>
      </c>
      <c r="L47" s="122"/>
    </row>
    <row r="48" spans="1:12" s="62" customFormat="1" ht="30.75">
      <c r="A48" s="64" t="s">
        <v>103</v>
      </c>
      <c r="B48" s="65" t="s">
        <v>558</v>
      </c>
      <c r="C48" s="65" t="s">
        <v>6</v>
      </c>
      <c r="D48" s="65" t="s">
        <v>12</v>
      </c>
      <c r="E48" s="65" t="s">
        <v>85</v>
      </c>
      <c r="F48" s="65" t="s">
        <v>104</v>
      </c>
      <c r="G48" s="96">
        <v>300000</v>
      </c>
      <c r="H48" s="97"/>
      <c r="I48" s="98">
        <f>I49</f>
        <v>226073</v>
      </c>
      <c r="J48" s="99"/>
      <c r="K48" s="121">
        <f t="shared" si="1"/>
        <v>75.35766666666667</v>
      </c>
      <c r="L48" s="122"/>
    </row>
    <row r="49" spans="1:12" s="62" customFormat="1" ht="30.75">
      <c r="A49" s="64" t="s">
        <v>105</v>
      </c>
      <c r="B49" s="65" t="s">
        <v>558</v>
      </c>
      <c r="C49" s="65" t="s">
        <v>6</v>
      </c>
      <c r="D49" s="65" t="s">
        <v>12</v>
      </c>
      <c r="E49" s="65" t="s">
        <v>85</v>
      </c>
      <c r="F49" s="65" t="s">
        <v>106</v>
      </c>
      <c r="G49" s="96">
        <v>300000</v>
      </c>
      <c r="H49" s="97"/>
      <c r="I49" s="98">
        <f>88924+137149</f>
        <v>226073</v>
      </c>
      <c r="J49" s="99"/>
      <c r="K49" s="121">
        <f t="shared" si="1"/>
        <v>75.35766666666667</v>
      </c>
      <c r="L49" s="122"/>
    </row>
    <row r="50" spans="1:16" s="62" customFormat="1" ht="15">
      <c r="A50" s="64" t="s">
        <v>17</v>
      </c>
      <c r="B50" s="65" t="s">
        <v>558</v>
      </c>
      <c r="C50" s="65" t="s">
        <v>6</v>
      </c>
      <c r="D50" s="65" t="s">
        <v>18</v>
      </c>
      <c r="E50" s="65"/>
      <c r="F50" s="65"/>
      <c r="G50" s="96">
        <v>2486430</v>
      </c>
      <c r="H50" s="97"/>
      <c r="I50" s="98">
        <f>I51+I63+I68+I76+I78+I83</f>
        <v>153578.16</v>
      </c>
      <c r="J50" s="99"/>
      <c r="K50" s="121">
        <f t="shared" si="1"/>
        <v>6.176653273971115</v>
      </c>
      <c r="L50" s="122"/>
      <c r="P50" s="63"/>
    </row>
    <row r="51" spans="1:12" s="62" customFormat="1" ht="78">
      <c r="A51" s="64" t="s">
        <v>115</v>
      </c>
      <c r="B51" s="65" t="s">
        <v>558</v>
      </c>
      <c r="C51" s="65" t="s">
        <v>6</v>
      </c>
      <c r="D51" s="65" t="s">
        <v>18</v>
      </c>
      <c r="E51" s="65" t="s">
        <v>116</v>
      </c>
      <c r="F51" s="65"/>
      <c r="G51" s="96">
        <v>191200</v>
      </c>
      <c r="H51" s="97"/>
      <c r="I51" s="98">
        <f>I52+I56</f>
        <v>0</v>
      </c>
      <c r="J51" s="99"/>
      <c r="K51" s="121">
        <f t="shared" si="1"/>
        <v>0</v>
      </c>
      <c r="L51" s="122"/>
    </row>
    <row r="52" spans="1:12" s="62" customFormat="1" ht="30.75">
      <c r="A52" s="64" t="s">
        <v>117</v>
      </c>
      <c r="B52" s="65" t="s">
        <v>558</v>
      </c>
      <c r="C52" s="65" t="s">
        <v>6</v>
      </c>
      <c r="D52" s="65" t="s">
        <v>18</v>
      </c>
      <c r="E52" s="65" t="s">
        <v>118</v>
      </c>
      <c r="F52" s="65"/>
      <c r="G52" s="96">
        <v>50000</v>
      </c>
      <c r="H52" s="97"/>
      <c r="I52" s="98">
        <f>I53</f>
        <v>0</v>
      </c>
      <c r="J52" s="99"/>
      <c r="K52" s="121">
        <f t="shared" si="1"/>
        <v>0</v>
      </c>
      <c r="L52" s="122"/>
    </row>
    <row r="53" spans="1:12" s="62" customFormat="1" ht="35.25" customHeight="1">
      <c r="A53" s="64" t="s">
        <v>119</v>
      </c>
      <c r="B53" s="65" t="s">
        <v>558</v>
      </c>
      <c r="C53" s="65" t="s">
        <v>6</v>
      </c>
      <c r="D53" s="65" t="s">
        <v>18</v>
      </c>
      <c r="E53" s="65" t="s">
        <v>120</v>
      </c>
      <c r="F53" s="65"/>
      <c r="G53" s="96">
        <v>50000</v>
      </c>
      <c r="H53" s="97"/>
      <c r="I53" s="98">
        <f>I54</f>
        <v>0</v>
      </c>
      <c r="J53" s="99"/>
      <c r="K53" s="121">
        <f t="shared" si="1"/>
        <v>0</v>
      </c>
      <c r="L53" s="122"/>
    </row>
    <row r="54" spans="1:12" s="62" customFormat="1" ht="30.75">
      <c r="A54" s="64" t="s">
        <v>78</v>
      </c>
      <c r="B54" s="65" t="s">
        <v>558</v>
      </c>
      <c r="C54" s="65" t="s">
        <v>6</v>
      </c>
      <c r="D54" s="65" t="s">
        <v>18</v>
      </c>
      <c r="E54" s="65" t="s">
        <v>120</v>
      </c>
      <c r="F54" s="65" t="s">
        <v>79</v>
      </c>
      <c r="G54" s="96">
        <v>50000</v>
      </c>
      <c r="H54" s="97"/>
      <c r="I54" s="98">
        <f>I55</f>
        <v>0</v>
      </c>
      <c r="J54" s="99"/>
      <c r="K54" s="121">
        <f t="shared" si="1"/>
        <v>0</v>
      </c>
      <c r="L54" s="122"/>
    </row>
    <row r="55" spans="1:12" s="62" customFormat="1" ht="46.5">
      <c r="A55" s="64" t="s">
        <v>80</v>
      </c>
      <c r="B55" s="65" t="s">
        <v>558</v>
      </c>
      <c r="C55" s="65" t="s">
        <v>6</v>
      </c>
      <c r="D55" s="65" t="s">
        <v>18</v>
      </c>
      <c r="E55" s="65" t="s">
        <v>120</v>
      </c>
      <c r="F55" s="65" t="s">
        <v>81</v>
      </c>
      <c r="G55" s="96">
        <v>50000</v>
      </c>
      <c r="H55" s="97"/>
      <c r="I55" s="98">
        <f>'Пр.5'!I89</f>
        <v>0</v>
      </c>
      <c r="J55" s="99"/>
      <c r="K55" s="121">
        <f t="shared" si="1"/>
        <v>0</v>
      </c>
      <c r="L55" s="122"/>
    </row>
    <row r="56" spans="1:12" s="62" customFormat="1" ht="30.75">
      <c r="A56" s="64" t="s">
        <v>121</v>
      </c>
      <c r="B56" s="65" t="s">
        <v>558</v>
      </c>
      <c r="C56" s="65" t="s">
        <v>6</v>
      </c>
      <c r="D56" s="65" t="s">
        <v>18</v>
      </c>
      <c r="E56" s="65" t="s">
        <v>122</v>
      </c>
      <c r="F56" s="65"/>
      <c r="G56" s="96">
        <v>141200</v>
      </c>
      <c r="H56" s="97"/>
      <c r="I56" s="98">
        <f>I57+I60</f>
        <v>0</v>
      </c>
      <c r="J56" s="99"/>
      <c r="K56" s="121">
        <f t="shared" si="1"/>
        <v>0</v>
      </c>
      <c r="L56" s="122"/>
    </row>
    <row r="57" spans="1:12" s="62" customFormat="1" ht="62.25">
      <c r="A57" s="64" t="s">
        <v>123</v>
      </c>
      <c r="B57" s="65" t="s">
        <v>558</v>
      </c>
      <c r="C57" s="65" t="s">
        <v>6</v>
      </c>
      <c r="D57" s="65" t="s">
        <v>18</v>
      </c>
      <c r="E57" s="65" t="s">
        <v>124</v>
      </c>
      <c r="F57" s="65"/>
      <c r="G57" s="96">
        <v>14000</v>
      </c>
      <c r="H57" s="97"/>
      <c r="I57" s="98">
        <f>I58</f>
        <v>0</v>
      </c>
      <c r="J57" s="99"/>
      <c r="K57" s="121">
        <f t="shared" si="1"/>
        <v>0</v>
      </c>
      <c r="L57" s="122"/>
    </row>
    <row r="58" spans="1:12" s="62" customFormat="1" ht="78">
      <c r="A58" s="64" t="s">
        <v>69</v>
      </c>
      <c r="B58" s="65" t="s">
        <v>558</v>
      </c>
      <c r="C58" s="65" t="s">
        <v>6</v>
      </c>
      <c r="D58" s="65" t="s">
        <v>18</v>
      </c>
      <c r="E58" s="65" t="s">
        <v>124</v>
      </c>
      <c r="F58" s="65" t="s">
        <v>70</v>
      </c>
      <c r="G58" s="96">
        <v>14000</v>
      </c>
      <c r="H58" s="97"/>
      <c r="I58" s="98">
        <f>I59</f>
        <v>0</v>
      </c>
      <c r="J58" s="99"/>
      <c r="K58" s="121">
        <f t="shared" si="1"/>
        <v>0</v>
      </c>
      <c r="L58" s="122"/>
    </row>
    <row r="59" spans="1:12" s="62" customFormat="1" ht="30.75">
      <c r="A59" s="64" t="s">
        <v>71</v>
      </c>
      <c r="B59" s="65" t="s">
        <v>558</v>
      </c>
      <c r="C59" s="65" t="s">
        <v>6</v>
      </c>
      <c r="D59" s="65" t="s">
        <v>18</v>
      </c>
      <c r="E59" s="65" t="s">
        <v>124</v>
      </c>
      <c r="F59" s="65" t="s">
        <v>72</v>
      </c>
      <c r="G59" s="96">
        <v>14000</v>
      </c>
      <c r="H59" s="97"/>
      <c r="I59" s="98">
        <f>'Пр.5'!I96</f>
        <v>0</v>
      </c>
      <c r="J59" s="99"/>
      <c r="K59" s="121">
        <f t="shared" si="1"/>
        <v>0</v>
      </c>
      <c r="L59" s="122"/>
    </row>
    <row r="60" spans="1:12" s="62" customFormat="1" ht="46.5">
      <c r="A60" s="64" t="s">
        <v>125</v>
      </c>
      <c r="B60" s="65" t="s">
        <v>558</v>
      </c>
      <c r="C60" s="65" t="s">
        <v>6</v>
      </c>
      <c r="D60" s="65" t="s">
        <v>18</v>
      </c>
      <c r="E60" s="65" t="s">
        <v>126</v>
      </c>
      <c r="F60" s="65"/>
      <c r="G60" s="96">
        <v>127200</v>
      </c>
      <c r="H60" s="97"/>
      <c r="I60" s="98">
        <f>I61</f>
        <v>0</v>
      </c>
      <c r="J60" s="99"/>
      <c r="K60" s="121">
        <f t="shared" si="1"/>
        <v>0</v>
      </c>
      <c r="L60" s="122"/>
    </row>
    <row r="61" spans="1:12" s="62" customFormat="1" ht="30.75">
      <c r="A61" s="64" t="s">
        <v>78</v>
      </c>
      <c r="B61" s="65" t="s">
        <v>558</v>
      </c>
      <c r="C61" s="65" t="s">
        <v>6</v>
      </c>
      <c r="D61" s="65" t="s">
        <v>18</v>
      </c>
      <c r="E61" s="65" t="s">
        <v>126</v>
      </c>
      <c r="F61" s="65" t="s">
        <v>79</v>
      </c>
      <c r="G61" s="96">
        <v>127200</v>
      </c>
      <c r="H61" s="97"/>
      <c r="I61" s="98">
        <f>I62</f>
        <v>0</v>
      </c>
      <c r="J61" s="99"/>
      <c r="K61" s="121">
        <f t="shared" si="1"/>
        <v>0</v>
      </c>
      <c r="L61" s="122"/>
    </row>
    <row r="62" spans="1:12" s="62" customFormat="1" ht="46.5">
      <c r="A62" s="64" t="s">
        <v>80</v>
      </c>
      <c r="B62" s="65" t="s">
        <v>558</v>
      </c>
      <c r="C62" s="65" t="s">
        <v>6</v>
      </c>
      <c r="D62" s="65" t="s">
        <v>18</v>
      </c>
      <c r="E62" s="65" t="s">
        <v>126</v>
      </c>
      <c r="F62" s="65" t="s">
        <v>81</v>
      </c>
      <c r="G62" s="96">
        <v>127200</v>
      </c>
      <c r="H62" s="97"/>
      <c r="I62" s="98">
        <f>'Пр.5'!I102</f>
        <v>0</v>
      </c>
      <c r="J62" s="99"/>
      <c r="K62" s="121">
        <f t="shared" si="1"/>
        <v>0</v>
      </c>
      <c r="L62" s="122"/>
    </row>
    <row r="63" spans="1:12" s="62" customFormat="1" ht="30.75">
      <c r="A63" s="64" t="s">
        <v>127</v>
      </c>
      <c r="B63" s="65" t="s">
        <v>558</v>
      </c>
      <c r="C63" s="65" t="s">
        <v>6</v>
      </c>
      <c r="D63" s="65" t="s">
        <v>18</v>
      </c>
      <c r="E63" s="65" t="s">
        <v>128</v>
      </c>
      <c r="F63" s="65"/>
      <c r="G63" s="96">
        <v>49000</v>
      </c>
      <c r="H63" s="97"/>
      <c r="I63" s="98">
        <f>I64</f>
        <v>0</v>
      </c>
      <c r="J63" s="99"/>
      <c r="K63" s="121">
        <f t="shared" si="1"/>
        <v>0</v>
      </c>
      <c r="L63" s="122"/>
    </row>
    <row r="64" spans="1:12" s="62" customFormat="1" ht="78">
      <c r="A64" s="64" t="s">
        <v>129</v>
      </c>
      <c r="B64" s="65" t="s">
        <v>558</v>
      </c>
      <c r="C64" s="65" t="s">
        <v>6</v>
      </c>
      <c r="D64" s="65" t="s">
        <v>18</v>
      </c>
      <c r="E64" s="65" t="s">
        <v>130</v>
      </c>
      <c r="F64" s="65"/>
      <c r="G64" s="96">
        <v>49000</v>
      </c>
      <c r="H64" s="97"/>
      <c r="I64" s="98">
        <f>I65</f>
        <v>0</v>
      </c>
      <c r="J64" s="99"/>
      <c r="K64" s="121">
        <f t="shared" si="1"/>
        <v>0</v>
      </c>
      <c r="L64" s="122"/>
    </row>
    <row r="65" spans="1:12" s="62" customFormat="1" ht="30.75">
      <c r="A65" s="64" t="s">
        <v>131</v>
      </c>
      <c r="B65" s="65" t="s">
        <v>558</v>
      </c>
      <c r="C65" s="65" t="s">
        <v>6</v>
      </c>
      <c r="D65" s="65" t="s">
        <v>18</v>
      </c>
      <c r="E65" s="65" t="s">
        <v>132</v>
      </c>
      <c r="F65" s="65"/>
      <c r="G65" s="96">
        <v>49000</v>
      </c>
      <c r="H65" s="97"/>
      <c r="I65" s="98">
        <f>I66</f>
        <v>0</v>
      </c>
      <c r="J65" s="99"/>
      <c r="K65" s="121">
        <f t="shared" si="1"/>
        <v>0</v>
      </c>
      <c r="L65" s="122"/>
    </row>
    <row r="66" spans="1:12" s="62" customFormat="1" ht="30.75">
      <c r="A66" s="64" t="s">
        <v>78</v>
      </c>
      <c r="B66" s="65" t="s">
        <v>558</v>
      </c>
      <c r="C66" s="65" t="s">
        <v>6</v>
      </c>
      <c r="D66" s="65" t="s">
        <v>18</v>
      </c>
      <c r="E66" s="65" t="s">
        <v>132</v>
      </c>
      <c r="F66" s="65" t="s">
        <v>79</v>
      </c>
      <c r="G66" s="96">
        <v>49000</v>
      </c>
      <c r="H66" s="97"/>
      <c r="I66" s="98">
        <f>I67</f>
        <v>0</v>
      </c>
      <c r="J66" s="99"/>
      <c r="K66" s="121">
        <f t="shared" si="1"/>
        <v>0</v>
      </c>
      <c r="L66" s="122"/>
    </row>
    <row r="67" spans="1:12" s="62" customFormat="1" ht="46.5">
      <c r="A67" s="64" t="s">
        <v>80</v>
      </c>
      <c r="B67" s="65" t="s">
        <v>558</v>
      </c>
      <c r="C67" s="65" t="s">
        <v>6</v>
      </c>
      <c r="D67" s="65" t="s">
        <v>18</v>
      </c>
      <c r="E67" s="65" t="s">
        <v>132</v>
      </c>
      <c r="F67" s="65" t="s">
        <v>81</v>
      </c>
      <c r="G67" s="96">
        <v>49000</v>
      </c>
      <c r="H67" s="97"/>
      <c r="I67" s="98">
        <f>'Пр.5'!I202</f>
        <v>0</v>
      </c>
      <c r="J67" s="99"/>
      <c r="K67" s="121">
        <f t="shared" si="1"/>
        <v>0</v>
      </c>
      <c r="L67" s="122"/>
    </row>
    <row r="68" spans="1:12" s="62" customFormat="1" ht="46.5">
      <c r="A68" s="64" t="s">
        <v>133</v>
      </c>
      <c r="B68" s="65" t="s">
        <v>558</v>
      </c>
      <c r="C68" s="65" t="s">
        <v>6</v>
      </c>
      <c r="D68" s="65" t="s">
        <v>18</v>
      </c>
      <c r="E68" s="65" t="s">
        <v>134</v>
      </c>
      <c r="F68" s="65"/>
      <c r="G68" s="96">
        <v>20000</v>
      </c>
      <c r="H68" s="97"/>
      <c r="I68" s="98">
        <f>I69</f>
        <v>0</v>
      </c>
      <c r="J68" s="99"/>
      <c r="K68" s="121">
        <f t="shared" si="1"/>
        <v>0</v>
      </c>
      <c r="L68" s="122"/>
    </row>
    <row r="69" spans="1:12" s="62" customFormat="1" ht="46.5">
      <c r="A69" s="64" t="s">
        <v>135</v>
      </c>
      <c r="B69" s="65" t="s">
        <v>558</v>
      </c>
      <c r="C69" s="65" t="s">
        <v>6</v>
      </c>
      <c r="D69" s="65" t="s">
        <v>18</v>
      </c>
      <c r="E69" s="65" t="s">
        <v>136</v>
      </c>
      <c r="F69" s="65"/>
      <c r="G69" s="96">
        <v>20000</v>
      </c>
      <c r="H69" s="97"/>
      <c r="I69" s="98">
        <f>I70</f>
        <v>0</v>
      </c>
      <c r="J69" s="99"/>
      <c r="K69" s="121">
        <f aca="true" t="shared" si="2" ref="K69:K100">I69/G69*100</f>
        <v>0</v>
      </c>
      <c r="L69" s="122"/>
    </row>
    <row r="70" spans="1:12" s="62" customFormat="1" ht="46.5">
      <c r="A70" s="64" t="s">
        <v>137</v>
      </c>
      <c r="B70" s="65" t="s">
        <v>558</v>
      </c>
      <c r="C70" s="65" t="s">
        <v>6</v>
      </c>
      <c r="D70" s="65" t="s">
        <v>18</v>
      </c>
      <c r="E70" s="65" t="s">
        <v>138</v>
      </c>
      <c r="F70" s="65"/>
      <c r="G70" s="96">
        <v>20000</v>
      </c>
      <c r="H70" s="97"/>
      <c r="I70" s="98">
        <f>I71</f>
        <v>0</v>
      </c>
      <c r="J70" s="99"/>
      <c r="K70" s="121">
        <f t="shared" si="2"/>
        <v>0</v>
      </c>
      <c r="L70" s="122"/>
    </row>
    <row r="71" spans="1:12" s="62" customFormat="1" ht="30.75">
      <c r="A71" s="64" t="s">
        <v>78</v>
      </c>
      <c r="B71" s="65" t="s">
        <v>558</v>
      </c>
      <c r="C71" s="65" t="s">
        <v>6</v>
      </c>
      <c r="D71" s="65" t="s">
        <v>18</v>
      </c>
      <c r="E71" s="65" t="s">
        <v>138</v>
      </c>
      <c r="F71" s="65" t="s">
        <v>79</v>
      </c>
      <c r="G71" s="96">
        <v>20000</v>
      </c>
      <c r="H71" s="97"/>
      <c r="I71" s="98">
        <f>I72</f>
        <v>0</v>
      </c>
      <c r="J71" s="99"/>
      <c r="K71" s="121">
        <f t="shared" si="2"/>
        <v>0</v>
      </c>
      <c r="L71" s="122"/>
    </row>
    <row r="72" spans="1:12" s="62" customFormat="1" ht="46.5">
      <c r="A72" s="64" t="s">
        <v>80</v>
      </c>
      <c r="B72" s="65" t="s">
        <v>558</v>
      </c>
      <c r="C72" s="65" t="s">
        <v>6</v>
      </c>
      <c r="D72" s="65" t="s">
        <v>18</v>
      </c>
      <c r="E72" s="65" t="s">
        <v>138</v>
      </c>
      <c r="F72" s="65" t="s">
        <v>81</v>
      </c>
      <c r="G72" s="96">
        <v>20000</v>
      </c>
      <c r="H72" s="97"/>
      <c r="I72" s="98">
        <f>'Пр.5'!I218</f>
        <v>0</v>
      </c>
      <c r="J72" s="99"/>
      <c r="K72" s="121">
        <f t="shared" si="2"/>
        <v>0</v>
      </c>
      <c r="L72" s="122"/>
    </row>
    <row r="73" spans="1:12" s="62" customFormat="1" ht="46.5">
      <c r="A73" s="64" t="s">
        <v>139</v>
      </c>
      <c r="B73" s="65" t="s">
        <v>558</v>
      </c>
      <c r="C73" s="65" t="s">
        <v>6</v>
      </c>
      <c r="D73" s="65" t="s">
        <v>18</v>
      </c>
      <c r="E73" s="65" t="s">
        <v>140</v>
      </c>
      <c r="F73" s="65"/>
      <c r="G73" s="96">
        <v>28000</v>
      </c>
      <c r="H73" s="97"/>
      <c r="I73" s="98">
        <f>I74</f>
        <v>0</v>
      </c>
      <c r="J73" s="99"/>
      <c r="K73" s="121">
        <f t="shared" si="2"/>
        <v>0</v>
      </c>
      <c r="L73" s="122"/>
    </row>
    <row r="74" spans="1:12" s="62" customFormat="1" ht="46.5">
      <c r="A74" s="64" t="s">
        <v>141</v>
      </c>
      <c r="B74" s="65" t="s">
        <v>558</v>
      </c>
      <c r="C74" s="65" t="s">
        <v>6</v>
      </c>
      <c r="D74" s="65" t="s">
        <v>18</v>
      </c>
      <c r="E74" s="65" t="s">
        <v>142</v>
      </c>
      <c r="F74" s="65"/>
      <c r="G74" s="96">
        <v>28000</v>
      </c>
      <c r="H74" s="97"/>
      <c r="I74" s="98">
        <f>I75</f>
        <v>0</v>
      </c>
      <c r="J74" s="99"/>
      <c r="K74" s="121">
        <f t="shared" si="2"/>
        <v>0</v>
      </c>
      <c r="L74" s="122"/>
    </row>
    <row r="75" spans="1:12" s="62" customFormat="1" ht="78">
      <c r="A75" s="64" t="s">
        <v>143</v>
      </c>
      <c r="B75" s="65" t="s">
        <v>558</v>
      </c>
      <c r="C75" s="65" t="s">
        <v>6</v>
      </c>
      <c r="D75" s="65" t="s">
        <v>18</v>
      </c>
      <c r="E75" s="65" t="s">
        <v>144</v>
      </c>
      <c r="F75" s="65"/>
      <c r="G75" s="96">
        <v>28000</v>
      </c>
      <c r="H75" s="97"/>
      <c r="I75" s="98">
        <f>I76</f>
        <v>0</v>
      </c>
      <c r="J75" s="99"/>
      <c r="K75" s="121">
        <f t="shared" si="2"/>
        <v>0</v>
      </c>
      <c r="L75" s="122"/>
    </row>
    <row r="76" spans="1:12" s="62" customFormat="1" ht="30.75">
      <c r="A76" s="64" t="s">
        <v>78</v>
      </c>
      <c r="B76" s="65" t="s">
        <v>558</v>
      </c>
      <c r="C76" s="65" t="s">
        <v>6</v>
      </c>
      <c r="D76" s="65" t="s">
        <v>18</v>
      </c>
      <c r="E76" s="65" t="s">
        <v>144</v>
      </c>
      <c r="F76" s="65" t="s">
        <v>79</v>
      </c>
      <c r="G76" s="96">
        <v>28000</v>
      </c>
      <c r="H76" s="97"/>
      <c r="I76" s="98">
        <f>I77</f>
        <v>0</v>
      </c>
      <c r="J76" s="99"/>
      <c r="K76" s="121">
        <f t="shared" si="2"/>
        <v>0</v>
      </c>
      <c r="L76" s="122"/>
    </row>
    <row r="77" spans="1:12" s="62" customFormat="1" ht="46.5">
      <c r="A77" s="64" t="s">
        <v>80</v>
      </c>
      <c r="B77" s="65" t="s">
        <v>558</v>
      </c>
      <c r="C77" s="65" t="s">
        <v>6</v>
      </c>
      <c r="D77" s="65" t="s">
        <v>18</v>
      </c>
      <c r="E77" s="65" t="s">
        <v>144</v>
      </c>
      <c r="F77" s="65" t="s">
        <v>81</v>
      </c>
      <c r="G77" s="96">
        <v>28000</v>
      </c>
      <c r="H77" s="97"/>
      <c r="I77" s="98">
        <v>0</v>
      </c>
      <c r="J77" s="99"/>
      <c r="K77" s="121">
        <f t="shared" si="2"/>
        <v>0</v>
      </c>
      <c r="L77" s="122"/>
    </row>
    <row r="78" spans="1:12" s="62" customFormat="1" ht="78">
      <c r="A78" s="64" t="s">
        <v>86</v>
      </c>
      <c r="B78" s="65" t="s">
        <v>558</v>
      </c>
      <c r="C78" s="65" t="s">
        <v>6</v>
      </c>
      <c r="D78" s="65" t="s">
        <v>18</v>
      </c>
      <c r="E78" s="65" t="s">
        <v>145</v>
      </c>
      <c r="F78" s="65"/>
      <c r="G78" s="96">
        <v>8695</v>
      </c>
      <c r="H78" s="97"/>
      <c r="I78" s="98">
        <f>I79</f>
        <v>0</v>
      </c>
      <c r="J78" s="99"/>
      <c r="K78" s="121">
        <f t="shared" si="2"/>
        <v>0</v>
      </c>
      <c r="L78" s="122"/>
    </row>
    <row r="79" spans="1:12" s="62" customFormat="1" ht="62.25">
      <c r="A79" s="64" t="s">
        <v>146</v>
      </c>
      <c r="B79" s="65" t="s">
        <v>558</v>
      </c>
      <c r="C79" s="65" t="s">
        <v>6</v>
      </c>
      <c r="D79" s="65" t="s">
        <v>18</v>
      </c>
      <c r="E79" s="65" t="s">
        <v>147</v>
      </c>
      <c r="F79" s="65"/>
      <c r="G79" s="96">
        <v>8695</v>
      </c>
      <c r="H79" s="97"/>
      <c r="I79" s="98">
        <f>I80</f>
        <v>0</v>
      </c>
      <c r="J79" s="99"/>
      <c r="K79" s="121">
        <f t="shared" si="2"/>
        <v>0</v>
      </c>
      <c r="L79" s="122"/>
    </row>
    <row r="80" spans="1:12" s="62" customFormat="1" ht="46.5">
      <c r="A80" s="64" t="s">
        <v>148</v>
      </c>
      <c r="B80" s="65" t="s">
        <v>558</v>
      </c>
      <c r="C80" s="65" t="s">
        <v>6</v>
      </c>
      <c r="D80" s="65" t="s">
        <v>18</v>
      </c>
      <c r="E80" s="65" t="s">
        <v>149</v>
      </c>
      <c r="F80" s="65"/>
      <c r="G80" s="96">
        <v>8695</v>
      </c>
      <c r="H80" s="97"/>
      <c r="I80" s="98">
        <f>I81</f>
        <v>0</v>
      </c>
      <c r="J80" s="99"/>
      <c r="K80" s="121">
        <f t="shared" si="2"/>
        <v>0</v>
      </c>
      <c r="L80" s="122"/>
    </row>
    <row r="81" spans="1:12" s="62" customFormat="1" ht="30.75">
      <c r="A81" s="64" t="s">
        <v>78</v>
      </c>
      <c r="B81" s="65" t="s">
        <v>558</v>
      </c>
      <c r="C81" s="65" t="s">
        <v>6</v>
      </c>
      <c r="D81" s="65" t="s">
        <v>18</v>
      </c>
      <c r="E81" s="65" t="s">
        <v>149</v>
      </c>
      <c r="F81" s="65" t="s">
        <v>79</v>
      </c>
      <c r="G81" s="96">
        <v>8695</v>
      </c>
      <c r="H81" s="97"/>
      <c r="I81" s="98">
        <f>I82</f>
        <v>0</v>
      </c>
      <c r="J81" s="99"/>
      <c r="K81" s="121">
        <f t="shared" si="2"/>
        <v>0</v>
      </c>
      <c r="L81" s="122"/>
    </row>
    <row r="82" spans="1:12" s="62" customFormat="1" ht="46.5">
      <c r="A82" s="64" t="s">
        <v>80</v>
      </c>
      <c r="B82" s="65" t="s">
        <v>558</v>
      </c>
      <c r="C82" s="65" t="s">
        <v>6</v>
      </c>
      <c r="D82" s="65" t="s">
        <v>18</v>
      </c>
      <c r="E82" s="65" t="s">
        <v>149</v>
      </c>
      <c r="F82" s="65" t="s">
        <v>81</v>
      </c>
      <c r="G82" s="96">
        <v>8695</v>
      </c>
      <c r="H82" s="97"/>
      <c r="I82" s="98">
        <v>0</v>
      </c>
      <c r="J82" s="99"/>
      <c r="K82" s="121">
        <f t="shared" si="2"/>
        <v>0</v>
      </c>
      <c r="L82" s="122"/>
    </row>
    <row r="83" spans="1:12" s="62" customFormat="1" ht="78">
      <c r="A83" s="64" t="s">
        <v>86</v>
      </c>
      <c r="B83" s="65" t="s">
        <v>558</v>
      </c>
      <c r="C83" s="65" t="s">
        <v>6</v>
      </c>
      <c r="D83" s="65" t="s">
        <v>18</v>
      </c>
      <c r="E83" s="65" t="s">
        <v>87</v>
      </c>
      <c r="F83" s="65"/>
      <c r="G83" s="96">
        <v>2189535</v>
      </c>
      <c r="H83" s="97"/>
      <c r="I83" s="98">
        <f>I84+I88</f>
        <v>153578.16</v>
      </c>
      <c r="J83" s="99"/>
      <c r="K83" s="121">
        <f t="shared" si="2"/>
        <v>7.014190684323383</v>
      </c>
      <c r="L83" s="122"/>
    </row>
    <row r="84" spans="1:12" s="62" customFormat="1" ht="46.5">
      <c r="A84" s="64" t="s">
        <v>168</v>
      </c>
      <c r="B84" s="65" t="s">
        <v>558</v>
      </c>
      <c r="C84" s="65" t="s">
        <v>6</v>
      </c>
      <c r="D84" s="65" t="s">
        <v>18</v>
      </c>
      <c r="E84" s="65" t="s">
        <v>169</v>
      </c>
      <c r="F84" s="65"/>
      <c r="G84" s="96">
        <v>1592400</v>
      </c>
      <c r="H84" s="97"/>
      <c r="I84" s="98">
        <f>I85</f>
        <v>153578.16</v>
      </c>
      <c r="J84" s="99"/>
      <c r="K84" s="121">
        <f t="shared" si="2"/>
        <v>9.644446119065561</v>
      </c>
      <c r="L84" s="122"/>
    </row>
    <row r="85" spans="1:12" s="62" customFormat="1" ht="46.5">
      <c r="A85" s="64" t="s">
        <v>170</v>
      </c>
      <c r="B85" s="65" t="s">
        <v>558</v>
      </c>
      <c r="C85" s="65" t="s">
        <v>6</v>
      </c>
      <c r="D85" s="65" t="s">
        <v>18</v>
      </c>
      <c r="E85" s="65" t="s">
        <v>171</v>
      </c>
      <c r="F85" s="65"/>
      <c r="G85" s="96">
        <v>1592400</v>
      </c>
      <c r="H85" s="97"/>
      <c r="I85" s="98">
        <f>I86</f>
        <v>153578.16</v>
      </c>
      <c r="J85" s="99"/>
      <c r="K85" s="121">
        <f t="shared" si="2"/>
        <v>9.644446119065561</v>
      </c>
      <c r="L85" s="122"/>
    </row>
    <row r="86" spans="1:12" s="62" customFormat="1" ht="78">
      <c r="A86" s="64" t="s">
        <v>69</v>
      </c>
      <c r="B86" s="65" t="s">
        <v>558</v>
      </c>
      <c r="C86" s="65" t="s">
        <v>6</v>
      </c>
      <c r="D86" s="65" t="s">
        <v>18</v>
      </c>
      <c r="E86" s="65" t="s">
        <v>171</v>
      </c>
      <c r="F86" s="65" t="s">
        <v>70</v>
      </c>
      <c r="G86" s="96">
        <v>1592400</v>
      </c>
      <c r="H86" s="97"/>
      <c r="I86" s="98">
        <f>I87</f>
        <v>153578.16</v>
      </c>
      <c r="J86" s="99"/>
      <c r="K86" s="121">
        <f t="shared" si="2"/>
        <v>9.644446119065561</v>
      </c>
      <c r="L86" s="122"/>
    </row>
    <row r="87" spans="1:12" s="62" customFormat="1" ht="30.75">
      <c r="A87" s="64" t="s">
        <v>71</v>
      </c>
      <c r="B87" s="65" t="s">
        <v>558</v>
      </c>
      <c r="C87" s="65" t="s">
        <v>6</v>
      </c>
      <c r="D87" s="65" t="s">
        <v>18</v>
      </c>
      <c r="E87" s="65" t="s">
        <v>171</v>
      </c>
      <c r="F87" s="65" t="s">
        <v>72</v>
      </c>
      <c r="G87" s="96">
        <v>1592400</v>
      </c>
      <c r="H87" s="97"/>
      <c r="I87" s="98">
        <f>126783.4+26794.76</f>
        <v>153578.16</v>
      </c>
      <c r="J87" s="99"/>
      <c r="K87" s="121">
        <f t="shared" si="2"/>
        <v>9.644446119065561</v>
      </c>
      <c r="L87" s="122"/>
    </row>
    <row r="88" spans="1:12" s="62" customFormat="1" ht="62.25">
      <c r="A88" s="64" t="s">
        <v>172</v>
      </c>
      <c r="B88" s="65" t="s">
        <v>558</v>
      </c>
      <c r="C88" s="65" t="s">
        <v>6</v>
      </c>
      <c r="D88" s="65" t="s">
        <v>18</v>
      </c>
      <c r="E88" s="65" t="s">
        <v>173</v>
      </c>
      <c r="F88" s="65"/>
      <c r="G88" s="96">
        <v>597135</v>
      </c>
      <c r="H88" s="97"/>
      <c r="I88" s="98">
        <f>I89</f>
        <v>0</v>
      </c>
      <c r="J88" s="99"/>
      <c r="K88" s="121">
        <f t="shared" si="2"/>
        <v>0</v>
      </c>
      <c r="L88" s="122"/>
    </row>
    <row r="89" spans="1:12" s="62" customFormat="1" ht="202.5">
      <c r="A89" s="64" t="s">
        <v>174</v>
      </c>
      <c r="B89" s="65" t="s">
        <v>558</v>
      </c>
      <c r="C89" s="65" t="s">
        <v>6</v>
      </c>
      <c r="D89" s="65" t="s">
        <v>18</v>
      </c>
      <c r="E89" s="65" t="s">
        <v>175</v>
      </c>
      <c r="F89" s="65"/>
      <c r="G89" s="96">
        <v>597135</v>
      </c>
      <c r="H89" s="97"/>
      <c r="I89" s="98">
        <f>I90+I92</f>
        <v>0</v>
      </c>
      <c r="J89" s="99"/>
      <c r="K89" s="121">
        <f t="shared" si="2"/>
        <v>0</v>
      </c>
      <c r="L89" s="122"/>
    </row>
    <row r="90" spans="1:12" s="62" customFormat="1" ht="78">
      <c r="A90" s="64" t="s">
        <v>69</v>
      </c>
      <c r="B90" s="65" t="s">
        <v>558</v>
      </c>
      <c r="C90" s="65" t="s">
        <v>6</v>
      </c>
      <c r="D90" s="65" t="s">
        <v>18</v>
      </c>
      <c r="E90" s="65" t="s">
        <v>175</v>
      </c>
      <c r="F90" s="65" t="s">
        <v>70</v>
      </c>
      <c r="G90" s="96">
        <v>542400</v>
      </c>
      <c r="H90" s="97"/>
      <c r="I90" s="98">
        <f>I91</f>
        <v>0</v>
      </c>
      <c r="J90" s="99"/>
      <c r="K90" s="121">
        <f t="shared" si="2"/>
        <v>0</v>
      </c>
      <c r="L90" s="122"/>
    </row>
    <row r="91" spans="1:12" s="62" customFormat="1" ht="30.75">
      <c r="A91" s="64" t="s">
        <v>71</v>
      </c>
      <c r="B91" s="65" t="s">
        <v>558</v>
      </c>
      <c r="C91" s="65" t="s">
        <v>6</v>
      </c>
      <c r="D91" s="65" t="s">
        <v>18</v>
      </c>
      <c r="E91" s="65" t="s">
        <v>175</v>
      </c>
      <c r="F91" s="65" t="s">
        <v>72</v>
      </c>
      <c r="G91" s="96">
        <v>542400</v>
      </c>
      <c r="H91" s="97"/>
      <c r="I91" s="98">
        <v>0</v>
      </c>
      <c r="J91" s="99"/>
      <c r="K91" s="121">
        <f t="shared" si="2"/>
        <v>0</v>
      </c>
      <c r="L91" s="122"/>
    </row>
    <row r="92" spans="1:12" s="62" customFormat="1" ht="30.75">
      <c r="A92" s="64" t="s">
        <v>78</v>
      </c>
      <c r="B92" s="65" t="s">
        <v>558</v>
      </c>
      <c r="C92" s="65" t="s">
        <v>6</v>
      </c>
      <c r="D92" s="65" t="s">
        <v>18</v>
      </c>
      <c r="E92" s="65" t="s">
        <v>175</v>
      </c>
      <c r="F92" s="65" t="s">
        <v>79</v>
      </c>
      <c r="G92" s="96">
        <v>54735</v>
      </c>
      <c r="H92" s="97"/>
      <c r="I92" s="98">
        <f>I93</f>
        <v>0</v>
      </c>
      <c r="J92" s="99"/>
      <c r="K92" s="121">
        <f t="shared" si="2"/>
        <v>0</v>
      </c>
      <c r="L92" s="122"/>
    </row>
    <row r="93" spans="1:12" s="62" customFormat="1" ht="46.5">
      <c r="A93" s="64" t="s">
        <v>80</v>
      </c>
      <c r="B93" s="65" t="s">
        <v>558</v>
      </c>
      <c r="C93" s="65" t="s">
        <v>6</v>
      </c>
      <c r="D93" s="65" t="s">
        <v>18</v>
      </c>
      <c r="E93" s="65" t="s">
        <v>175</v>
      </c>
      <c r="F93" s="65" t="s">
        <v>81</v>
      </c>
      <c r="G93" s="96">
        <v>54735</v>
      </c>
      <c r="H93" s="97"/>
      <c r="I93" s="98">
        <v>0</v>
      </c>
      <c r="J93" s="99"/>
      <c r="K93" s="121">
        <f t="shared" si="2"/>
        <v>0</v>
      </c>
      <c r="L93" s="122"/>
    </row>
    <row r="94" spans="1:12" s="62" customFormat="1" ht="15">
      <c r="A94" s="64" t="s">
        <v>19</v>
      </c>
      <c r="B94" s="65" t="s">
        <v>558</v>
      </c>
      <c r="C94" s="65" t="s">
        <v>8</v>
      </c>
      <c r="D94" s="65"/>
      <c r="E94" s="65"/>
      <c r="F94" s="65"/>
      <c r="G94" s="96">
        <v>853790.4</v>
      </c>
      <c r="H94" s="97"/>
      <c r="I94" s="98">
        <f>I95</f>
        <v>46301.8</v>
      </c>
      <c r="J94" s="99"/>
      <c r="K94" s="121">
        <f t="shared" si="2"/>
        <v>5.423087446286583</v>
      </c>
      <c r="L94" s="122"/>
    </row>
    <row r="95" spans="1:16" s="62" customFormat="1" ht="15">
      <c r="A95" s="64" t="s">
        <v>20</v>
      </c>
      <c r="B95" s="65" t="s">
        <v>558</v>
      </c>
      <c r="C95" s="65" t="s">
        <v>8</v>
      </c>
      <c r="D95" s="65" t="s">
        <v>10</v>
      </c>
      <c r="E95" s="65"/>
      <c r="F95" s="65"/>
      <c r="G95" s="96">
        <v>853790.4</v>
      </c>
      <c r="H95" s="97"/>
      <c r="I95" s="98">
        <f>I96</f>
        <v>46301.8</v>
      </c>
      <c r="J95" s="99"/>
      <c r="K95" s="121">
        <f t="shared" si="2"/>
        <v>5.423087446286583</v>
      </c>
      <c r="L95" s="122"/>
      <c r="P95" s="63"/>
    </row>
    <row r="96" spans="1:12" s="62" customFormat="1" ht="78">
      <c r="A96" s="64" t="s">
        <v>86</v>
      </c>
      <c r="B96" s="65" t="s">
        <v>558</v>
      </c>
      <c r="C96" s="65" t="s">
        <v>8</v>
      </c>
      <c r="D96" s="65" t="s">
        <v>10</v>
      </c>
      <c r="E96" s="65" t="s">
        <v>87</v>
      </c>
      <c r="F96" s="65"/>
      <c r="G96" s="96">
        <v>853790.4</v>
      </c>
      <c r="H96" s="97"/>
      <c r="I96" s="98">
        <f>I97</f>
        <v>46301.8</v>
      </c>
      <c r="J96" s="99"/>
      <c r="K96" s="121">
        <f t="shared" si="2"/>
        <v>5.423087446286583</v>
      </c>
      <c r="L96" s="122"/>
    </row>
    <row r="97" spans="1:12" s="62" customFormat="1" ht="62.25">
      <c r="A97" s="64" t="s">
        <v>176</v>
      </c>
      <c r="B97" s="65" t="s">
        <v>558</v>
      </c>
      <c r="C97" s="65" t="s">
        <v>8</v>
      </c>
      <c r="D97" s="65" t="s">
        <v>10</v>
      </c>
      <c r="E97" s="65" t="s">
        <v>177</v>
      </c>
      <c r="F97" s="65"/>
      <c r="G97" s="96">
        <v>853790.4</v>
      </c>
      <c r="H97" s="97"/>
      <c r="I97" s="98">
        <f>I98</f>
        <v>46301.8</v>
      </c>
      <c r="J97" s="99"/>
      <c r="K97" s="121">
        <f t="shared" si="2"/>
        <v>5.423087446286583</v>
      </c>
      <c r="L97" s="122"/>
    </row>
    <row r="98" spans="1:12" s="62" customFormat="1" ht="46.5">
      <c r="A98" s="64" t="s">
        <v>178</v>
      </c>
      <c r="B98" s="65" t="s">
        <v>558</v>
      </c>
      <c r="C98" s="65" t="s">
        <v>8</v>
      </c>
      <c r="D98" s="65" t="s">
        <v>10</v>
      </c>
      <c r="E98" s="65" t="s">
        <v>179</v>
      </c>
      <c r="F98" s="65"/>
      <c r="G98" s="96">
        <v>853790.4</v>
      </c>
      <c r="H98" s="97"/>
      <c r="I98" s="98">
        <f>I99+I101</f>
        <v>46301.8</v>
      </c>
      <c r="J98" s="99"/>
      <c r="K98" s="121">
        <f t="shared" si="2"/>
        <v>5.423087446286583</v>
      </c>
      <c r="L98" s="122"/>
    </row>
    <row r="99" spans="1:12" s="62" customFormat="1" ht="78">
      <c r="A99" s="64" t="s">
        <v>69</v>
      </c>
      <c r="B99" s="65" t="s">
        <v>558</v>
      </c>
      <c r="C99" s="65" t="s">
        <v>8</v>
      </c>
      <c r="D99" s="65" t="s">
        <v>10</v>
      </c>
      <c r="E99" s="65" t="s">
        <v>179</v>
      </c>
      <c r="F99" s="65" t="s">
        <v>70</v>
      </c>
      <c r="G99" s="96">
        <v>750438</v>
      </c>
      <c r="H99" s="97"/>
      <c r="I99" s="98">
        <f>I100</f>
        <v>46301.8</v>
      </c>
      <c r="J99" s="99"/>
      <c r="K99" s="121">
        <f t="shared" si="2"/>
        <v>6.16997007081198</v>
      </c>
      <c r="L99" s="122"/>
    </row>
    <row r="100" spans="1:12" s="62" customFormat="1" ht="30.75">
      <c r="A100" s="64" t="s">
        <v>71</v>
      </c>
      <c r="B100" s="65" t="s">
        <v>558</v>
      </c>
      <c r="C100" s="65" t="s">
        <v>8</v>
      </c>
      <c r="D100" s="65" t="s">
        <v>10</v>
      </c>
      <c r="E100" s="65" t="s">
        <v>179</v>
      </c>
      <c r="F100" s="65" t="s">
        <v>72</v>
      </c>
      <c r="G100" s="96">
        <v>750438</v>
      </c>
      <c r="H100" s="97"/>
      <c r="I100" s="98">
        <f>27047.71+19254.09</f>
        <v>46301.8</v>
      </c>
      <c r="J100" s="99"/>
      <c r="K100" s="121">
        <f t="shared" si="2"/>
        <v>6.16997007081198</v>
      </c>
      <c r="L100" s="122"/>
    </row>
    <row r="101" spans="1:12" s="62" customFormat="1" ht="30.75">
      <c r="A101" s="64" t="s">
        <v>78</v>
      </c>
      <c r="B101" s="65" t="s">
        <v>558</v>
      </c>
      <c r="C101" s="65" t="s">
        <v>8</v>
      </c>
      <c r="D101" s="65" t="s">
        <v>10</v>
      </c>
      <c r="E101" s="65" t="s">
        <v>179</v>
      </c>
      <c r="F101" s="65" t="s">
        <v>79</v>
      </c>
      <c r="G101" s="96">
        <v>103352.4</v>
      </c>
      <c r="H101" s="97"/>
      <c r="I101" s="98">
        <f>I102</f>
        <v>0</v>
      </c>
      <c r="J101" s="99"/>
      <c r="K101" s="121">
        <f aca="true" t="shared" si="3" ref="K101:K132">I101/G101*100</f>
        <v>0</v>
      </c>
      <c r="L101" s="122"/>
    </row>
    <row r="102" spans="1:12" s="62" customFormat="1" ht="46.5">
      <c r="A102" s="64" t="s">
        <v>80</v>
      </c>
      <c r="B102" s="65" t="s">
        <v>558</v>
      </c>
      <c r="C102" s="65" t="s">
        <v>8</v>
      </c>
      <c r="D102" s="65" t="s">
        <v>10</v>
      </c>
      <c r="E102" s="65" t="s">
        <v>179</v>
      </c>
      <c r="F102" s="65" t="s">
        <v>81</v>
      </c>
      <c r="G102" s="96">
        <v>103352.4</v>
      </c>
      <c r="H102" s="97"/>
      <c r="I102" s="98"/>
      <c r="J102" s="99"/>
      <c r="K102" s="121">
        <f t="shared" si="3"/>
        <v>0</v>
      </c>
      <c r="L102" s="122"/>
    </row>
    <row r="103" spans="1:16" s="62" customFormat="1" ht="30.75">
      <c r="A103" s="64" t="s">
        <v>21</v>
      </c>
      <c r="B103" s="65" t="s">
        <v>558</v>
      </c>
      <c r="C103" s="65" t="s">
        <v>10</v>
      </c>
      <c r="D103" s="65"/>
      <c r="E103" s="65"/>
      <c r="F103" s="65"/>
      <c r="G103" s="96">
        <v>15560100</v>
      </c>
      <c r="H103" s="97"/>
      <c r="I103" s="98">
        <f>I104</f>
        <v>2611878.52</v>
      </c>
      <c r="J103" s="99"/>
      <c r="K103" s="121">
        <f t="shared" si="3"/>
        <v>16.78574379342035</v>
      </c>
      <c r="L103" s="122"/>
      <c r="P103" s="63"/>
    </row>
    <row r="104" spans="1:12" s="62" customFormat="1" ht="46.5">
      <c r="A104" s="64" t="s">
        <v>22</v>
      </c>
      <c r="B104" s="65" t="s">
        <v>558</v>
      </c>
      <c r="C104" s="65" t="s">
        <v>10</v>
      </c>
      <c r="D104" s="65" t="s">
        <v>23</v>
      </c>
      <c r="E104" s="65"/>
      <c r="F104" s="65"/>
      <c r="G104" s="96">
        <v>15560100</v>
      </c>
      <c r="H104" s="97"/>
      <c r="I104" s="98">
        <f>I105+I121</f>
        <v>2611878.52</v>
      </c>
      <c r="J104" s="99"/>
      <c r="K104" s="121">
        <f t="shared" si="3"/>
        <v>16.78574379342035</v>
      </c>
      <c r="L104" s="122"/>
    </row>
    <row r="105" spans="1:12" s="62" customFormat="1" ht="45.75" customHeight="1">
      <c r="A105" s="64" t="s">
        <v>180</v>
      </c>
      <c r="B105" s="65" t="s">
        <v>558</v>
      </c>
      <c r="C105" s="65" t="s">
        <v>10</v>
      </c>
      <c r="D105" s="65" t="s">
        <v>23</v>
      </c>
      <c r="E105" s="65" t="s">
        <v>181</v>
      </c>
      <c r="F105" s="65"/>
      <c r="G105" s="96">
        <v>3284000</v>
      </c>
      <c r="H105" s="97"/>
      <c r="I105" s="98">
        <f>I106+I110+I117</f>
        <v>0</v>
      </c>
      <c r="J105" s="99"/>
      <c r="K105" s="121">
        <f t="shared" si="3"/>
        <v>0</v>
      </c>
      <c r="L105" s="122"/>
    </row>
    <row r="106" spans="1:12" s="62" customFormat="1" ht="78">
      <c r="A106" s="64" t="s">
        <v>182</v>
      </c>
      <c r="B106" s="65" t="s">
        <v>558</v>
      </c>
      <c r="C106" s="65" t="s">
        <v>10</v>
      </c>
      <c r="D106" s="65" t="s">
        <v>23</v>
      </c>
      <c r="E106" s="65" t="s">
        <v>183</v>
      </c>
      <c r="F106" s="65"/>
      <c r="G106" s="96">
        <v>300000</v>
      </c>
      <c r="H106" s="97"/>
      <c r="I106" s="98">
        <f>-I107</f>
        <v>0</v>
      </c>
      <c r="J106" s="99"/>
      <c r="K106" s="121">
        <f t="shared" si="3"/>
        <v>0</v>
      </c>
      <c r="L106" s="122"/>
    </row>
    <row r="107" spans="1:12" s="62" customFormat="1" ht="46.5">
      <c r="A107" s="64" t="s">
        <v>184</v>
      </c>
      <c r="B107" s="65" t="s">
        <v>558</v>
      </c>
      <c r="C107" s="65" t="s">
        <v>10</v>
      </c>
      <c r="D107" s="65" t="s">
        <v>23</v>
      </c>
      <c r="E107" s="65" t="s">
        <v>185</v>
      </c>
      <c r="F107" s="65"/>
      <c r="G107" s="96">
        <v>300000</v>
      </c>
      <c r="H107" s="97"/>
      <c r="I107" s="98">
        <f>-I108</f>
        <v>0</v>
      </c>
      <c r="J107" s="99"/>
      <c r="K107" s="121">
        <f t="shared" si="3"/>
        <v>0</v>
      </c>
      <c r="L107" s="122"/>
    </row>
    <row r="108" spans="1:12" s="62" customFormat="1" ht="30.75">
      <c r="A108" s="64" t="s">
        <v>78</v>
      </c>
      <c r="B108" s="65" t="s">
        <v>558</v>
      </c>
      <c r="C108" s="65" t="s">
        <v>10</v>
      </c>
      <c r="D108" s="65" t="s">
        <v>23</v>
      </c>
      <c r="E108" s="65" t="s">
        <v>185</v>
      </c>
      <c r="F108" s="65" t="s">
        <v>79</v>
      </c>
      <c r="G108" s="96">
        <v>300000</v>
      </c>
      <c r="H108" s="97"/>
      <c r="I108" s="98">
        <f>-I109</f>
        <v>0</v>
      </c>
      <c r="J108" s="99"/>
      <c r="K108" s="121">
        <f t="shared" si="3"/>
        <v>0</v>
      </c>
      <c r="L108" s="122"/>
    </row>
    <row r="109" spans="1:12" s="62" customFormat="1" ht="46.5">
      <c r="A109" s="64" t="s">
        <v>80</v>
      </c>
      <c r="B109" s="65" t="s">
        <v>558</v>
      </c>
      <c r="C109" s="65" t="s">
        <v>10</v>
      </c>
      <c r="D109" s="65" t="s">
        <v>23</v>
      </c>
      <c r="E109" s="65" t="s">
        <v>185</v>
      </c>
      <c r="F109" s="65" t="s">
        <v>81</v>
      </c>
      <c r="G109" s="96">
        <v>300000</v>
      </c>
      <c r="H109" s="97"/>
      <c r="I109" s="98">
        <f>'Пр.5'!I617</f>
        <v>0</v>
      </c>
      <c r="J109" s="99"/>
      <c r="K109" s="121">
        <f t="shared" si="3"/>
        <v>0</v>
      </c>
      <c r="L109" s="122"/>
    </row>
    <row r="110" spans="1:12" s="62" customFormat="1" ht="78">
      <c r="A110" s="64" t="s">
        <v>186</v>
      </c>
      <c r="B110" s="65" t="s">
        <v>558</v>
      </c>
      <c r="C110" s="65" t="s">
        <v>10</v>
      </c>
      <c r="D110" s="65" t="s">
        <v>23</v>
      </c>
      <c r="E110" s="65" t="s">
        <v>187</v>
      </c>
      <c r="F110" s="65"/>
      <c r="G110" s="96">
        <v>2000000</v>
      </c>
      <c r="H110" s="97"/>
      <c r="I110" s="98">
        <f>K111+I111+I114</f>
        <v>0</v>
      </c>
      <c r="J110" s="99"/>
      <c r="K110" s="121">
        <f t="shared" si="3"/>
        <v>0</v>
      </c>
      <c r="L110" s="122"/>
    </row>
    <row r="111" spans="1:12" s="62" customFormat="1" ht="62.25">
      <c r="A111" s="64" t="s">
        <v>188</v>
      </c>
      <c r="B111" s="65" t="s">
        <v>558</v>
      </c>
      <c r="C111" s="65" t="s">
        <v>10</v>
      </c>
      <c r="D111" s="65" t="s">
        <v>23</v>
      </c>
      <c r="E111" s="65" t="s">
        <v>189</v>
      </c>
      <c r="F111" s="65"/>
      <c r="G111" s="96">
        <v>1000000</v>
      </c>
      <c r="H111" s="97"/>
      <c r="I111" s="98">
        <f>I112</f>
        <v>0</v>
      </c>
      <c r="J111" s="99"/>
      <c r="K111" s="121">
        <f t="shared" si="3"/>
        <v>0</v>
      </c>
      <c r="L111" s="122"/>
    </row>
    <row r="112" spans="1:12" s="62" customFormat="1" ht="30.75">
      <c r="A112" s="64" t="s">
        <v>78</v>
      </c>
      <c r="B112" s="65" t="s">
        <v>558</v>
      </c>
      <c r="C112" s="65" t="s">
        <v>10</v>
      </c>
      <c r="D112" s="65" t="s">
        <v>23</v>
      </c>
      <c r="E112" s="65" t="s">
        <v>189</v>
      </c>
      <c r="F112" s="65" t="s">
        <v>79</v>
      </c>
      <c r="G112" s="96">
        <v>1000000</v>
      </c>
      <c r="H112" s="97"/>
      <c r="I112" s="98">
        <f>I113</f>
        <v>0</v>
      </c>
      <c r="J112" s="99"/>
      <c r="K112" s="121">
        <f t="shared" si="3"/>
        <v>0</v>
      </c>
      <c r="L112" s="122"/>
    </row>
    <row r="113" spans="1:12" s="62" customFormat="1" ht="46.5">
      <c r="A113" s="64" t="s">
        <v>80</v>
      </c>
      <c r="B113" s="65" t="s">
        <v>558</v>
      </c>
      <c r="C113" s="65" t="s">
        <v>10</v>
      </c>
      <c r="D113" s="65" t="s">
        <v>23</v>
      </c>
      <c r="E113" s="65" t="s">
        <v>189</v>
      </c>
      <c r="F113" s="65" t="s">
        <v>81</v>
      </c>
      <c r="G113" s="96">
        <v>1000000</v>
      </c>
      <c r="H113" s="97"/>
      <c r="I113" s="98">
        <f>I114</f>
        <v>0</v>
      </c>
      <c r="J113" s="99"/>
      <c r="K113" s="121">
        <f t="shared" si="3"/>
        <v>0</v>
      </c>
      <c r="L113" s="122"/>
    </row>
    <row r="114" spans="1:12" s="62" customFormat="1" ht="62.25">
      <c r="A114" s="64" t="s">
        <v>190</v>
      </c>
      <c r="B114" s="65" t="s">
        <v>558</v>
      </c>
      <c r="C114" s="65" t="s">
        <v>10</v>
      </c>
      <c r="D114" s="65" t="s">
        <v>23</v>
      </c>
      <c r="E114" s="65" t="s">
        <v>191</v>
      </c>
      <c r="F114" s="65"/>
      <c r="G114" s="96">
        <v>1000000</v>
      </c>
      <c r="H114" s="97"/>
      <c r="I114" s="98">
        <f>I115</f>
        <v>0</v>
      </c>
      <c r="J114" s="99"/>
      <c r="K114" s="121">
        <f t="shared" si="3"/>
        <v>0</v>
      </c>
      <c r="L114" s="122"/>
    </row>
    <row r="115" spans="1:12" s="62" customFormat="1" ht="30.75">
      <c r="A115" s="64" t="s">
        <v>78</v>
      </c>
      <c r="B115" s="65" t="s">
        <v>558</v>
      </c>
      <c r="C115" s="65" t="s">
        <v>10</v>
      </c>
      <c r="D115" s="65" t="s">
        <v>23</v>
      </c>
      <c r="E115" s="65" t="s">
        <v>191</v>
      </c>
      <c r="F115" s="65" t="s">
        <v>79</v>
      </c>
      <c r="G115" s="96">
        <v>1000000</v>
      </c>
      <c r="H115" s="97"/>
      <c r="I115" s="98">
        <f>I116</f>
        <v>0</v>
      </c>
      <c r="J115" s="99"/>
      <c r="K115" s="121">
        <f t="shared" si="3"/>
        <v>0</v>
      </c>
      <c r="L115" s="122"/>
    </row>
    <row r="116" spans="1:12" s="62" customFormat="1" ht="46.5">
      <c r="A116" s="64" t="s">
        <v>80</v>
      </c>
      <c r="B116" s="65" t="s">
        <v>558</v>
      </c>
      <c r="C116" s="65" t="s">
        <v>10</v>
      </c>
      <c r="D116" s="65" t="s">
        <v>23</v>
      </c>
      <c r="E116" s="65" t="s">
        <v>191</v>
      </c>
      <c r="F116" s="65" t="s">
        <v>81</v>
      </c>
      <c r="G116" s="96">
        <v>1000000</v>
      </c>
      <c r="H116" s="97"/>
      <c r="I116" s="98">
        <f>'Пр.5'!I630</f>
        <v>0</v>
      </c>
      <c r="J116" s="99"/>
      <c r="K116" s="121">
        <f t="shared" si="3"/>
        <v>0</v>
      </c>
      <c r="L116" s="122"/>
    </row>
    <row r="117" spans="1:12" s="62" customFormat="1" ht="62.25">
      <c r="A117" s="64" t="s">
        <v>192</v>
      </c>
      <c r="B117" s="65" t="s">
        <v>558</v>
      </c>
      <c r="C117" s="65" t="s">
        <v>10</v>
      </c>
      <c r="D117" s="65" t="s">
        <v>23</v>
      </c>
      <c r="E117" s="65" t="s">
        <v>193</v>
      </c>
      <c r="F117" s="65"/>
      <c r="G117" s="96">
        <v>984000</v>
      </c>
      <c r="H117" s="97"/>
      <c r="I117" s="98">
        <f>I118</f>
        <v>0</v>
      </c>
      <c r="J117" s="99"/>
      <c r="K117" s="121">
        <f t="shared" si="3"/>
        <v>0</v>
      </c>
      <c r="L117" s="122"/>
    </row>
    <row r="118" spans="1:12" s="62" customFormat="1" ht="62.25">
      <c r="A118" s="64" t="s">
        <v>194</v>
      </c>
      <c r="B118" s="65" t="s">
        <v>558</v>
      </c>
      <c r="C118" s="65" t="s">
        <v>10</v>
      </c>
      <c r="D118" s="65" t="s">
        <v>23</v>
      </c>
      <c r="E118" s="65" t="s">
        <v>195</v>
      </c>
      <c r="F118" s="65"/>
      <c r="G118" s="96">
        <v>984000</v>
      </c>
      <c r="H118" s="97"/>
      <c r="I118" s="98">
        <f>I119</f>
        <v>0</v>
      </c>
      <c r="J118" s="99"/>
      <c r="K118" s="121">
        <f t="shared" si="3"/>
        <v>0</v>
      </c>
      <c r="L118" s="122"/>
    </row>
    <row r="119" spans="1:12" s="62" customFormat="1" ht="30.75">
      <c r="A119" s="64" t="s">
        <v>78</v>
      </c>
      <c r="B119" s="65" t="s">
        <v>558</v>
      </c>
      <c r="C119" s="65" t="s">
        <v>10</v>
      </c>
      <c r="D119" s="65" t="s">
        <v>23</v>
      </c>
      <c r="E119" s="65" t="s">
        <v>195</v>
      </c>
      <c r="F119" s="65" t="s">
        <v>79</v>
      </c>
      <c r="G119" s="96">
        <v>984000</v>
      </c>
      <c r="H119" s="97"/>
      <c r="I119" s="98">
        <f>I120</f>
        <v>0</v>
      </c>
      <c r="J119" s="99"/>
      <c r="K119" s="121">
        <f t="shared" si="3"/>
        <v>0</v>
      </c>
      <c r="L119" s="122"/>
    </row>
    <row r="120" spans="1:12" s="62" customFormat="1" ht="46.5">
      <c r="A120" s="64" t="s">
        <v>80</v>
      </c>
      <c r="B120" s="65" t="s">
        <v>558</v>
      </c>
      <c r="C120" s="65" t="s">
        <v>10</v>
      </c>
      <c r="D120" s="65" t="s">
        <v>23</v>
      </c>
      <c r="E120" s="65" t="s">
        <v>195</v>
      </c>
      <c r="F120" s="65" t="s">
        <v>81</v>
      </c>
      <c r="G120" s="96">
        <v>984000</v>
      </c>
      <c r="H120" s="97"/>
      <c r="I120" s="98">
        <f>'Пр.5'!I637</f>
        <v>0</v>
      </c>
      <c r="J120" s="99"/>
      <c r="K120" s="121">
        <f t="shared" si="3"/>
        <v>0</v>
      </c>
      <c r="L120" s="122"/>
    </row>
    <row r="121" spans="1:12" s="62" customFormat="1" ht="46.5">
      <c r="A121" s="64" t="s">
        <v>196</v>
      </c>
      <c r="B121" s="65" t="s">
        <v>558</v>
      </c>
      <c r="C121" s="65" t="s">
        <v>10</v>
      </c>
      <c r="D121" s="65" t="s">
        <v>23</v>
      </c>
      <c r="E121" s="65" t="s">
        <v>197</v>
      </c>
      <c r="F121" s="65"/>
      <c r="G121" s="96">
        <v>12276100</v>
      </c>
      <c r="H121" s="97"/>
      <c r="I121" s="98">
        <f>I122+I125+I130</f>
        <v>2611878.52</v>
      </c>
      <c r="J121" s="99"/>
      <c r="K121" s="121">
        <f t="shared" si="3"/>
        <v>21.276126131263187</v>
      </c>
      <c r="L121" s="122"/>
    </row>
    <row r="122" spans="1:12" s="62" customFormat="1" ht="93">
      <c r="A122" s="64" t="s">
        <v>82</v>
      </c>
      <c r="B122" s="65" t="s">
        <v>558</v>
      </c>
      <c r="C122" s="65" t="s">
        <v>10</v>
      </c>
      <c r="D122" s="65" t="s">
        <v>23</v>
      </c>
      <c r="E122" s="65" t="s">
        <v>198</v>
      </c>
      <c r="F122" s="65"/>
      <c r="G122" s="96">
        <v>450000</v>
      </c>
      <c r="H122" s="97"/>
      <c r="I122" s="98">
        <f>I123</f>
        <v>40604.8</v>
      </c>
      <c r="J122" s="99"/>
      <c r="K122" s="121">
        <f t="shared" si="3"/>
        <v>9.023288888888889</v>
      </c>
      <c r="L122" s="122"/>
    </row>
    <row r="123" spans="1:12" s="62" customFormat="1" ht="78">
      <c r="A123" s="64" t="s">
        <v>69</v>
      </c>
      <c r="B123" s="65" t="s">
        <v>558</v>
      </c>
      <c r="C123" s="65" t="s">
        <v>10</v>
      </c>
      <c r="D123" s="65" t="s">
        <v>23</v>
      </c>
      <c r="E123" s="65" t="s">
        <v>198</v>
      </c>
      <c r="F123" s="65" t="s">
        <v>70</v>
      </c>
      <c r="G123" s="96">
        <v>450000</v>
      </c>
      <c r="H123" s="97"/>
      <c r="I123" s="98">
        <f>I124</f>
        <v>40604.8</v>
      </c>
      <c r="J123" s="99"/>
      <c r="K123" s="121">
        <f t="shared" si="3"/>
        <v>9.023288888888889</v>
      </c>
      <c r="L123" s="122"/>
    </row>
    <row r="124" spans="1:12" s="62" customFormat="1" ht="30.75">
      <c r="A124" s="64" t="s">
        <v>71</v>
      </c>
      <c r="B124" s="65" t="s">
        <v>558</v>
      </c>
      <c r="C124" s="65" t="s">
        <v>10</v>
      </c>
      <c r="D124" s="65" t="s">
        <v>23</v>
      </c>
      <c r="E124" s="65" t="s">
        <v>198</v>
      </c>
      <c r="F124" s="65" t="s">
        <v>72</v>
      </c>
      <c r="G124" s="96">
        <v>450000</v>
      </c>
      <c r="H124" s="97"/>
      <c r="I124" s="98">
        <v>40604.8</v>
      </c>
      <c r="J124" s="99"/>
      <c r="K124" s="121">
        <f t="shared" si="3"/>
        <v>9.023288888888889</v>
      </c>
      <c r="L124" s="122"/>
    </row>
    <row r="125" spans="1:12" s="62" customFormat="1" ht="30.75">
      <c r="A125" s="64" t="s">
        <v>199</v>
      </c>
      <c r="B125" s="65" t="s">
        <v>558</v>
      </c>
      <c r="C125" s="65" t="s">
        <v>10</v>
      </c>
      <c r="D125" s="65" t="s">
        <v>23</v>
      </c>
      <c r="E125" s="65" t="s">
        <v>200</v>
      </c>
      <c r="F125" s="65"/>
      <c r="G125" s="96">
        <v>11676100</v>
      </c>
      <c r="H125" s="97"/>
      <c r="I125" s="98">
        <f>I126+I128</f>
        <v>2571273.72</v>
      </c>
      <c r="J125" s="99"/>
      <c r="K125" s="121">
        <f t="shared" si="3"/>
        <v>22.021682924949257</v>
      </c>
      <c r="L125" s="122"/>
    </row>
    <row r="126" spans="1:12" s="62" customFormat="1" ht="78">
      <c r="A126" s="64" t="s">
        <v>69</v>
      </c>
      <c r="B126" s="65" t="s">
        <v>558</v>
      </c>
      <c r="C126" s="65" t="s">
        <v>10</v>
      </c>
      <c r="D126" s="65" t="s">
        <v>23</v>
      </c>
      <c r="E126" s="65" t="s">
        <v>200</v>
      </c>
      <c r="F126" s="65" t="s">
        <v>70</v>
      </c>
      <c r="G126" s="96">
        <v>11061100</v>
      </c>
      <c r="H126" s="97"/>
      <c r="I126" s="98">
        <f>I127</f>
        <v>2488142</v>
      </c>
      <c r="J126" s="99"/>
      <c r="K126" s="121">
        <f t="shared" si="3"/>
        <v>22.494525860899913</v>
      </c>
      <c r="L126" s="122"/>
    </row>
    <row r="127" spans="1:12" s="62" customFormat="1" ht="30.75">
      <c r="A127" s="64" t="s">
        <v>71</v>
      </c>
      <c r="B127" s="65" t="s">
        <v>558</v>
      </c>
      <c r="C127" s="65" t="s">
        <v>10</v>
      </c>
      <c r="D127" s="65" t="s">
        <v>23</v>
      </c>
      <c r="E127" s="65" t="s">
        <v>200</v>
      </c>
      <c r="F127" s="65" t="s">
        <v>72</v>
      </c>
      <c r="G127" s="96">
        <v>11061100</v>
      </c>
      <c r="H127" s="97"/>
      <c r="I127" s="98">
        <f>1979123.57+509018.43</f>
        <v>2488142</v>
      </c>
      <c r="J127" s="99"/>
      <c r="K127" s="121">
        <f t="shared" si="3"/>
        <v>22.494525860899913</v>
      </c>
      <c r="L127" s="122"/>
    </row>
    <row r="128" spans="1:12" s="62" customFormat="1" ht="30.75">
      <c r="A128" s="64" t="s">
        <v>78</v>
      </c>
      <c r="B128" s="65" t="s">
        <v>558</v>
      </c>
      <c r="C128" s="65" t="s">
        <v>10</v>
      </c>
      <c r="D128" s="65" t="s">
        <v>23</v>
      </c>
      <c r="E128" s="65" t="s">
        <v>200</v>
      </c>
      <c r="F128" s="65" t="s">
        <v>79</v>
      </c>
      <c r="G128" s="96">
        <v>615000</v>
      </c>
      <c r="H128" s="97"/>
      <c r="I128" s="98">
        <f>I129</f>
        <v>83131.72</v>
      </c>
      <c r="J128" s="99"/>
      <c r="K128" s="121">
        <f t="shared" si="3"/>
        <v>13.517352845528455</v>
      </c>
      <c r="L128" s="122"/>
    </row>
    <row r="129" spans="1:12" s="62" customFormat="1" ht="46.5">
      <c r="A129" s="64" t="s">
        <v>80</v>
      </c>
      <c r="B129" s="65" t="s">
        <v>558</v>
      </c>
      <c r="C129" s="65" t="s">
        <v>10</v>
      </c>
      <c r="D129" s="65" t="s">
        <v>23</v>
      </c>
      <c r="E129" s="65" t="s">
        <v>200</v>
      </c>
      <c r="F129" s="65" t="s">
        <v>81</v>
      </c>
      <c r="G129" s="96">
        <v>615000</v>
      </c>
      <c r="H129" s="97"/>
      <c r="I129" s="98">
        <f>18294.72+2020+62817</f>
        <v>83131.72</v>
      </c>
      <c r="J129" s="99"/>
      <c r="K129" s="121">
        <f t="shared" si="3"/>
        <v>13.517352845528455</v>
      </c>
      <c r="L129" s="122"/>
    </row>
    <row r="130" spans="1:12" s="62" customFormat="1" ht="46.5">
      <c r="A130" s="64" t="s">
        <v>201</v>
      </c>
      <c r="B130" s="65" t="s">
        <v>558</v>
      </c>
      <c r="C130" s="65" t="s">
        <v>10</v>
      </c>
      <c r="D130" s="65" t="s">
        <v>23</v>
      </c>
      <c r="E130" s="65" t="s">
        <v>202</v>
      </c>
      <c r="F130" s="65"/>
      <c r="G130" s="96">
        <v>150000</v>
      </c>
      <c r="H130" s="97"/>
      <c r="I130" s="98">
        <f>I131</f>
        <v>0</v>
      </c>
      <c r="J130" s="99"/>
      <c r="K130" s="121">
        <f t="shared" si="3"/>
        <v>0</v>
      </c>
      <c r="L130" s="122"/>
    </row>
    <row r="131" spans="1:12" s="62" customFormat="1" ht="30.75">
      <c r="A131" s="64" t="s">
        <v>78</v>
      </c>
      <c r="B131" s="65" t="s">
        <v>558</v>
      </c>
      <c r="C131" s="65" t="s">
        <v>10</v>
      </c>
      <c r="D131" s="65" t="s">
        <v>23</v>
      </c>
      <c r="E131" s="65" t="s">
        <v>202</v>
      </c>
      <c r="F131" s="65" t="s">
        <v>79</v>
      </c>
      <c r="G131" s="96">
        <v>150000</v>
      </c>
      <c r="H131" s="97"/>
      <c r="I131" s="98">
        <f>I132</f>
        <v>0</v>
      </c>
      <c r="J131" s="99"/>
      <c r="K131" s="121">
        <f t="shared" si="3"/>
        <v>0</v>
      </c>
      <c r="L131" s="122"/>
    </row>
    <row r="132" spans="1:12" s="62" customFormat="1" ht="46.5">
      <c r="A132" s="64" t="s">
        <v>80</v>
      </c>
      <c r="B132" s="65" t="s">
        <v>558</v>
      </c>
      <c r="C132" s="65" t="s">
        <v>10</v>
      </c>
      <c r="D132" s="65" t="s">
        <v>23</v>
      </c>
      <c r="E132" s="65" t="s">
        <v>202</v>
      </c>
      <c r="F132" s="65" t="s">
        <v>81</v>
      </c>
      <c r="G132" s="96">
        <v>150000</v>
      </c>
      <c r="H132" s="97"/>
      <c r="I132" s="98">
        <v>0</v>
      </c>
      <c r="J132" s="99"/>
      <c r="K132" s="121">
        <f t="shared" si="3"/>
        <v>0</v>
      </c>
      <c r="L132" s="122"/>
    </row>
    <row r="133" spans="1:12" s="62" customFormat="1" ht="15">
      <c r="A133" s="64" t="s">
        <v>24</v>
      </c>
      <c r="B133" s="65" t="s">
        <v>558</v>
      </c>
      <c r="C133" s="65" t="s">
        <v>12</v>
      </c>
      <c r="D133" s="65"/>
      <c r="E133" s="65"/>
      <c r="F133" s="65"/>
      <c r="G133" s="96">
        <v>12842300</v>
      </c>
      <c r="H133" s="97"/>
      <c r="I133" s="98">
        <f>I134</f>
        <v>0</v>
      </c>
      <c r="J133" s="99"/>
      <c r="K133" s="121">
        <f aca="true" t="shared" si="4" ref="K133:K155">I133/G133*100</f>
        <v>0</v>
      </c>
      <c r="L133" s="122"/>
    </row>
    <row r="134" spans="1:12" s="62" customFormat="1" ht="15">
      <c r="A134" s="64" t="s">
        <v>27</v>
      </c>
      <c r="B134" s="65" t="s">
        <v>558</v>
      </c>
      <c r="C134" s="65" t="s">
        <v>12</v>
      </c>
      <c r="D134" s="65" t="s">
        <v>28</v>
      </c>
      <c r="E134" s="65"/>
      <c r="F134" s="65"/>
      <c r="G134" s="96">
        <v>12300000</v>
      </c>
      <c r="H134" s="97"/>
      <c r="I134" s="98">
        <f>I135</f>
        <v>0</v>
      </c>
      <c r="J134" s="99"/>
      <c r="K134" s="121">
        <f t="shared" si="4"/>
        <v>0</v>
      </c>
      <c r="L134" s="122"/>
    </row>
    <row r="135" spans="1:12" s="62" customFormat="1" ht="15">
      <c r="A135" s="64" t="s">
        <v>211</v>
      </c>
      <c r="B135" s="65" t="s">
        <v>558</v>
      </c>
      <c r="C135" s="65" t="s">
        <v>12</v>
      </c>
      <c r="D135" s="65" t="s">
        <v>28</v>
      </c>
      <c r="E135" s="65" t="s">
        <v>212</v>
      </c>
      <c r="F135" s="65"/>
      <c r="G135" s="96">
        <v>12300000</v>
      </c>
      <c r="H135" s="97"/>
      <c r="I135" s="98">
        <f>I136</f>
        <v>0</v>
      </c>
      <c r="J135" s="99"/>
      <c r="K135" s="121">
        <f t="shared" si="4"/>
        <v>0</v>
      </c>
      <c r="L135" s="122"/>
    </row>
    <row r="136" spans="1:12" s="62" customFormat="1" ht="46.5">
      <c r="A136" s="64" t="s">
        <v>213</v>
      </c>
      <c r="B136" s="65" t="s">
        <v>558</v>
      </c>
      <c r="C136" s="65" t="s">
        <v>12</v>
      </c>
      <c r="D136" s="65" t="s">
        <v>28</v>
      </c>
      <c r="E136" s="65" t="s">
        <v>214</v>
      </c>
      <c r="F136" s="65"/>
      <c r="G136" s="96">
        <v>12300000</v>
      </c>
      <c r="H136" s="97"/>
      <c r="I136" s="98">
        <f>I137</f>
        <v>0</v>
      </c>
      <c r="J136" s="99"/>
      <c r="K136" s="121">
        <f t="shared" si="4"/>
        <v>0</v>
      </c>
      <c r="L136" s="122"/>
    </row>
    <row r="137" spans="1:12" s="62" customFormat="1" ht="30.75">
      <c r="A137" s="64" t="s">
        <v>78</v>
      </c>
      <c r="B137" s="65" t="s">
        <v>558</v>
      </c>
      <c r="C137" s="65" t="s">
        <v>12</v>
      </c>
      <c r="D137" s="65" t="s">
        <v>28</v>
      </c>
      <c r="E137" s="65" t="s">
        <v>214</v>
      </c>
      <c r="F137" s="65" t="s">
        <v>79</v>
      </c>
      <c r="G137" s="96">
        <v>12300000</v>
      </c>
      <c r="H137" s="97"/>
      <c r="I137" s="98">
        <f>I138</f>
        <v>0</v>
      </c>
      <c r="J137" s="99"/>
      <c r="K137" s="121">
        <f t="shared" si="4"/>
        <v>0</v>
      </c>
      <c r="L137" s="122"/>
    </row>
    <row r="138" spans="1:12" s="62" customFormat="1" ht="46.5">
      <c r="A138" s="64" t="s">
        <v>80</v>
      </c>
      <c r="B138" s="65" t="s">
        <v>558</v>
      </c>
      <c r="C138" s="65" t="s">
        <v>12</v>
      </c>
      <c r="D138" s="65" t="s">
        <v>28</v>
      </c>
      <c r="E138" s="65" t="s">
        <v>214</v>
      </c>
      <c r="F138" s="65" t="s">
        <v>81</v>
      </c>
      <c r="G138" s="96">
        <v>12300000</v>
      </c>
      <c r="H138" s="97"/>
      <c r="I138" s="98"/>
      <c r="J138" s="99"/>
      <c r="K138" s="121">
        <f t="shared" si="4"/>
        <v>0</v>
      </c>
      <c r="L138" s="122"/>
    </row>
    <row r="139" spans="1:12" s="62" customFormat="1" ht="16.5" customHeight="1">
      <c r="A139" s="64" t="s">
        <v>31</v>
      </c>
      <c r="B139" s="65" t="s">
        <v>558</v>
      </c>
      <c r="C139" s="65" t="s">
        <v>12</v>
      </c>
      <c r="D139" s="65" t="s">
        <v>32</v>
      </c>
      <c r="E139" s="65"/>
      <c r="F139" s="65"/>
      <c r="G139" s="96">
        <v>542300</v>
      </c>
      <c r="H139" s="97"/>
      <c r="I139" s="98">
        <f>I140+I143</f>
        <v>0</v>
      </c>
      <c r="J139" s="99"/>
      <c r="K139" s="121">
        <f t="shared" si="4"/>
        <v>0</v>
      </c>
      <c r="L139" s="122"/>
    </row>
    <row r="140" spans="1:12" s="62" customFormat="1" ht="46.5">
      <c r="A140" s="64" t="s">
        <v>231</v>
      </c>
      <c r="B140" s="65" t="s">
        <v>558</v>
      </c>
      <c r="C140" s="65" t="s">
        <v>12</v>
      </c>
      <c r="D140" s="65" t="s">
        <v>32</v>
      </c>
      <c r="E140" s="65" t="s">
        <v>232</v>
      </c>
      <c r="F140" s="65"/>
      <c r="G140" s="96">
        <v>100000</v>
      </c>
      <c r="H140" s="97"/>
      <c r="I140" s="98">
        <f>I141</f>
        <v>0</v>
      </c>
      <c r="J140" s="99"/>
      <c r="K140" s="121">
        <f t="shared" si="4"/>
        <v>0</v>
      </c>
      <c r="L140" s="122"/>
    </row>
    <row r="141" spans="1:12" s="62" customFormat="1" ht="50.25" customHeight="1">
      <c r="A141" s="64" t="s">
        <v>233</v>
      </c>
      <c r="B141" s="65" t="s">
        <v>558</v>
      </c>
      <c r="C141" s="65" t="s">
        <v>12</v>
      </c>
      <c r="D141" s="65" t="s">
        <v>32</v>
      </c>
      <c r="E141" s="65" t="s">
        <v>234</v>
      </c>
      <c r="F141" s="65"/>
      <c r="G141" s="96">
        <v>100000</v>
      </c>
      <c r="H141" s="97"/>
      <c r="I141" s="98">
        <f>I142</f>
        <v>0</v>
      </c>
      <c r="J141" s="99"/>
      <c r="K141" s="121">
        <f t="shared" si="4"/>
        <v>0</v>
      </c>
      <c r="L141" s="122"/>
    </row>
    <row r="142" spans="1:12" s="62" customFormat="1" ht="30.75">
      <c r="A142" s="64" t="s">
        <v>235</v>
      </c>
      <c r="B142" s="65" t="s">
        <v>558</v>
      </c>
      <c r="C142" s="65" t="s">
        <v>12</v>
      </c>
      <c r="D142" s="65" t="s">
        <v>32</v>
      </c>
      <c r="E142" s="65" t="s">
        <v>236</v>
      </c>
      <c r="F142" s="65"/>
      <c r="G142" s="96">
        <v>100000</v>
      </c>
      <c r="H142" s="97"/>
      <c r="I142" s="98">
        <f>I143</f>
        <v>0</v>
      </c>
      <c r="J142" s="99"/>
      <c r="K142" s="121">
        <f t="shared" si="4"/>
        <v>0</v>
      </c>
      <c r="L142" s="122"/>
    </row>
    <row r="143" spans="1:12" s="62" customFormat="1" ht="15">
      <c r="A143" s="64" t="s">
        <v>97</v>
      </c>
      <c r="B143" s="65" t="s">
        <v>558</v>
      </c>
      <c r="C143" s="65" t="s">
        <v>12</v>
      </c>
      <c r="D143" s="65" t="s">
        <v>32</v>
      </c>
      <c r="E143" s="65" t="s">
        <v>236</v>
      </c>
      <c r="F143" s="65" t="s">
        <v>98</v>
      </c>
      <c r="G143" s="96">
        <v>100000</v>
      </c>
      <c r="H143" s="97"/>
      <c r="I143" s="98">
        <f>I144</f>
        <v>0</v>
      </c>
      <c r="J143" s="99"/>
      <c r="K143" s="121">
        <f t="shared" si="4"/>
        <v>0</v>
      </c>
      <c r="L143" s="122"/>
    </row>
    <row r="144" spans="1:12" s="62" customFormat="1" ht="62.25">
      <c r="A144" s="64" t="s">
        <v>237</v>
      </c>
      <c r="B144" s="65" t="s">
        <v>558</v>
      </c>
      <c r="C144" s="65" t="s">
        <v>12</v>
      </c>
      <c r="D144" s="65" t="s">
        <v>32</v>
      </c>
      <c r="E144" s="65" t="s">
        <v>236</v>
      </c>
      <c r="F144" s="65" t="s">
        <v>238</v>
      </c>
      <c r="G144" s="96">
        <v>100000</v>
      </c>
      <c r="H144" s="97"/>
      <c r="I144" s="98">
        <f>'Пр.5'!I337</f>
        <v>0</v>
      </c>
      <c r="J144" s="99"/>
      <c r="K144" s="121">
        <f t="shared" si="4"/>
        <v>0</v>
      </c>
      <c r="L144" s="122"/>
    </row>
    <row r="145" spans="1:12" s="62" customFormat="1" ht="30.75">
      <c r="A145" s="64" t="s">
        <v>239</v>
      </c>
      <c r="B145" s="65" t="s">
        <v>558</v>
      </c>
      <c r="C145" s="65" t="s">
        <v>12</v>
      </c>
      <c r="D145" s="65" t="s">
        <v>32</v>
      </c>
      <c r="E145" s="65" t="s">
        <v>240</v>
      </c>
      <c r="F145" s="65"/>
      <c r="G145" s="96">
        <v>442300</v>
      </c>
      <c r="H145" s="97"/>
      <c r="I145" s="98">
        <f>I146</f>
        <v>0</v>
      </c>
      <c r="J145" s="99"/>
      <c r="K145" s="121">
        <f t="shared" si="4"/>
        <v>0</v>
      </c>
      <c r="L145" s="122"/>
    </row>
    <row r="146" spans="1:12" s="62" customFormat="1" ht="46.5">
      <c r="A146" s="64" t="s">
        <v>241</v>
      </c>
      <c r="B146" s="65" t="s">
        <v>558</v>
      </c>
      <c r="C146" s="65" t="s">
        <v>12</v>
      </c>
      <c r="D146" s="65" t="s">
        <v>32</v>
      </c>
      <c r="E146" s="65" t="s">
        <v>242</v>
      </c>
      <c r="F146" s="65"/>
      <c r="G146" s="96">
        <v>442300</v>
      </c>
      <c r="H146" s="97"/>
      <c r="I146" s="98">
        <f>I147</f>
        <v>0</v>
      </c>
      <c r="J146" s="99"/>
      <c r="K146" s="121">
        <f t="shared" si="4"/>
        <v>0</v>
      </c>
      <c r="L146" s="122"/>
    </row>
    <row r="147" spans="1:12" s="62" customFormat="1" ht="30.75">
      <c r="A147" s="64" t="s">
        <v>243</v>
      </c>
      <c r="B147" s="65" t="s">
        <v>558</v>
      </c>
      <c r="C147" s="65" t="s">
        <v>12</v>
      </c>
      <c r="D147" s="65" t="s">
        <v>32</v>
      </c>
      <c r="E147" s="65" t="s">
        <v>244</v>
      </c>
      <c r="F147" s="65"/>
      <c r="G147" s="96">
        <v>442300</v>
      </c>
      <c r="H147" s="97"/>
      <c r="I147" s="98">
        <f>I148</f>
        <v>0</v>
      </c>
      <c r="J147" s="99"/>
      <c r="K147" s="121">
        <f t="shared" si="4"/>
        <v>0</v>
      </c>
      <c r="L147" s="122"/>
    </row>
    <row r="148" spans="1:12" s="62" customFormat="1" ht="30.75">
      <c r="A148" s="64" t="s">
        <v>78</v>
      </c>
      <c r="B148" s="65" t="s">
        <v>558</v>
      </c>
      <c r="C148" s="65" t="s">
        <v>12</v>
      </c>
      <c r="D148" s="65" t="s">
        <v>32</v>
      </c>
      <c r="E148" s="65" t="s">
        <v>244</v>
      </c>
      <c r="F148" s="65" t="s">
        <v>79</v>
      </c>
      <c r="G148" s="96">
        <v>442300</v>
      </c>
      <c r="H148" s="97"/>
      <c r="I148" s="98">
        <f>I149</f>
        <v>0</v>
      </c>
      <c r="J148" s="99"/>
      <c r="K148" s="121">
        <f t="shared" si="4"/>
        <v>0</v>
      </c>
      <c r="L148" s="122"/>
    </row>
    <row r="149" spans="1:12" s="62" customFormat="1" ht="46.5">
      <c r="A149" s="64" t="s">
        <v>80</v>
      </c>
      <c r="B149" s="65" t="s">
        <v>558</v>
      </c>
      <c r="C149" s="65" t="s">
        <v>12</v>
      </c>
      <c r="D149" s="65" t="s">
        <v>32</v>
      </c>
      <c r="E149" s="65" t="s">
        <v>244</v>
      </c>
      <c r="F149" s="65" t="s">
        <v>81</v>
      </c>
      <c r="G149" s="96">
        <v>442300</v>
      </c>
      <c r="H149" s="97"/>
      <c r="I149" s="98">
        <f>'Пр.5'!I408</f>
        <v>0</v>
      </c>
      <c r="J149" s="99"/>
      <c r="K149" s="121">
        <f t="shared" si="4"/>
        <v>0</v>
      </c>
      <c r="L149" s="122"/>
    </row>
    <row r="150" spans="1:16" s="62" customFormat="1" ht="15">
      <c r="A150" s="64" t="s">
        <v>33</v>
      </c>
      <c r="B150" s="65" t="s">
        <v>558</v>
      </c>
      <c r="C150" s="65" t="s">
        <v>34</v>
      </c>
      <c r="D150" s="65"/>
      <c r="E150" s="65"/>
      <c r="F150" s="65"/>
      <c r="G150" s="96">
        <f>17000+G156</f>
        <v>17000</v>
      </c>
      <c r="H150" s="97"/>
      <c r="I150" s="98">
        <f>I151+I156</f>
        <v>40804363.010000005</v>
      </c>
      <c r="J150" s="99"/>
      <c r="K150" s="121">
        <f t="shared" si="4"/>
        <v>240025.66476470593</v>
      </c>
      <c r="L150" s="122"/>
      <c r="P150" s="63"/>
    </row>
    <row r="151" spans="1:12" s="62" customFormat="1" ht="15">
      <c r="A151" s="64" t="s">
        <v>35</v>
      </c>
      <c r="B151" s="65" t="s">
        <v>558</v>
      </c>
      <c r="C151" s="65" t="s">
        <v>34</v>
      </c>
      <c r="D151" s="65" t="s">
        <v>6</v>
      </c>
      <c r="E151" s="65"/>
      <c r="F151" s="65"/>
      <c r="G151" s="96">
        <v>17000</v>
      </c>
      <c r="H151" s="97"/>
      <c r="I151" s="98">
        <f>I152</f>
        <v>3598.77</v>
      </c>
      <c r="J151" s="99"/>
      <c r="K151" s="121">
        <f t="shared" si="4"/>
        <v>21.169235294117648</v>
      </c>
      <c r="L151" s="122"/>
    </row>
    <row r="152" spans="1:12" s="62" customFormat="1" ht="15">
      <c r="A152" s="64" t="s">
        <v>259</v>
      </c>
      <c r="B152" s="65" t="s">
        <v>558</v>
      </c>
      <c r="C152" s="65" t="s">
        <v>34</v>
      </c>
      <c r="D152" s="65" t="s">
        <v>6</v>
      </c>
      <c r="E152" s="65" t="s">
        <v>260</v>
      </c>
      <c r="F152" s="65"/>
      <c r="G152" s="96">
        <v>17000</v>
      </c>
      <c r="H152" s="97"/>
      <c r="I152" s="98">
        <f>I153</f>
        <v>3598.77</v>
      </c>
      <c r="J152" s="99"/>
      <c r="K152" s="121">
        <f t="shared" si="4"/>
        <v>21.169235294117648</v>
      </c>
      <c r="L152" s="122"/>
    </row>
    <row r="153" spans="1:12" s="62" customFormat="1" ht="30.75">
      <c r="A153" s="64" t="s">
        <v>261</v>
      </c>
      <c r="B153" s="65" t="s">
        <v>558</v>
      </c>
      <c r="C153" s="65" t="s">
        <v>34</v>
      </c>
      <c r="D153" s="65" t="s">
        <v>6</v>
      </c>
      <c r="E153" s="65" t="s">
        <v>262</v>
      </c>
      <c r="F153" s="65"/>
      <c r="G153" s="96">
        <v>17000</v>
      </c>
      <c r="H153" s="97"/>
      <c r="I153" s="98">
        <f>I154</f>
        <v>3598.77</v>
      </c>
      <c r="J153" s="99"/>
      <c r="K153" s="121">
        <f t="shared" si="4"/>
        <v>21.169235294117648</v>
      </c>
      <c r="L153" s="122"/>
    </row>
    <row r="154" spans="1:12" s="62" customFormat="1" ht="30.75">
      <c r="A154" s="64" t="s">
        <v>78</v>
      </c>
      <c r="B154" s="65" t="s">
        <v>558</v>
      </c>
      <c r="C154" s="65" t="s">
        <v>34</v>
      </c>
      <c r="D154" s="65" t="s">
        <v>6</v>
      </c>
      <c r="E154" s="65" t="s">
        <v>262</v>
      </c>
      <c r="F154" s="65" t="s">
        <v>79</v>
      </c>
      <c r="G154" s="96">
        <v>17000</v>
      </c>
      <c r="H154" s="97"/>
      <c r="I154" s="98">
        <f>I155</f>
        <v>3598.77</v>
      </c>
      <c r="J154" s="99"/>
      <c r="K154" s="121">
        <f t="shared" si="4"/>
        <v>21.169235294117648</v>
      </c>
      <c r="L154" s="122"/>
    </row>
    <row r="155" spans="1:12" s="62" customFormat="1" ht="46.5">
      <c r="A155" s="64" t="s">
        <v>80</v>
      </c>
      <c r="B155" s="65" t="s">
        <v>558</v>
      </c>
      <c r="C155" s="65" t="s">
        <v>34</v>
      </c>
      <c r="D155" s="65" t="s">
        <v>6</v>
      </c>
      <c r="E155" s="65" t="s">
        <v>262</v>
      </c>
      <c r="F155" s="65" t="s">
        <v>81</v>
      </c>
      <c r="G155" s="96">
        <v>17000</v>
      </c>
      <c r="H155" s="97"/>
      <c r="I155" s="98">
        <v>3598.77</v>
      </c>
      <c r="J155" s="99"/>
      <c r="K155" s="121">
        <f t="shared" si="4"/>
        <v>21.169235294117648</v>
      </c>
      <c r="L155" s="122"/>
    </row>
    <row r="156" spans="1:12" s="62" customFormat="1" ht="30.75">
      <c r="A156" s="66" t="s">
        <v>595</v>
      </c>
      <c r="B156" s="65" t="s">
        <v>558</v>
      </c>
      <c r="C156" s="65" t="s">
        <v>34</v>
      </c>
      <c r="D156" s="67" t="s">
        <v>34</v>
      </c>
      <c r="E156" s="65"/>
      <c r="F156" s="65"/>
      <c r="G156" s="96">
        <f>G157</f>
        <v>0</v>
      </c>
      <c r="H156" s="97"/>
      <c r="I156" s="98">
        <f>I157</f>
        <v>40800764.24</v>
      </c>
      <c r="J156" s="99"/>
      <c r="K156" s="121">
        <v>0</v>
      </c>
      <c r="L156" s="122"/>
    </row>
    <row r="157" spans="1:12" s="62" customFormat="1" ht="15">
      <c r="A157" s="66" t="s">
        <v>203</v>
      </c>
      <c r="B157" s="65" t="s">
        <v>558</v>
      </c>
      <c r="C157" s="65" t="s">
        <v>34</v>
      </c>
      <c r="D157" s="67" t="s">
        <v>34</v>
      </c>
      <c r="E157" s="65" t="s">
        <v>204</v>
      </c>
      <c r="F157" s="65"/>
      <c r="G157" s="96">
        <f>G158</f>
        <v>0</v>
      </c>
      <c r="H157" s="97"/>
      <c r="I157" s="98">
        <f>I158</f>
        <v>40800764.24</v>
      </c>
      <c r="J157" s="99"/>
      <c r="K157" s="121">
        <v>0</v>
      </c>
      <c r="L157" s="122"/>
    </row>
    <row r="158" spans="1:12" s="62" customFormat="1" ht="30.75">
      <c r="A158" s="66" t="s">
        <v>596</v>
      </c>
      <c r="B158" s="65" t="s">
        <v>558</v>
      </c>
      <c r="C158" s="65" t="s">
        <v>34</v>
      </c>
      <c r="D158" s="67" t="s">
        <v>34</v>
      </c>
      <c r="E158" s="65" t="s">
        <v>597</v>
      </c>
      <c r="F158" s="65"/>
      <c r="G158" s="96">
        <f>G159</f>
        <v>0</v>
      </c>
      <c r="H158" s="97"/>
      <c r="I158" s="98">
        <f>I159</f>
        <v>40800764.24</v>
      </c>
      <c r="J158" s="99"/>
      <c r="K158" s="121">
        <v>0</v>
      </c>
      <c r="L158" s="122"/>
    </row>
    <row r="159" spans="1:12" s="62" customFormat="1" ht="15">
      <c r="A159" s="66" t="s">
        <v>97</v>
      </c>
      <c r="B159" s="65" t="s">
        <v>558</v>
      </c>
      <c r="C159" s="65" t="s">
        <v>34</v>
      </c>
      <c r="D159" s="67" t="s">
        <v>34</v>
      </c>
      <c r="E159" s="65" t="s">
        <v>597</v>
      </c>
      <c r="F159" s="65">
        <v>800</v>
      </c>
      <c r="G159" s="96">
        <f>G160</f>
        <v>0</v>
      </c>
      <c r="H159" s="97"/>
      <c r="I159" s="98">
        <f>I160</f>
        <v>40800764.24</v>
      </c>
      <c r="J159" s="99"/>
      <c r="K159" s="121">
        <v>0</v>
      </c>
      <c r="L159" s="122"/>
    </row>
    <row r="160" spans="1:12" s="62" customFormat="1" ht="62.25">
      <c r="A160" s="66" t="s">
        <v>598</v>
      </c>
      <c r="B160" s="65" t="s">
        <v>558</v>
      </c>
      <c r="C160" s="65" t="s">
        <v>34</v>
      </c>
      <c r="D160" s="67" t="s">
        <v>34</v>
      </c>
      <c r="E160" s="65" t="s">
        <v>597</v>
      </c>
      <c r="F160" s="65">
        <v>840</v>
      </c>
      <c r="G160" s="96">
        <v>0</v>
      </c>
      <c r="H160" s="97"/>
      <c r="I160" s="98">
        <v>40800764.24</v>
      </c>
      <c r="J160" s="99"/>
      <c r="K160" s="121">
        <v>0</v>
      </c>
      <c r="L160" s="122"/>
    </row>
    <row r="161" spans="1:12" s="62" customFormat="1" ht="15">
      <c r="A161" s="64" t="s">
        <v>40</v>
      </c>
      <c r="B161" s="65" t="s">
        <v>558</v>
      </c>
      <c r="C161" s="65" t="s">
        <v>41</v>
      </c>
      <c r="D161" s="65"/>
      <c r="E161" s="65"/>
      <c r="F161" s="65"/>
      <c r="G161" s="96">
        <v>2442506</v>
      </c>
      <c r="H161" s="97"/>
      <c r="I161" s="98">
        <f>I162</f>
        <v>137216.09</v>
      </c>
      <c r="J161" s="99"/>
      <c r="K161" s="121">
        <f aca="true" t="shared" si="5" ref="K161:K192">I161/G161*100</f>
        <v>5.617840447474847</v>
      </c>
      <c r="L161" s="122"/>
    </row>
    <row r="162" spans="1:12" s="62" customFormat="1" ht="15">
      <c r="A162" s="64" t="s">
        <v>46</v>
      </c>
      <c r="B162" s="65" t="s">
        <v>558</v>
      </c>
      <c r="C162" s="65" t="s">
        <v>41</v>
      </c>
      <c r="D162" s="65" t="s">
        <v>30</v>
      </c>
      <c r="E162" s="65"/>
      <c r="F162" s="65"/>
      <c r="G162" s="96">
        <v>2442506</v>
      </c>
      <c r="H162" s="97"/>
      <c r="I162" s="98">
        <f>I163</f>
        <v>137216.09</v>
      </c>
      <c r="J162" s="99"/>
      <c r="K162" s="121">
        <f t="shared" si="5"/>
        <v>5.617840447474847</v>
      </c>
      <c r="L162" s="122"/>
    </row>
    <row r="163" spans="1:12" s="62" customFormat="1" ht="30.75">
      <c r="A163" s="64" t="s">
        <v>321</v>
      </c>
      <c r="B163" s="65" t="s">
        <v>558</v>
      </c>
      <c r="C163" s="65" t="s">
        <v>41</v>
      </c>
      <c r="D163" s="65" t="s">
        <v>30</v>
      </c>
      <c r="E163" s="65" t="s">
        <v>322</v>
      </c>
      <c r="F163" s="65"/>
      <c r="G163" s="96">
        <v>2442506</v>
      </c>
      <c r="H163" s="97"/>
      <c r="I163" s="98">
        <f>I164</f>
        <v>137216.09</v>
      </c>
      <c r="J163" s="99"/>
      <c r="K163" s="121">
        <f t="shared" si="5"/>
        <v>5.617840447474847</v>
      </c>
      <c r="L163" s="122"/>
    </row>
    <row r="164" spans="1:12" s="62" customFormat="1" ht="46.5">
      <c r="A164" s="64" t="s">
        <v>323</v>
      </c>
      <c r="B164" s="65" t="s">
        <v>558</v>
      </c>
      <c r="C164" s="65" t="s">
        <v>41</v>
      </c>
      <c r="D164" s="65" t="s">
        <v>30</v>
      </c>
      <c r="E164" s="65" t="s">
        <v>324</v>
      </c>
      <c r="F164" s="65"/>
      <c r="G164" s="96">
        <v>2442506</v>
      </c>
      <c r="H164" s="97"/>
      <c r="I164" s="98">
        <f>I165+I168</f>
        <v>137216.09</v>
      </c>
      <c r="J164" s="99"/>
      <c r="K164" s="121">
        <f t="shared" si="5"/>
        <v>5.617840447474847</v>
      </c>
      <c r="L164" s="122"/>
    </row>
    <row r="165" spans="1:12" s="62" customFormat="1" ht="15">
      <c r="A165" s="64" t="s">
        <v>325</v>
      </c>
      <c r="B165" s="65" t="s">
        <v>558</v>
      </c>
      <c r="C165" s="65" t="s">
        <v>41</v>
      </c>
      <c r="D165" s="65" t="s">
        <v>30</v>
      </c>
      <c r="E165" s="65" t="s">
        <v>326</v>
      </c>
      <c r="F165" s="65"/>
      <c r="G165" s="96">
        <v>2442506</v>
      </c>
      <c r="H165" s="97"/>
      <c r="I165" s="98">
        <f>I166+I168</f>
        <v>137216.09</v>
      </c>
      <c r="J165" s="99"/>
      <c r="K165" s="121">
        <f t="shared" si="5"/>
        <v>5.617840447474847</v>
      </c>
      <c r="L165" s="122"/>
    </row>
    <row r="166" spans="1:12" s="62" customFormat="1" ht="78">
      <c r="A166" s="64" t="s">
        <v>69</v>
      </c>
      <c r="B166" s="65" t="s">
        <v>558</v>
      </c>
      <c r="C166" s="65" t="s">
        <v>41</v>
      </c>
      <c r="D166" s="65" t="s">
        <v>30</v>
      </c>
      <c r="E166" s="65" t="s">
        <v>326</v>
      </c>
      <c r="F166" s="65" t="s">
        <v>70</v>
      </c>
      <c r="G166" s="96">
        <v>2141838.14</v>
      </c>
      <c r="H166" s="97"/>
      <c r="I166" s="98">
        <f>I167</f>
        <v>137216.09</v>
      </c>
      <c r="J166" s="99"/>
      <c r="K166" s="121">
        <f t="shared" si="5"/>
        <v>6.406464029069908</v>
      </c>
      <c r="L166" s="122"/>
    </row>
    <row r="167" spans="1:12" s="62" customFormat="1" ht="30.75">
      <c r="A167" s="64" t="s">
        <v>71</v>
      </c>
      <c r="B167" s="65" t="s">
        <v>558</v>
      </c>
      <c r="C167" s="65" t="s">
        <v>41</v>
      </c>
      <c r="D167" s="65" t="s">
        <v>30</v>
      </c>
      <c r="E167" s="65" t="s">
        <v>326</v>
      </c>
      <c r="F167" s="65" t="s">
        <v>72</v>
      </c>
      <c r="G167" s="96">
        <v>2141838.14</v>
      </c>
      <c r="H167" s="97"/>
      <c r="I167" s="98">
        <f>'Пр.5'!I177</f>
        <v>137216.09</v>
      </c>
      <c r="J167" s="99"/>
      <c r="K167" s="121">
        <f t="shared" si="5"/>
        <v>6.406464029069908</v>
      </c>
      <c r="L167" s="122"/>
    </row>
    <row r="168" spans="1:12" s="62" customFormat="1" ht="30.75">
      <c r="A168" s="64" t="s">
        <v>78</v>
      </c>
      <c r="B168" s="65" t="s">
        <v>558</v>
      </c>
      <c r="C168" s="65" t="s">
        <v>41</v>
      </c>
      <c r="D168" s="65" t="s">
        <v>30</v>
      </c>
      <c r="E168" s="65" t="s">
        <v>326</v>
      </c>
      <c r="F168" s="65" t="s">
        <v>79</v>
      </c>
      <c r="G168" s="96">
        <v>300667.86</v>
      </c>
      <c r="H168" s="97"/>
      <c r="I168" s="98">
        <f>I169</f>
        <v>0</v>
      </c>
      <c r="J168" s="99"/>
      <c r="K168" s="121">
        <f t="shared" si="5"/>
        <v>0</v>
      </c>
      <c r="L168" s="122"/>
    </row>
    <row r="169" spans="1:12" s="62" customFormat="1" ht="46.5">
      <c r="A169" s="64" t="s">
        <v>80</v>
      </c>
      <c r="B169" s="65" t="s">
        <v>558</v>
      </c>
      <c r="C169" s="65" t="s">
        <v>41</v>
      </c>
      <c r="D169" s="65" t="s">
        <v>30</v>
      </c>
      <c r="E169" s="65" t="s">
        <v>326</v>
      </c>
      <c r="F169" s="65" t="s">
        <v>81</v>
      </c>
      <c r="G169" s="96">
        <v>300667.86</v>
      </c>
      <c r="H169" s="97"/>
      <c r="I169" s="98">
        <f>'Пр.5'!I180</f>
        <v>0</v>
      </c>
      <c r="J169" s="99"/>
      <c r="K169" s="121">
        <f t="shared" si="5"/>
        <v>0</v>
      </c>
      <c r="L169" s="122"/>
    </row>
    <row r="170" spans="1:12" s="62" customFormat="1" ht="15">
      <c r="A170" s="64" t="s">
        <v>50</v>
      </c>
      <c r="B170" s="65" t="s">
        <v>558</v>
      </c>
      <c r="C170" s="65" t="s">
        <v>23</v>
      </c>
      <c r="D170" s="65"/>
      <c r="E170" s="65"/>
      <c r="F170" s="65"/>
      <c r="G170" s="96">
        <v>22283494.04</v>
      </c>
      <c r="H170" s="97"/>
      <c r="I170" s="98">
        <f>I171+I176</f>
        <v>9242378.68</v>
      </c>
      <c r="J170" s="99"/>
      <c r="K170" s="121">
        <f t="shared" si="5"/>
        <v>41.47634416492074</v>
      </c>
      <c r="L170" s="122"/>
    </row>
    <row r="171" spans="1:12" s="62" customFormat="1" ht="15">
      <c r="A171" s="64" t="s">
        <v>51</v>
      </c>
      <c r="B171" s="65" t="s">
        <v>558</v>
      </c>
      <c r="C171" s="65" t="s">
        <v>23</v>
      </c>
      <c r="D171" s="65" t="s">
        <v>6</v>
      </c>
      <c r="E171" s="65"/>
      <c r="F171" s="65"/>
      <c r="G171" s="96">
        <v>12600000</v>
      </c>
      <c r="H171" s="97"/>
      <c r="I171" s="98">
        <f>I172</f>
        <v>8734854.73</v>
      </c>
      <c r="J171" s="99"/>
      <c r="K171" s="121">
        <f t="shared" si="5"/>
        <v>69.32424388888889</v>
      </c>
      <c r="L171" s="122"/>
    </row>
    <row r="172" spans="1:12" s="62" customFormat="1" ht="30.75">
      <c r="A172" s="64" t="s">
        <v>496</v>
      </c>
      <c r="B172" s="65" t="s">
        <v>558</v>
      </c>
      <c r="C172" s="65" t="s">
        <v>23</v>
      </c>
      <c r="D172" s="65" t="s">
        <v>6</v>
      </c>
      <c r="E172" s="65" t="s">
        <v>497</v>
      </c>
      <c r="F172" s="65"/>
      <c r="G172" s="96">
        <v>12600000</v>
      </c>
      <c r="H172" s="97"/>
      <c r="I172" s="98">
        <f>I173</f>
        <v>8734854.73</v>
      </c>
      <c r="J172" s="99"/>
      <c r="K172" s="121">
        <f t="shared" si="5"/>
        <v>69.32424388888889</v>
      </c>
      <c r="L172" s="122"/>
    </row>
    <row r="173" spans="1:12" s="62" customFormat="1" ht="15">
      <c r="A173" s="64" t="s">
        <v>498</v>
      </c>
      <c r="B173" s="65" t="s">
        <v>558</v>
      </c>
      <c r="C173" s="65" t="s">
        <v>23</v>
      </c>
      <c r="D173" s="65" t="s">
        <v>6</v>
      </c>
      <c r="E173" s="65" t="s">
        <v>499</v>
      </c>
      <c r="F173" s="65"/>
      <c r="G173" s="96">
        <v>12600000</v>
      </c>
      <c r="H173" s="97"/>
      <c r="I173" s="98">
        <f>I174</f>
        <v>8734854.73</v>
      </c>
      <c r="J173" s="99"/>
      <c r="K173" s="121">
        <f t="shared" si="5"/>
        <v>69.32424388888889</v>
      </c>
      <c r="L173" s="122"/>
    </row>
    <row r="174" spans="1:12" s="62" customFormat="1" ht="30.75">
      <c r="A174" s="64" t="s">
        <v>103</v>
      </c>
      <c r="B174" s="65" t="s">
        <v>558</v>
      </c>
      <c r="C174" s="65" t="s">
        <v>23</v>
      </c>
      <c r="D174" s="65" t="s">
        <v>6</v>
      </c>
      <c r="E174" s="65" t="s">
        <v>499</v>
      </c>
      <c r="F174" s="65" t="s">
        <v>104</v>
      </c>
      <c r="G174" s="96">
        <v>12600000</v>
      </c>
      <c r="H174" s="97"/>
      <c r="I174" s="98">
        <f>I175</f>
        <v>8734854.73</v>
      </c>
      <c r="J174" s="99"/>
      <c r="K174" s="121">
        <f t="shared" si="5"/>
        <v>69.32424388888889</v>
      </c>
      <c r="L174" s="122"/>
    </row>
    <row r="175" spans="1:12" s="62" customFormat="1" ht="30.75">
      <c r="A175" s="64" t="s">
        <v>500</v>
      </c>
      <c r="B175" s="65" t="s">
        <v>558</v>
      </c>
      <c r="C175" s="65" t="s">
        <v>23</v>
      </c>
      <c r="D175" s="65" t="s">
        <v>6</v>
      </c>
      <c r="E175" s="65" t="s">
        <v>499</v>
      </c>
      <c r="F175" s="65" t="s">
        <v>501</v>
      </c>
      <c r="G175" s="96">
        <v>12600000</v>
      </c>
      <c r="H175" s="97"/>
      <c r="I175" s="98">
        <v>8734854.73</v>
      </c>
      <c r="J175" s="99"/>
      <c r="K175" s="121">
        <f t="shared" si="5"/>
        <v>69.32424388888889</v>
      </c>
      <c r="L175" s="122"/>
    </row>
    <row r="176" spans="1:12" s="62" customFormat="1" ht="15">
      <c r="A176" s="64" t="s">
        <v>53</v>
      </c>
      <c r="B176" s="65" t="s">
        <v>558</v>
      </c>
      <c r="C176" s="65" t="s">
        <v>23</v>
      </c>
      <c r="D176" s="65" t="s">
        <v>14</v>
      </c>
      <c r="E176" s="65"/>
      <c r="F176" s="65"/>
      <c r="G176" s="96">
        <v>9683494.04</v>
      </c>
      <c r="H176" s="97"/>
      <c r="I176" s="98">
        <f>I177+I182+I192+I197+I204</f>
        <v>507523.95</v>
      </c>
      <c r="J176" s="99"/>
      <c r="K176" s="121">
        <f t="shared" si="5"/>
        <v>5.241124204791683</v>
      </c>
      <c r="L176" s="122"/>
    </row>
    <row r="177" spans="1:12" s="62" customFormat="1" ht="78">
      <c r="A177" s="64" t="s">
        <v>115</v>
      </c>
      <c r="B177" s="65" t="s">
        <v>558</v>
      </c>
      <c r="C177" s="65" t="s">
        <v>23</v>
      </c>
      <c r="D177" s="65" t="s">
        <v>14</v>
      </c>
      <c r="E177" s="65" t="s">
        <v>116</v>
      </c>
      <c r="F177" s="65"/>
      <c r="G177" s="96">
        <v>30000</v>
      </c>
      <c r="H177" s="97"/>
      <c r="I177" s="98">
        <f>I178</f>
        <v>0</v>
      </c>
      <c r="J177" s="99"/>
      <c r="K177" s="121">
        <f t="shared" si="5"/>
        <v>0</v>
      </c>
      <c r="L177" s="122"/>
    </row>
    <row r="178" spans="1:12" s="62" customFormat="1" ht="46.5">
      <c r="A178" s="64" t="s">
        <v>508</v>
      </c>
      <c r="B178" s="65" t="s">
        <v>558</v>
      </c>
      <c r="C178" s="65" t="s">
        <v>23</v>
      </c>
      <c r="D178" s="65" t="s">
        <v>14</v>
      </c>
      <c r="E178" s="65" t="s">
        <v>509</v>
      </c>
      <c r="F178" s="65"/>
      <c r="G178" s="96">
        <v>30000</v>
      </c>
      <c r="H178" s="97"/>
      <c r="I178" s="98">
        <f>I179</f>
        <v>0</v>
      </c>
      <c r="J178" s="99"/>
      <c r="K178" s="121">
        <f t="shared" si="5"/>
        <v>0</v>
      </c>
      <c r="L178" s="122"/>
    </row>
    <row r="179" spans="1:12" s="62" customFormat="1" ht="46.5">
      <c r="A179" s="64" t="s">
        <v>510</v>
      </c>
      <c r="B179" s="65" t="s">
        <v>558</v>
      </c>
      <c r="C179" s="65" t="s">
        <v>23</v>
      </c>
      <c r="D179" s="65" t="s">
        <v>14</v>
      </c>
      <c r="E179" s="65" t="s">
        <v>511</v>
      </c>
      <c r="F179" s="65"/>
      <c r="G179" s="96">
        <v>30000</v>
      </c>
      <c r="H179" s="97"/>
      <c r="I179" s="98">
        <f>I180</f>
        <v>0</v>
      </c>
      <c r="J179" s="99"/>
      <c r="K179" s="121">
        <f t="shared" si="5"/>
        <v>0</v>
      </c>
      <c r="L179" s="122"/>
    </row>
    <row r="180" spans="1:12" s="62" customFormat="1" ht="46.5">
      <c r="A180" s="64" t="s">
        <v>301</v>
      </c>
      <c r="B180" s="65" t="s">
        <v>558</v>
      </c>
      <c r="C180" s="65" t="s">
        <v>23</v>
      </c>
      <c r="D180" s="65" t="s">
        <v>14</v>
      </c>
      <c r="E180" s="65" t="s">
        <v>511</v>
      </c>
      <c r="F180" s="65" t="s">
        <v>302</v>
      </c>
      <c r="G180" s="96">
        <v>30000</v>
      </c>
      <c r="H180" s="97"/>
      <c r="I180" s="98">
        <f>I181</f>
        <v>0</v>
      </c>
      <c r="J180" s="99"/>
      <c r="K180" s="121">
        <f t="shared" si="5"/>
        <v>0</v>
      </c>
      <c r="L180" s="122"/>
    </row>
    <row r="181" spans="1:12" s="62" customFormat="1" ht="62.25">
      <c r="A181" s="64" t="s">
        <v>512</v>
      </c>
      <c r="B181" s="65" t="s">
        <v>558</v>
      </c>
      <c r="C181" s="65" t="s">
        <v>23</v>
      </c>
      <c r="D181" s="65" t="s">
        <v>14</v>
      </c>
      <c r="E181" s="65" t="s">
        <v>511</v>
      </c>
      <c r="F181" s="65" t="s">
        <v>513</v>
      </c>
      <c r="G181" s="96">
        <v>30000</v>
      </c>
      <c r="H181" s="97"/>
      <c r="I181" s="98">
        <f>'Пр.5'!I82</f>
        <v>0</v>
      </c>
      <c r="J181" s="99"/>
      <c r="K181" s="121">
        <f t="shared" si="5"/>
        <v>0</v>
      </c>
      <c r="L181" s="122"/>
    </row>
    <row r="182" spans="1:12" s="62" customFormat="1" ht="30.75">
      <c r="A182" s="64" t="s">
        <v>321</v>
      </c>
      <c r="B182" s="65" t="s">
        <v>558</v>
      </c>
      <c r="C182" s="65" t="s">
        <v>23</v>
      </c>
      <c r="D182" s="65" t="s">
        <v>14</v>
      </c>
      <c r="E182" s="65" t="s">
        <v>322</v>
      </c>
      <c r="F182" s="65"/>
      <c r="G182" s="96">
        <v>7351994.04</v>
      </c>
      <c r="H182" s="97"/>
      <c r="I182" s="98">
        <f>I183</f>
        <v>205326.6</v>
      </c>
      <c r="J182" s="99"/>
      <c r="K182" s="121">
        <f t="shared" si="5"/>
        <v>2.7928015023254837</v>
      </c>
      <c r="L182" s="122"/>
    </row>
    <row r="183" spans="1:12" s="62" customFormat="1" ht="62.25">
      <c r="A183" s="64" t="s">
        <v>514</v>
      </c>
      <c r="B183" s="65" t="s">
        <v>558</v>
      </c>
      <c r="C183" s="65" t="s">
        <v>23</v>
      </c>
      <c r="D183" s="65" t="s">
        <v>14</v>
      </c>
      <c r="E183" s="65" t="s">
        <v>515</v>
      </c>
      <c r="F183" s="65"/>
      <c r="G183" s="96">
        <v>7351994.04</v>
      </c>
      <c r="H183" s="97"/>
      <c r="I183" s="98">
        <f>I184+I189</f>
        <v>205326.6</v>
      </c>
      <c r="J183" s="99"/>
      <c r="K183" s="121">
        <f t="shared" si="5"/>
        <v>2.7928015023254837</v>
      </c>
      <c r="L183" s="122"/>
    </row>
    <row r="184" spans="1:12" s="62" customFormat="1" ht="46.5">
      <c r="A184" s="64" t="s">
        <v>516</v>
      </c>
      <c r="B184" s="65" t="s">
        <v>558</v>
      </c>
      <c r="C184" s="65" t="s">
        <v>23</v>
      </c>
      <c r="D184" s="65" t="s">
        <v>14</v>
      </c>
      <c r="E184" s="65" t="s">
        <v>517</v>
      </c>
      <c r="F184" s="65"/>
      <c r="G184" s="96">
        <v>7327518</v>
      </c>
      <c r="H184" s="97"/>
      <c r="I184" s="98">
        <f>I185+I187</f>
        <v>205326.6</v>
      </c>
      <c r="J184" s="99"/>
      <c r="K184" s="121">
        <f t="shared" si="5"/>
        <v>2.8021302711231826</v>
      </c>
      <c r="L184" s="122"/>
    </row>
    <row r="185" spans="1:12" s="62" customFormat="1" ht="78">
      <c r="A185" s="64" t="s">
        <v>69</v>
      </c>
      <c r="B185" s="65" t="s">
        <v>558</v>
      </c>
      <c r="C185" s="65" t="s">
        <v>23</v>
      </c>
      <c r="D185" s="65" t="s">
        <v>14</v>
      </c>
      <c r="E185" s="65" t="s">
        <v>517</v>
      </c>
      <c r="F185" s="65" t="s">
        <v>70</v>
      </c>
      <c r="G185" s="96">
        <v>6661380</v>
      </c>
      <c r="H185" s="97"/>
      <c r="I185" s="98">
        <f>I186</f>
        <v>151326.6</v>
      </c>
      <c r="J185" s="99"/>
      <c r="K185" s="121">
        <f t="shared" si="5"/>
        <v>2.271700458463562</v>
      </c>
      <c r="L185" s="122"/>
    </row>
    <row r="186" spans="1:12" s="62" customFormat="1" ht="30.75">
      <c r="A186" s="64" t="s">
        <v>71</v>
      </c>
      <c r="B186" s="65" t="s">
        <v>558</v>
      </c>
      <c r="C186" s="65" t="s">
        <v>23</v>
      </c>
      <c r="D186" s="65" t="s">
        <v>14</v>
      </c>
      <c r="E186" s="65" t="s">
        <v>517</v>
      </c>
      <c r="F186" s="65" t="s">
        <v>72</v>
      </c>
      <c r="G186" s="96">
        <v>6661380</v>
      </c>
      <c r="H186" s="97"/>
      <c r="I186" s="98">
        <f>'Пр.5'!I139</f>
        <v>151326.6</v>
      </c>
      <c r="J186" s="99"/>
      <c r="K186" s="121">
        <f t="shared" si="5"/>
        <v>2.271700458463562</v>
      </c>
      <c r="L186" s="122"/>
    </row>
    <row r="187" spans="1:12" s="62" customFormat="1" ht="30.75">
      <c r="A187" s="64" t="s">
        <v>78</v>
      </c>
      <c r="B187" s="65" t="s">
        <v>558</v>
      </c>
      <c r="C187" s="65" t="s">
        <v>23</v>
      </c>
      <c r="D187" s="65" t="s">
        <v>14</v>
      </c>
      <c r="E187" s="65" t="s">
        <v>517</v>
      </c>
      <c r="F187" s="65" t="s">
        <v>79</v>
      </c>
      <c r="G187" s="96">
        <v>666138</v>
      </c>
      <c r="H187" s="97"/>
      <c r="I187" s="98">
        <f>I188</f>
        <v>54000</v>
      </c>
      <c r="J187" s="99"/>
      <c r="K187" s="121">
        <f t="shared" si="5"/>
        <v>8.106428397719391</v>
      </c>
      <c r="L187" s="122"/>
    </row>
    <row r="188" spans="1:12" s="62" customFormat="1" ht="46.5">
      <c r="A188" s="64" t="s">
        <v>80</v>
      </c>
      <c r="B188" s="65" t="s">
        <v>558</v>
      </c>
      <c r="C188" s="65" t="s">
        <v>23</v>
      </c>
      <c r="D188" s="65" t="s">
        <v>14</v>
      </c>
      <c r="E188" s="65" t="s">
        <v>517</v>
      </c>
      <c r="F188" s="65" t="s">
        <v>81</v>
      </c>
      <c r="G188" s="96">
        <v>666138</v>
      </c>
      <c r="H188" s="97"/>
      <c r="I188" s="98">
        <f>'Пр.5'!I142</f>
        <v>54000</v>
      </c>
      <c r="J188" s="99"/>
      <c r="K188" s="121">
        <f t="shared" si="5"/>
        <v>8.106428397719391</v>
      </c>
      <c r="L188" s="122"/>
    </row>
    <row r="189" spans="1:12" s="62" customFormat="1" ht="46.5">
      <c r="A189" s="64" t="s">
        <v>518</v>
      </c>
      <c r="B189" s="65" t="s">
        <v>558</v>
      </c>
      <c r="C189" s="65" t="s">
        <v>23</v>
      </c>
      <c r="D189" s="65" t="s">
        <v>14</v>
      </c>
      <c r="E189" s="65" t="s">
        <v>519</v>
      </c>
      <c r="F189" s="65"/>
      <c r="G189" s="96">
        <v>24476.04</v>
      </c>
      <c r="H189" s="97"/>
      <c r="I189" s="98">
        <f>I190</f>
        <v>0</v>
      </c>
      <c r="J189" s="99"/>
      <c r="K189" s="121">
        <f t="shared" si="5"/>
        <v>0</v>
      </c>
      <c r="L189" s="122"/>
    </row>
    <row r="190" spans="1:12" s="62" customFormat="1" ht="30.75">
      <c r="A190" s="64" t="s">
        <v>103</v>
      </c>
      <c r="B190" s="65" t="s">
        <v>558</v>
      </c>
      <c r="C190" s="65" t="s">
        <v>23</v>
      </c>
      <c r="D190" s="65" t="s">
        <v>14</v>
      </c>
      <c r="E190" s="65" t="s">
        <v>519</v>
      </c>
      <c r="F190" s="65" t="s">
        <v>104</v>
      </c>
      <c r="G190" s="96">
        <v>24476.04</v>
      </c>
      <c r="H190" s="97"/>
      <c r="I190" s="98">
        <f>I191</f>
        <v>0</v>
      </c>
      <c r="J190" s="99"/>
      <c r="K190" s="121">
        <f t="shared" si="5"/>
        <v>0</v>
      </c>
      <c r="L190" s="122"/>
    </row>
    <row r="191" spans="1:12" s="62" customFormat="1" ht="15">
      <c r="A191" s="64" t="s">
        <v>520</v>
      </c>
      <c r="B191" s="65" t="s">
        <v>558</v>
      </c>
      <c r="C191" s="65" t="s">
        <v>23</v>
      </c>
      <c r="D191" s="65" t="s">
        <v>14</v>
      </c>
      <c r="E191" s="65" t="s">
        <v>519</v>
      </c>
      <c r="F191" s="65" t="s">
        <v>521</v>
      </c>
      <c r="G191" s="96">
        <v>24476.04</v>
      </c>
      <c r="H191" s="97"/>
      <c r="I191" s="98">
        <f>'Пр.5'!I148</f>
        <v>0</v>
      </c>
      <c r="J191" s="99"/>
      <c r="K191" s="121">
        <f t="shared" si="5"/>
        <v>0</v>
      </c>
      <c r="L191" s="122"/>
    </row>
    <row r="192" spans="1:12" s="62" customFormat="1" ht="30.75">
      <c r="A192" s="64" t="s">
        <v>339</v>
      </c>
      <c r="B192" s="65" t="s">
        <v>558</v>
      </c>
      <c r="C192" s="65" t="s">
        <v>23</v>
      </c>
      <c r="D192" s="65" t="s">
        <v>14</v>
      </c>
      <c r="E192" s="65" t="s">
        <v>340</v>
      </c>
      <c r="F192" s="65"/>
      <c r="G192" s="96">
        <v>400000</v>
      </c>
      <c r="H192" s="97"/>
      <c r="I192" s="98">
        <f>I193</f>
        <v>0</v>
      </c>
      <c r="J192" s="99"/>
      <c r="K192" s="121">
        <f t="shared" si="5"/>
        <v>0</v>
      </c>
      <c r="L192" s="122"/>
    </row>
    <row r="193" spans="1:12" s="62" customFormat="1" ht="46.5">
      <c r="A193" s="64" t="s">
        <v>341</v>
      </c>
      <c r="B193" s="65" t="s">
        <v>558</v>
      </c>
      <c r="C193" s="65" t="s">
        <v>23</v>
      </c>
      <c r="D193" s="65" t="s">
        <v>14</v>
      </c>
      <c r="E193" s="65" t="s">
        <v>342</v>
      </c>
      <c r="F193" s="65"/>
      <c r="G193" s="96">
        <v>400000</v>
      </c>
      <c r="H193" s="97"/>
      <c r="I193" s="98">
        <f>I194</f>
        <v>0</v>
      </c>
      <c r="J193" s="99"/>
      <c r="K193" s="121">
        <f aca="true" t="shared" si="6" ref="K193:K224">I193/G193*100</f>
        <v>0</v>
      </c>
      <c r="L193" s="122"/>
    </row>
    <row r="194" spans="1:12" s="62" customFormat="1" ht="62.25">
      <c r="A194" s="64" t="s">
        <v>522</v>
      </c>
      <c r="B194" s="65" t="s">
        <v>558</v>
      </c>
      <c r="C194" s="65" t="s">
        <v>23</v>
      </c>
      <c r="D194" s="65" t="s">
        <v>14</v>
      </c>
      <c r="E194" s="65" t="s">
        <v>523</v>
      </c>
      <c r="F194" s="65"/>
      <c r="G194" s="96">
        <v>400000</v>
      </c>
      <c r="H194" s="97"/>
      <c r="I194" s="98">
        <f>I195</f>
        <v>0</v>
      </c>
      <c r="J194" s="99"/>
      <c r="K194" s="121">
        <f t="shared" si="6"/>
        <v>0</v>
      </c>
      <c r="L194" s="122"/>
    </row>
    <row r="195" spans="1:12" s="62" customFormat="1" ht="30.75">
      <c r="A195" s="64" t="s">
        <v>103</v>
      </c>
      <c r="B195" s="65" t="s">
        <v>558</v>
      </c>
      <c r="C195" s="65" t="s">
        <v>23</v>
      </c>
      <c r="D195" s="65" t="s">
        <v>14</v>
      </c>
      <c r="E195" s="65" t="s">
        <v>523</v>
      </c>
      <c r="F195" s="65" t="s">
        <v>104</v>
      </c>
      <c r="G195" s="96">
        <v>400000</v>
      </c>
      <c r="H195" s="97"/>
      <c r="I195" s="98">
        <f>I196</f>
        <v>0</v>
      </c>
      <c r="J195" s="99"/>
      <c r="K195" s="121">
        <f t="shared" si="6"/>
        <v>0</v>
      </c>
      <c r="L195" s="122"/>
    </row>
    <row r="196" spans="1:12" s="62" customFormat="1" ht="15">
      <c r="A196" s="64" t="s">
        <v>520</v>
      </c>
      <c r="B196" s="65" t="s">
        <v>558</v>
      </c>
      <c r="C196" s="65" t="s">
        <v>23</v>
      </c>
      <c r="D196" s="65" t="s">
        <v>14</v>
      </c>
      <c r="E196" s="65" t="s">
        <v>523</v>
      </c>
      <c r="F196" s="65" t="s">
        <v>521</v>
      </c>
      <c r="G196" s="96">
        <v>400000</v>
      </c>
      <c r="H196" s="97"/>
      <c r="I196" s="98">
        <f>'Пр.5'!I553</f>
        <v>0</v>
      </c>
      <c r="J196" s="99"/>
      <c r="K196" s="121">
        <f t="shared" si="6"/>
        <v>0</v>
      </c>
      <c r="L196" s="122"/>
    </row>
    <row r="197" spans="1:12" s="62" customFormat="1" ht="78">
      <c r="A197" s="64" t="s">
        <v>86</v>
      </c>
      <c r="B197" s="65" t="s">
        <v>558</v>
      </c>
      <c r="C197" s="65" t="s">
        <v>23</v>
      </c>
      <c r="D197" s="65" t="s">
        <v>14</v>
      </c>
      <c r="E197" s="65" t="s">
        <v>87</v>
      </c>
      <c r="F197" s="65"/>
      <c r="G197" s="96">
        <v>497500</v>
      </c>
      <c r="H197" s="97"/>
      <c r="I197" s="98">
        <f>I198</f>
        <v>70223.35</v>
      </c>
      <c r="J197" s="99"/>
      <c r="K197" s="121">
        <f t="shared" si="6"/>
        <v>14.115246231155782</v>
      </c>
      <c r="L197" s="122"/>
    </row>
    <row r="198" spans="1:12" s="62" customFormat="1" ht="46.5">
      <c r="A198" s="64" t="s">
        <v>524</v>
      </c>
      <c r="B198" s="65" t="s">
        <v>558</v>
      </c>
      <c r="C198" s="65" t="s">
        <v>23</v>
      </c>
      <c r="D198" s="65" t="s">
        <v>14</v>
      </c>
      <c r="E198" s="65" t="s">
        <v>525</v>
      </c>
      <c r="F198" s="65"/>
      <c r="G198" s="96">
        <v>497500</v>
      </c>
      <c r="H198" s="97"/>
      <c r="I198" s="98">
        <f>I199</f>
        <v>70223.35</v>
      </c>
      <c r="J198" s="99"/>
      <c r="K198" s="121">
        <f t="shared" si="6"/>
        <v>14.115246231155782</v>
      </c>
      <c r="L198" s="122"/>
    </row>
    <row r="199" spans="1:12" s="62" customFormat="1" ht="46.5">
      <c r="A199" s="64" t="s">
        <v>516</v>
      </c>
      <c r="B199" s="65" t="s">
        <v>558</v>
      </c>
      <c r="C199" s="65" t="s">
        <v>23</v>
      </c>
      <c r="D199" s="65" t="s">
        <v>14</v>
      </c>
      <c r="E199" s="65" t="s">
        <v>526</v>
      </c>
      <c r="F199" s="65"/>
      <c r="G199" s="96">
        <v>497500</v>
      </c>
      <c r="H199" s="97"/>
      <c r="I199" s="98">
        <f>I200+I202</f>
        <v>70223.35</v>
      </c>
      <c r="J199" s="99"/>
      <c r="K199" s="121">
        <f t="shared" si="6"/>
        <v>14.115246231155782</v>
      </c>
      <c r="L199" s="122"/>
    </row>
    <row r="200" spans="1:12" s="62" customFormat="1" ht="78">
      <c r="A200" s="64" t="s">
        <v>69</v>
      </c>
      <c r="B200" s="65" t="s">
        <v>558</v>
      </c>
      <c r="C200" s="65" t="s">
        <v>23</v>
      </c>
      <c r="D200" s="65" t="s">
        <v>14</v>
      </c>
      <c r="E200" s="65" t="s">
        <v>526</v>
      </c>
      <c r="F200" s="65" t="s">
        <v>70</v>
      </c>
      <c r="G200" s="96">
        <v>452300</v>
      </c>
      <c r="H200" s="97"/>
      <c r="I200" s="98">
        <f>I201</f>
        <v>70223.35</v>
      </c>
      <c r="J200" s="99"/>
      <c r="K200" s="121">
        <f t="shared" si="6"/>
        <v>15.525834623037808</v>
      </c>
      <c r="L200" s="122"/>
    </row>
    <row r="201" spans="1:12" s="62" customFormat="1" ht="30.75">
      <c r="A201" s="64" t="s">
        <v>71</v>
      </c>
      <c r="B201" s="65" t="s">
        <v>558</v>
      </c>
      <c r="C201" s="65" t="s">
        <v>23</v>
      </c>
      <c r="D201" s="65" t="s">
        <v>14</v>
      </c>
      <c r="E201" s="65" t="s">
        <v>526</v>
      </c>
      <c r="F201" s="65" t="s">
        <v>72</v>
      </c>
      <c r="G201" s="96">
        <v>452300</v>
      </c>
      <c r="H201" s="97"/>
      <c r="I201" s="98">
        <f>55084.97+15138.38</f>
        <v>70223.35</v>
      </c>
      <c r="J201" s="99"/>
      <c r="K201" s="121">
        <f t="shared" si="6"/>
        <v>15.525834623037808</v>
      </c>
      <c r="L201" s="122"/>
    </row>
    <row r="202" spans="1:12" s="62" customFormat="1" ht="30.75">
      <c r="A202" s="64" t="s">
        <v>78</v>
      </c>
      <c r="B202" s="65" t="s">
        <v>558</v>
      </c>
      <c r="C202" s="65" t="s">
        <v>23</v>
      </c>
      <c r="D202" s="65" t="s">
        <v>14</v>
      </c>
      <c r="E202" s="65" t="s">
        <v>526</v>
      </c>
      <c r="F202" s="65" t="s">
        <v>79</v>
      </c>
      <c r="G202" s="96">
        <v>45200</v>
      </c>
      <c r="H202" s="97"/>
      <c r="I202" s="98">
        <f>I203</f>
        <v>0</v>
      </c>
      <c r="J202" s="99"/>
      <c r="K202" s="121">
        <f t="shared" si="6"/>
        <v>0</v>
      </c>
      <c r="L202" s="122"/>
    </row>
    <row r="203" spans="1:12" s="62" customFormat="1" ht="46.5">
      <c r="A203" s="64" t="s">
        <v>80</v>
      </c>
      <c r="B203" s="65" t="s">
        <v>558</v>
      </c>
      <c r="C203" s="65" t="s">
        <v>23</v>
      </c>
      <c r="D203" s="65" t="s">
        <v>14</v>
      </c>
      <c r="E203" s="65" t="s">
        <v>526</v>
      </c>
      <c r="F203" s="65" t="s">
        <v>81</v>
      </c>
      <c r="G203" s="96">
        <v>45200</v>
      </c>
      <c r="H203" s="97"/>
      <c r="I203" s="98"/>
      <c r="J203" s="99"/>
      <c r="K203" s="121">
        <f t="shared" si="6"/>
        <v>0</v>
      </c>
      <c r="L203" s="122"/>
    </row>
    <row r="204" spans="1:12" s="62" customFormat="1" ht="46.5">
      <c r="A204" s="64" t="s">
        <v>490</v>
      </c>
      <c r="B204" s="65" t="s">
        <v>558</v>
      </c>
      <c r="C204" s="65" t="s">
        <v>23</v>
      </c>
      <c r="D204" s="65" t="s">
        <v>14</v>
      </c>
      <c r="E204" s="65" t="s">
        <v>491</v>
      </c>
      <c r="F204" s="65"/>
      <c r="G204" s="96">
        <v>1404000</v>
      </c>
      <c r="H204" s="97"/>
      <c r="I204" s="98">
        <f>I205</f>
        <v>231974</v>
      </c>
      <c r="J204" s="99"/>
      <c r="K204" s="121">
        <f t="shared" si="6"/>
        <v>16.522364672364674</v>
      </c>
      <c r="L204" s="122"/>
    </row>
    <row r="205" spans="1:12" s="62" customFormat="1" ht="30.75">
      <c r="A205" s="64" t="s">
        <v>492</v>
      </c>
      <c r="B205" s="65" t="s">
        <v>558</v>
      </c>
      <c r="C205" s="65" t="s">
        <v>23</v>
      </c>
      <c r="D205" s="65" t="s">
        <v>14</v>
      </c>
      <c r="E205" s="65" t="s">
        <v>493</v>
      </c>
      <c r="F205" s="65"/>
      <c r="G205" s="96">
        <v>1404000</v>
      </c>
      <c r="H205" s="97"/>
      <c r="I205" s="98">
        <f>I206</f>
        <v>231974</v>
      </c>
      <c r="J205" s="99"/>
      <c r="K205" s="121">
        <f t="shared" si="6"/>
        <v>16.522364672364674</v>
      </c>
      <c r="L205" s="122"/>
    </row>
    <row r="206" spans="1:12" s="62" customFormat="1" ht="30.75">
      <c r="A206" s="64" t="s">
        <v>103</v>
      </c>
      <c r="B206" s="65" t="s">
        <v>558</v>
      </c>
      <c r="C206" s="65" t="s">
        <v>23</v>
      </c>
      <c r="D206" s="65" t="s">
        <v>14</v>
      </c>
      <c r="E206" s="65" t="s">
        <v>493</v>
      </c>
      <c r="F206" s="65" t="s">
        <v>104</v>
      </c>
      <c r="G206" s="96">
        <v>1404000</v>
      </c>
      <c r="H206" s="97"/>
      <c r="I206" s="98">
        <f>I207</f>
        <v>231974</v>
      </c>
      <c r="J206" s="99"/>
      <c r="K206" s="121">
        <f t="shared" si="6"/>
        <v>16.522364672364674</v>
      </c>
      <c r="L206" s="122"/>
    </row>
    <row r="207" spans="1:12" s="62" customFormat="1" ht="15">
      <c r="A207" s="64" t="s">
        <v>520</v>
      </c>
      <c r="B207" s="65" t="s">
        <v>558</v>
      </c>
      <c r="C207" s="65" t="s">
        <v>23</v>
      </c>
      <c r="D207" s="65" t="s">
        <v>14</v>
      </c>
      <c r="E207" s="65" t="s">
        <v>493</v>
      </c>
      <c r="F207" s="65" t="s">
        <v>521</v>
      </c>
      <c r="G207" s="96">
        <v>1404000</v>
      </c>
      <c r="H207" s="97"/>
      <c r="I207" s="98">
        <v>231974</v>
      </c>
      <c r="J207" s="99"/>
      <c r="K207" s="121">
        <f t="shared" si="6"/>
        <v>16.522364672364674</v>
      </c>
      <c r="L207" s="122"/>
    </row>
    <row r="208" spans="1:12" s="62" customFormat="1" ht="30.75">
      <c r="A208" s="60" t="s">
        <v>618</v>
      </c>
      <c r="B208" s="61" t="s">
        <v>559</v>
      </c>
      <c r="C208" s="61"/>
      <c r="D208" s="61"/>
      <c r="E208" s="61"/>
      <c r="F208" s="61"/>
      <c r="G208" s="100">
        <v>64437100</v>
      </c>
      <c r="H208" s="101"/>
      <c r="I208" s="102">
        <f>I209</f>
        <v>12829211.73</v>
      </c>
      <c r="J208" s="103"/>
      <c r="K208" s="121">
        <f t="shared" si="6"/>
        <v>19.90966652751288</v>
      </c>
      <c r="L208" s="122"/>
    </row>
    <row r="209" spans="1:12" s="62" customFormat="1" ht="15">
      <c r="A209" s="64" t="s">
        <v>5</v>
      </c>
      <c r="B209" s="65" t="s">
        <v>559</v>
      </c>
      <c r="C209" s="65" t="s">
        <v>6</v>
      </c>
      <c r="D209" s="65"/>
      <c r="E209" s="65"/>
      <c r="F209" s="65"/>
      <c r="G209" s="96">
        <v>64437100</v>
      </c>
      <c r="H209" s="97"/>
      <c r="I209" s="98">
        <f>I210+I227+I232</f>
        <v>12829211.73</v>
      </c>
      <c r="J209" s="99"/>
      <c r="K209" s="121">
        <f t="shared" si="6"/>
        <v>19.90966652751288</v>
      </c>
      <c r="L209" s="122"/>
    </row>
    <row r="210" spans="1:12" s="62" customFormat="1" ht="46.5">
      <c r="A210" s="64" t="s">
        <v>13</v>
      </c>
      <c r="B210" s="65" t="s">
        <v>559</v>
      </c>
      <c r="C210" s="65" t="s">
        <v>6</v>
      </c>
      <c r="D210" s="65" t="s">
        <v>14</v>
      </c>
      <c r="E210" s="65"/>
      <c r="F210" s="65"/>
      <c r="G210" s="96">
        <v>28764600</v>
      </c>
      <c r="H210" s="97"/>
      <c r="I210" s="98">
        <f>I211</f>
        <v>5450660.77</v>
      </c>
      <c r="J210" s="99"/>
      <c r="K210" s="121">
        <f t="shared" si="6"/>
        <v>18.94919717291393</v>
      </c>
      <c r="L210" s="122"/>
    </row>
    <row r="211" spans="1:12" s="62" customFormat="1" ht="46.5">
      <c r="A211" s="64" t="s">
        <v>63</v>
      </c>
      <c r="B211" s="65" t="s">
        <v>559</v>
      </c>
      <c r="C211" s="65" t="s">
        <v>6</v>
      </c>
      <c r="D211" s="65" t="s">
        <v>14</v>
      </c>
      <c r="E211" s="65" t="s">
        <v>64</v>
      </c>
      <c r="F211" s="65"/>
      <c r="G211" s="96">
        <v>28764600</v>
      </c>
      <c r="H211" s="97"/>
      <c r="I211" s="98">
        <f>I212</f>
        <v>5450660.77</v>
      </c>
      <c r="J211" s="99"/>
      <c r="K211" s="121">
        <f t="shared" si="6"/>
        <v>18.94919717291393</v>
      </c>
      <c r="L211" s="122"/>
    </row>
    <row r="212" spans="1:12" s="62" customFormat="1" ht="15">
      <c r="A212" s="64" t="s">
        <v>73</v>
      </c>
      <c r="B212" s="65" t="s">
        <v>559</v>
      </c>
      <c r="C212" s="65" t="s">
        <v>6</v>
      </c>
      <c r="D212" s="65" t="s">
        <v>14</v>
      </c>
      <c r="E212" s="65" t="s">
        <v>74</v>
      </c>
      <c r="F212" s="65"/>
      <c r="G212" s="96">
        <v>28764600</v>
      </c>
      <c r="H212" s="97"/>
      <c r="I212" s="98">
        <f>I213+I216+I221+I224</f>
        <v>5450660.77</v>
      </c>
      <c r="J212" s="99"/>
      <c r="K212" s="121">
        <f t="shared" si="6"/>
        <v>18.94919717291393</v>
      </c>
      <c r="L212" s="122"/>
    </row>
    <row r="213" spans="1:12" s="62" customFormat="1" ht="30.75">
      <c r="A213" s="64" t="s">
        <v>67</v>
      </c>
      <c r="B213" s="65" t="s">
        <v>559</v>
      </c>
      <c r="C213" s="65" t="s">
        <v>6</v>
      </c>
      <c r="D213" s="65" t="s">
        <v>14</v>
      </c>
      <c r="E213" s="65" t="s">
        <v>75</v>
      </c>
      <c r="F213" s="65"/>
      <c r="G213" s="96">
        <v>27437100</v>
      </c>
      <c r="H213" s="97"/>
      <c r="I213" s="98">
        <f>I214</f>
        <v>5343893.279999999</v>
      </c>
      <c r="J213" s="99"/>
      <c r="K213" s="121">
        <f t="shared" si="6"/>
        <v>19.476888155089274</v>
      </c>
      <c r="L213" s="122"/>
    </row>
    <row r="214" spans="1:12" s="62" customFormat="1" ht="78">
      <c r="A214" s="64" t="s">
        <v>69</v>
      </c>
      <c r="B214" s="65" t="s">
        <v>559</v>
      </c>
      <c r="C214" s="65" t="s">
        <v>6</v>
      </c>
      <c r="D214" s="65" t="s">
        <v>14</v>
      </c>
      <c r="E214" s="65" t="s">
        <v>75</v>
      </c>
      <c r="F214" s="65" t="s">
        <v>70</v>
      </c>
      <c r="G214" s="96">
        <v>27437100</v>
      </c>
      <c r="H214" s="97"/>
      <c r="I214" s="98">
        <f>I215</f>
        <v>5343893.279999999</v>
      </c>
      <c r="J214" s="99"/>
      <c r="K214" s="121">
        <f t="shared" si="6"/>
        <v>19.476888155089274</v>
      </c>
      <c r="L214" s="122"/>
    </row>
    <row r="215" spans="1:12" s="62" customFormat="1" ht="30.75">
      <c r="A215" s="64" t="s">
        <v>71</v>
      </c>
      <c r="B215" s="65" t="s">
        <v>559</v>
      </c>
      <c r="C215" s="65" t="s">
        <v>6</v>
      </c>
      <c r="D215" s="65" t="s">
        <v>14</v>
      </c>
      <c r="E215" s="65" t="s">
        <v>75</v>
      </c>
      <c r="F215" s="65" t="s">
        <v>72</v>
      </c>
      <c r="G215" s="96">
        <v>27437100</v>
      </c>
      <c r="H215" s="97"/>
      <c r="I215" s="98">
        <f>4195953.1+4200+1143740.18</f>
        <v>5343893.279999999</v>
      </c>
      <c r="J215" s="99"/>
      <c r="K215" s="121">
        <f t="shared" si="6"/>
        <v>19.476888155089274</v>
      </c>
      <c r="L215" s="122"/>
    </row>
    <row r="216" spans="1:12" s="62" customFormat="1" ht="30.75">
      <c r="A216" s="64" t="s">
        <v>76</v>
      </c>
      <c r="B216" s="65" t="s">
        <v>559</v>
      </c>
      <c r="C216" s="65" t="s">
        <v>6</v>
      </c>
      <c r="D216" s="65" t="s">
        <v>14</v>
      </c>
      <c r="E216" s="65" t="s">
        <v>77</v>
      </c>
      <c r="F216" s="65"/>
      <c r="G216" s="96">
        <v>909500</v>
      </c>
      <c r="H216" s="97"/>
      <c r="I216" s="98">
        <f>I217+I219</f>
        <v>103937.48999999999</v>
      </c>
      <c r="J216" s="99"/>
      <c r="K216" s="121">
        <f t="shared" si="6"/>
        <v>11.427981308411214</v>
      </c>
      <c r="L216" s="122"/>
    </row>
    <row r="217" spans="1:12" s="62" customFormat="1" ht="30.75">
      <c r="A217" s="64" t="s">
        <v>78</v>
      </c>
      <c r="B217" s="65" t="s">
        <v>559</v>
      </c>
      <c r="C217" s="65" t="s">
        <v>6</v>
      </c>
      <c r="D217" s="65" t="s">
        <v>14</v>
      </c>
      <c r="E217" s="65" t="s">
        <v>77</v>
      </c>
      <c r="F217" s="65" t="s">
        <v>79</v>
      </c>
      <c r="G217" s="96">
        <v>905000</v>
      </c>
      <c r="H217" s="97"/>
      <c r="I217" s="98">
        <f>I218</f>
        <v>103937.48999999999</v>
      </c>
      <c r="J217" s="99"/>
      <c r="K217" s="121">
        <f t="shared" si="6"/>
        <v>11.484805524861876</v>
      </c>
      <c r="L217" s="122"/>
    </row>
    <row r="218" spans="1:12" s="62" customFormat="1" ht="46.5">
      <c r="A218" s="64" t="s">
        <v>80</v>
      </c>
      <c r="B218" s="65" t="s">
        <v>559</v>
      </c>
      <c r="C218" s="65" t="s">
        <v>6</v>
      </c>
      <c r="D218" s="65" t="s">
        <v>14</v>
      </c>
      <c r="E218" s="65" t="s">
        <v>77</v>
      </c>
      <c r="F218" s="65" t="s">
        <v>81</v>
      </c>
      <c r="G218" s="96">
        <v>905000</v>
      </c>
      <c r="H218" s="97"/>
      <c r="I218" s="98">
        <f>38987.49+64950</f>
        <v>103937.48999999999</v>
      </c>
      <c r="J218" s="99"/>
      <c r="K218" s="121">
        <f t="shared" si="6"/>
        <v>11.484805524861876</v>
      </c>
      <c r="L218" s="122"/>
    </row>
    <row r="219" spans="1:12" s="62" customFormat="1" ht="15">
      <c r="A219" s="64" t="s">
        <v>97</v>
      </c>
      <c r="B219" s="65" t="s">
        <v>559</v>
      </c>
      <c r="C219" s="65" t="s">
        <v>6</v>
      </c>
      <c r="D219" s="65" t="s">
        <v>14</v>
      </c>
      <c r="E219" s="65" t="s">
        <v>77</v>
      </c>
      <c r="F219" s="65" t="s">
        <v>98</v>
      </c>
      <c r="G219" s="96">
        <v>4500</v>
      </c>
      <c r="H219" s="97"/>
      <c r="I219" s="98">
        <f>I220</f>
        <v>0</v>
      </c>
      <c r="J219" s="99"/>
      <c r="K219" s="121">
        <f t="shared" si="6"/>
        <v>0</v>
      </c>
      <c r="L219" s="122"/>
    </row>
    <row r="220" spans="1:12" s="62" customFormat="1" ht="15">
      <c r="A220" s="64" t="s">
        <v>101</v>
      </c>
      <c r="B220" s="65" t="s">
        <v>559</v>
      </c>
      <c r="C220" s="65" t="s">
        <v>6</v>
      </c>
      <c r="D220" s="65" t="s">
        <v>14</v>
      </c>
      <c r="E220" s="65" t="s">
        <v>77</v>
      </c>
      <c r="F220" s="65" t="s">
        <v>102</v>
      </c>
      <c r="G220" s="96">
        <v>4500</v>
      </c>
      <c r="H220" s="97"/>
      <c r="I220" s="98"/>
      <c r="J220" s="99"/>
      <c r="K220" s="121">
        <f t="shared" si="6"/>
        <v>0</v>
      </c>
      <c r="L220" s="122"/>
    </row>
    <row r="221" spans="1:12" s="62" customFormat="1" ht="93">
      <c r="A221" s="64" t="s">
        <v>82</v>
      </c>
      <c r="B221" s="65" t="s">
        <v>559</v>
      </c>
      <c r="C221" s="65" t="s">
        <v>6</v>
      </c>
      <c r="D221" s="65" t="s">
        <v>14</v>
      </c>
      <c r="E221" s="65" t="s">
        <v>83</v>
      </c>
      <c r="F221" s="65"/>
      <c r="G221" s="96">
        <v>408000</v>
      </c>
      <c r="H221" s="97"/>
      <c r="I221" s="98">
        <f>I222</f>
        <v>2830</v>
      </c>
      <c r="J221" s="99"/>
      <c r="K221" s="121">
        <f t="shared" si="6"/>
        <v>0.6936274509803921</v>
      </c>
      <c r="L221" s="122"/>
    </row>
    <row r="222" spans="1:12" s="62" customFormat="1" ht="78">
      <c r="A222" s="64" t="s">
        <v>69</v>
      </c>
      <c r="B222" s="65" t="s">
        <v>559</v>
      </c>
      <c r="C222" s="65" t="s">
        <v>6</v>
      </c>
      <c r="D222" s="65" t="s">
        <v>14</v>
      </c>
      <c r="E222" s="65" t="s">
        <v>83</v>
      </c>
      <c r="F222" s="65" t="s">
        <v>70</v>
      </c>
      <c r="G222" s="96">
        <v>408000</v>
      </c>
      <c r="H222" s="97"/>
      <c r="I222" s="98">
        <f>I223</f>
        <v>2830</v>
      </c>
      <c r="J222" s="99"/>
      <c r="K222" s="121">
        <f t="shared" si="6"/>
        <v>0.6936274509803921</v>
      </c>
      <c r="L222" s="122"/>
    </row>
    <row r="223" spans="1:12" s="62" customFormat="1" ht="30.75">
      <c r="A223" s="64" t="s">
        <v>71</v>
      </c>
      <c r="B223" s="65" t="s">
        <v>559</v>
      </c>
      <c r="C223" s="65" t="s">
        <v>6</v>
      </c>
      <c r="D223" s="65" t="s">
        <v>14</v>
      </c>
      <c r="E223" s="65" t="s">
        <v>83</v>
      </c>
      <c r="F223" s="65" t="s">
        <v>72</v>
      </c>
      <c r="G223" s="96">
        <v>408000</v>
      </c>
      <c r="H223" s="97"/>
      <c r="I223" s="98">
        <v>2830</v>
      </c>
      <c r="J223" s="99"/>
      <c r="K223" s="121">
        <f t="shared" si="6"/>
        <v>0.6936274509803921</v>
      </c>
      <c r="L223" s="122"/>
    </row>
    <row r="224" spans="1:12" s="62" customFormat="1" ht="15">
      <c r="A224" s="64" t="s">
        <v>84</v>
      </c>
      <c r="B224" s="65" t="s">
        <v>559</v>
      </c>
      <c r="C224" s="65" t="s">
        <v>6</v>
      </c>
      <c r="D224" s="65" t="s">
        <v>14</v>
      </c>
      <c r="E224" s="65" t="s">
        <v>85</v>
      </c>
      <c r="F224" s="65"/>
      <c r="G224" s="96">
        <v>10000</v>
      </c>
      <c r="H224" s="97"/>
      <c r="I224" s="98">
        <f>I225</f>
        <v>0</v>
      </c>
      <c r="J224" s="99"/>
      <c r="K224" s="121">
        <f t="shared" si="6"/>
        <v>0</v>
      </c>
      <c r="L224" s="122"/>
    </row>
    <row r="225" spans="1:12" s="62" customFormat="1" ht="78">
      <c r="A225" s="64" t="s">
        <v>69</v>
      </c>
      <c r="B225" s="65" t="s">
        <v>559</v>
      </c>
      <c r="C225" s="65" t="s">
        <v>6</v>
      </c>
      <c r="D225" s="65" t="s">
        <v>14</v>
      </c>
      <c r="E225" s="65" t="s">
        <v>85</v>
      </c>
      <c r="F225" s="65" t="s">
        <v>70</v>
      </c>
      <c r="G225" s="96">
        <v>10000</v>
      </c>
      <c r="H225" s="97"/>
      <c r="I225" s="98">
        <f>I226</f>
        <v>0</v>
      </c>
      <c r="J225" s="99"/>
      <c r="K225" s="121">
        <f aca="true" t="shared" si="7" ref="K225:K256">I225/G225*100</f>
        <v>0</v>
      </c>
      <c r="L225" s="122"/>
    </row>
    <row r="226" spans="1:12" s="62" customFormat="1" ht="30.75">
      <c r="A226" s="64" t="s">
        <v>71</v>
      </c>
      <c r="B226" s="65" t="s">
        <v>559</v>
      </c>
      <c r="C226" s="65" t="s">
        <v>6</v>
      </c>
      <c r="D226" s="65" t="s">
        <v>14</v>
      </c>
      <c r="E226" s="65" t="s">
        <v>85</v>
      </c>
      <c r="F226" s="65" t="s">
        <v>72</v>
      </c>
      <c r="G226" s="96">
        <v>10000</v>
      </c>
      <c r="H226" s="97"/>
      <c r="I226" s="98"/>
      <c r="J226" s="99"/>
      <c r="K226" s="121">
        <f t="shared" si="7"/>
        <v>0</v>
      </c>
      <c r="L226" s="122"/>
    </row>
    <row r="227" spans="1:12" s="62" customFormat="1" ht="15">
      <c r="A227" s="64" t="s">
        <v>15</v>
      </c>
      <c r="B227" s="65" t="s">
        <v>559</v>
      </c>
      <c r="C227" s="65" t="s">
        <v>6</v>
      </c>
      <c r="D227" s="65" t="s">
        <v>16</v>
      </c>
      <c r="E227" s="65"/>
      <c r="F227" s="65"/>
      <c r="G227" s="96">
        <v>500000</v>
      </c>
      <c r="H227" s="97"/>
      <c r="I227" s="98">
        <f>I228</f>
        <v>0</v>
      </c>
      <c r="J227" s="99"/>
      <c r="K227" s="121">
        <f t="shared" si="7"/>
        <v>0</v>
      </c>
      <c r="L227" s="122"/>
    </row>
    <row r="228" spans="1:12" s="62" customFormat="1" ht="15">
      <c r="A228" s="64" t="s">
        <v>15</v>
      </c>
      <c r="B228" s="65" t="s">
        <v>559</v>
      </c>
      <c r="C228" s="65" t="s">
        <v>6</v>
      </c>
      <c r="D228" s="65" t="s">
        <v>16</v>
      </c>
      <c r="E228" s="65" t="s">
        <v>110</v>
      </c>
      <c r="F228" s="65"/>
      <c r="G228" s="96">
        <v>500000</v>
      </c>
      <c r="H228" s="97"/>
      <c r="I228" s="98">
        <f>I229</f>
        <v>0</v>
      </c>
      <c r="J228" s="99"/>
      <c r="K228" s="121">
        <f t="shared" si="7"/>
        <v>0</v>
      </c>
      <c r="L228" s="122"/>
    </row>
    <row r="229" spans="1:12" s="62" customFormat="1" ht="15">
      <c r="A229" s="64" t="s">
        <v>111</v>
      </c>
      <c r="B229" s="65" t="s">
        <v>559</v>
      </c>
      <c r="C229" s="65" t="s">
        <v>6</v>
      </c>
      <c r="D229" s="65" t="s">
        <v>16</v>
      </c>
      <c r="E229" s="65" t="s">
        <v>112</v>
      </c>
      <c r="F229" s="65"/>
      <c r="G229" s="96">
        <v>500000</v>
      </c>
      <c r="H229" s="97"/>
      <c r="I229" s="98">
        <f>I230</f>
        <v>0</v>
      </c>
      <c r="J229" s="99"/>
      <c r="K229" s="121">
        <f t="shared" si="7"/>
        <v>0</v>
      </c>
      <c r="L229" s="122"/>
    </row>
    <row r="230" spans="1:12" s="62" customFormat="1" ht="15">
      <c r="A230" s="64" t="s">
        <v>97</v>
      </c>
      <c r="B230" s="65" t="s">
        <v>559</v>
      </c>
      <c r="C230" s="65" t="s">
        <v>6</v>
      </c>
      <c r="D230" s="65" t="s">
        <v>16</v>
      </c>
      <c r="E230" s="65" t="s">
        <v>112</v>
      </c>
      <c r="F230" s="65" t="s">
        <v>98</v>
      </c>
      <c r="G230" s="96">
        <v>500000</v>
      </c>
      <c r="H230" s="97"/>
      <c r="I230" s="98">
        <f>I231</f>
        <v>0</v>
      </c>
      <c r="J230" s="99"/>
      <c r="K230" s="121">
        <f t="shared" si="7"/>
        <v>0</v>
      </c>
      <c r="L230" s="122"/>
    </row>
    <row r="231" spans="1:12" s="62" customFormat="1" ht="15">
      <c r="A231" s="64" t="s">
        <v>113</v>
      </c>
      <c r="B231" s="65" t="s">
        <v>559</v>
      </c>
      <c r="C231" s="65" t="s">
        <v>6</v>
      </c>
      <c r="D231" s="65" t="s">
        <v>16</v>
      </c>
      <c r="E231" s="65" t="s">
        <v>112</v>
      </c>
      <c r="F231" s="65" t="s">
        <v>114</v>
      </c>
      <c r="G231" s="96">
        <v>500000</v>
      </c>
      <c r="H231" s="97"/>
      <c r="I231" s="98">
        <v>0</v>
      </c>
      <c r="J231" s="99"/>
      <c r="K231" s="121">
        <f t="shared" si="7"/>
        <v>0</v>
      </c>
      <c r="L231" s="122"/>
    </row>
    <row r="232" spans="1:12" s="62" customFormat="1" ht="15">
      <c r="A232" s="64" t="s">
        <v>17</v>
      </c>
      <c r="B232" s="65" t="s">
        <v>559</v>
      </c>
      <c r="C232" s="65" t="s">
        <v>6</v>
      </c>
      <c r="D232" s="65" t="s">
        <v>18</v>
      </c>
      <c r="E232" s="65"/>
      <c r="F232" s="65"/>
      <c r="G232" s="96">
        <v>35172500</v>
      </c>
      <c r="H232" s="97"/>
      <c r="I232" s="98">
        <f>I233</f>
        <v>7378550.96</v>
      </c>
      <c r="J232" s="99"/>
      <c r="K232" s="121">
        <f t="shared" si="7"/>
        <v>20.978181704456606</v>
      </c>
      <c r="L232" s="122"/>
    </row>
    <row r="233" spans="1:12" s="62" customFormat="1" ht="15">
      <c r="A233" s="64" t="s">
        <v>162</v>
      </c>
      <c r="B233" s="65" t="s">
        <v>559</v>
      </c>
      <c r="C233" s="65" t="s">
        <v>6</v>
      </c>
      <c r="D233" s="65" t="s">
        <v>18</v>
      </c>
      <c r="E233" s="65" t="s">
        <v>163</v>
      </c>
      <c r="F233" s="65"/>
      <c r="G233" s="96">
        <v>35172500</v>
      </c>
      <c r="H233" s="97"/>
      <c r="I233" s="98">
        <f>I234+I237+I240</f>
        <v>7378550.96</v>
      </c>
      <c r="J233" s="99"/>
      <c r="K233" s="121">
        <f t="shared" si="7"/>
        <v>20.978181704456606</v>
      </c>
      <c r="L233" s="122"/>
    </row>
    <row r="234" spans="1:12" s="62" customFormat="1" ht="93">
      <c r="A234" s="64" t="s">
        <v>82</v>
      </c>
      <c r="B234" s="65" t="s">
        <v>559</v>
      </c>
      <c r="C234" s="65" t="s">
        <v>6</v>
      </c>
      <c r="D234" s="65" t="s">
        <v>18</v>
      </c>
      <c r="E234" s="65" t="s">
        <v>164</v>
      </c>
      <c r="F234" s="65"/>
      <c r="G234" s="96">
        <v>880000</v>
      </c>
      <c r="H234" s="97"/>
      <c r="I234" s="98">
        <f>I235</f>
        <v>150000</v>
      </c>
      <c r="J234" s="99"/>
      <c r="K234" s="121">
        <f t="shared" si="7"/>
        <v>17.045454545454543</v>
      </c>
      <c r="L234" s="122"/>
    </row>
    <row r="235" spans="1:12" s="62" customFormat="1" ht="78">
      <c r="A235" s="64" t="s">
        <v>69</v>
      </c>
      <c r="B235" s="65" t="s">
        <v>559</v>
      </c>
      <c r="C235" s="65" t="s">
        <v>6</v>
      </c>
      <c r="D235" s="65" t="s">
        <v>18</v>
      </c>
      <c r="E235" s="65" t="s">
        <v>164</v>
      </c>
      <c r="F235" s="65" t="s">
        <v>70</v>
      </c>
      <c r="G235" s="96">
        <v>880000</v>
      </c>
      <c r="H235" s="97"/>
      <c r="I235" s="98">
        <f>I236</f>
        <v>150000</v>
      </c>
      <c r="J235" s="99"/>
      <c r="K235" s="121">
        <f t="shared" si="7"/>
        <v>17.045454545454543</v>
      </c>
      <c r="L235" s="122"/>
    </row>
    <row r="236" spans="1:12" s="62" customFormat="1" ht="30.75">
      <c r="A236" s="64" t="s">
        <v>95</v>
      </c>
      <c r="B236" s="65" t="s">
        <v>559</v>
      </c>
      <c r="C236" s="65" t="s">
        <v>6</v>
      </c>
      <c r="D236" s="65" t="s">
        <v>18</v>
      </c>
      <c r="E236" s="65" t="s">
        <v>164</v>
      </c>
      <c r="F236" s="65" t="s">
        <v>96</v>
      </c>
      <c r="G236" s="96">
        <v>880000</v>
      </c>
      <c r="H236" s="97"/>
      <c r="I236" s="98">
        <v>150000</v>
      </c>
      <c r="J236" s="99"/>
      <c r="K236" s="121">
        <f t="shared" si="7"/>
        <v>17.045454545454543</v>
      </c>
      <c r="L236" s="122"/>
    </row>
    <row r="237" spans="1:12" s="62" customFormat="1" ht="15">
      <c r="A237" s="64" t="s">
        <v>84</v>
      </c>
      <c r="B237" s="65" t="s">
        <v>559</v>
      </c>
      <c r="C237" s="65" t="s">
        <v>6</v>
      </c>
      <c r="D237" s="65" t="s">
        <v>18</v>
      </c>
      <c r="E237" s="65" t="s">
        <v>165</v>
      </c>
      <c r="F237" s="65"/>
      <c r="G237" s="96">
        <v>50000</v>
      </c>
      <c r="H237" s="97"/>
      <c r="I237" s="98">
        <f>I238</f>
        <v>0</v>
      </c>
      <c r="J237" s="99"/>
      <c r="K237" s="121">
        <f t="shared" si="7"/>
        <v>0</v>
      </c>
      <c r="L237" s="122"/>
    </row>
    <row r="238" spans="1:12" s="62" customFormat="1" ht="78">
      <c r="A238" s="64" t="s">
        <v>69</v>
      </c>
      <c r="B238" s="65" t="s">
        <v>559</v>
      </c>
      <c r="C238" s="65" t="s">
        <v>6</v>
      </c>
      <c r="D238" s="65" t="s">
        <v>18</v>
      </c>
      <c r="E238" s="65" t="s">
        <v>165</v>
      </c>
      <c r="F238" s="65" t="s">
        <v>70</v>
      </c>
      <c r="G238" s="96">
        <v>50000</v>
      </c>
      <c r="H238" s="97"/>
      <c r="I238" s="98">
        <f>I239</f>
        <v>0</v>
      </c>
      <c r="J238" s="99"/>
      <c r="K238" s="121">
        <f t="shared" si="7"/>
        <v>0</v>
      </c>
      <c r="L238" s="122"/>
    </row>
    <row r="239" spans="1:12" s="62" customFormat="1" ht="30.75">
      <c r="A239" s="64" t="s">
        <v>95</v>
      </c>
      <c r="B239" s="65" t="s">
        <v>559</v>
      </c>
      <c r="C239" s="65" t="s">
        <v>6</v>
      </c>
      <c r="D239" s="65" t="s">
        <v>18</v>
      </c>
      <c r="E239" s="65" t="s">
        <v>165</v>
      </c>
      <c r="F239" s="65" t="s">
        <v>96</v>
      </c>
      <c r="G239" s="96">
        <v>50000</v>
      </c>
      <c r="H239" s="97"/>
      <c r="I239" s="98">
        <v>0</v>
      </c>
      <c r="J239" s="99"/>
      <c r="K239" s="121">
        <f t="shared" si="7"/>
        <v>0</v>
      </c>
      <c r="L239" s="122"/>
    </row>
    <row r="240" spans="1:12" s="62" customFormat="1" ht="30.75">
      <c r="A240" s="64" t="s">
        <v>166</v>
      </c>
      <c r="B240" s="65" t="s">
        <v>559</v>
      </c>
      <c r="C240" s="65" t="s">
        <v>6</v>
      </c>
      <c r="D240" s="65" t="s">
        <v>18</v>
      </c>
      <c r="E240" s="65" t="s">
        <v>167</v>
      </c>
      <c r="F240" s="65"/>
      <c r="G240" s="96">
        <v>34242500</v>
      </c>
      <c r="H240" s="97"/>
      <c r="I240" s="98">
        <f>I241+I243+I245</f>
        <v>7228550.96</v>
      </c>
      <c r="J240" s="99"/>
      <c r="K240" s="121">
        <f t="shared" si="7"/>
        <v>21.109880879024605</v>
      </c>
      <c r="L240" s="122"/>
    </row>
    <row r="241" spans="1:12" s="62" customFormat="1" ht="78">
      <c r="A241" s="64" t="s">
        <v>69</v>
      </c>
      <c r="B241" s="65" t="s">
        <v>559</v>
      </c>
      <c r="C241" s="65" t="s">
        <v>6</v>
      </c>
      <c r="D241" s="65" t="s">
        <v>18</v>
      </c>
      <c r="E241" s="65" t="s">
        <v>167</v>
      </c>
      <c r="F241" s="65" t="s">
        <v>70</v>
      </c>
      <c r="G241" s="96">
        <v>33494500</v>
      </c>
      <c r="H241" s="97"/>
      <c r="I241" s="98">
        <f>I242</f>
        <v>7082278.05</v>
      </c>
      <c r="J241" s="99"/>
      <c r="K241" s="121">
        <f t="shared" si="7"/>
        <v>21.144600008956694</v>
      </c>
      <c r="L241" s="122"/>
    </row>
    <row r="242" spans="1:12" s="62" customFormat="1" ht="30.75">
      <c r="A242" s="64" t="s">
        <v>95</v>
      </c>
      <c r="B242" s="65" t="s">
        <v>559</v>
      </c>
      <c r="C242" s="65" t="s">
        <v>6</v>
      </c>
      <c r="D242" s="65" t="s">
        <v>18</v>
      </c>
      <c r="E242" s="65" t="s">
        <v>167</v>
      </c>
      <c r="F242" s="65" t="s">
        <v>96</v>
      </c>
      <c r="G242" s="96">
        <v>33494500</v>
      </c>
      <c r="H242" s="97"/>
      <c r="I242" s="98">
        <f>5719093.51+1363184.54</f>
        <v>7082278.05</v>
      </c>
      <c r="J242" s="99"/>
      <c r="K242" s="121">
        <f t="shared" si="7"/>
        <v>21.144600008956694</v>
      </c>
      <c r="L242" s="122"/>
    </row>
    <row r="243" spans="1:12" s="62" customFormat="1" ht="30.75">
      <c r="A243" s="64" t="s">
        <v>78</v>
      </c>
      <c r="B243" s="65" t="s">
        <v>559</v>
      </c>
      <c r="C243" s="65" t="s">
        <v>6</v>
      </c>
      <c r="D243" s="65" t="s">
        <v>18</v>
      </c>
      <c r="E243" s="65" t="s">
        <v>167</v>
      </c>
      <c r="F243" s="65" t="s">
        <v>79</v>
      </c>
      <c r="G243" s="96">
        <v>738000</v>
      </c>
      <c r="H243" s="97"/>
      <c r="I243" s="98">
        <f>I244</f>
        <v>146272.91</v>
      </c>
      <c r="J243" s="99"/>
      <c r="K243" s="121">
        <f t="shared" si="7"/>
        <v>19.820177506775067</v>
      </c>
      <c r="L243" s="122"/>
    </row>
    <row r="244" spans="1:12" s="62" customFormat="1" ht="46.5">
      <c r="A244" s="64" t="s">
        <v>80</v>
      </c>
      <c r="B244" s="65" t="s">
        <v>559</v>
      </c>
      <c r="C244" s="65" t="s">
        <v>6</v>
      </c>
      <c r="D244" s="65" t="s">
        <v>18</v>
      </c>
      <c r="E244" s="65" t="s">
        <v>167</v>
      </c>
      <c r="F244" s="65" t="s">
        <v>81</v>
      </c>
      <c r="G244" s="96">
        <v>738000</v>
      </c>
      <c r="H244" s="97"/>
      <c r="I244" s="98">
        <f>62032.91+13400+62320+8520</f>
        <v>146272.91</v>
      </c>
      <c r="J244" s="99"/>
      <c r="K244" s="121">
        <f t="shared" si="7"/>
        <v>19.820177506775067</v>
      </c>
      <c r="L244" s="122"/>
    </row>
    <row r="245" spans="1:12" s="62" customFormat="1" ht="15">
      <c r="A245" s="64" t="s">
        <v>97</v>
      </c>
      <c r="B245" s="65" t="s">
        <v>559</v>
      </c>
      <c r="C245" s="65" t="s">
        <v>6</v>
      </c>
      <c r="D245" s="65" t="s">
        <v>18</v>
      </c>
      <c r="E245" s="65" t="s">
        <v>167</v>
      </c>
      <c r="F245" s="65" t="s">
        <v>98</v>
      </c>
      <c r="G245" s="96">
        <v>10000</v>
      </c>
      <c r="H245" s="97"/>
      <c r="I245" s="98">
        <f>I246</f>
        <v>0</v>
      </c>
      <c r="J245" s="99"/>
      <c r="K245" s="121">
        <f t="shared" si="7"/>
        <v>0</v>
      </c>
      <c r="L245" s="122"/>
    </row>
    <row r="246" spans="1:12" s="62" customFormat="1" ht="15">
      <c r="A246" s="64" t="s">
        <v>101</v>
      </c>
      <c r="B246" s="65" t="s">
        <v>559</v>
      </c>
      <c r="C246" s="65" t="s">
        <v>6</v>
      </c>
      <c r="D246" s="65" t="s">
        <v>18</v>
      </c>
      <c r="E246" s="65" t="s">
        <v>167</v>
      </c>
      <c r="F246" s="65" t="s">
        <v>102</v>
      </c>
      <c r="G246" s="96">
        <v>10000</v>
      </c>
      <c r="H246" s="97"/>
      <c r="I246" s="98">
        <v>0</v>
      </c>
      <c r="J246" s="99"/>
      <c r="K246" s="121">
        <f t="shared" si="7"/>
        <v>0</v>
      </c>
      <c r="L246" s="122"/>
    </row>
    <row r="247" spans="1:12" s="62" customFormat="1" ht="30.75">
      <c r="A247" s="60" t="s">
        <v>560</v>
      </c>
      <c r="B247" s="61" t="s">
        <v>561</v>
      </c>
      <c r="C247" s="61"/>
      <c r="D247" s="61"/>
      <c r="E247" s="61"/>
      <c r="F247" s="61"/>
      <c r="G247" s="100">
        <v>6203800</v>
      </c>
      <c r="H247" s="101"/>
      <c r="I247" s="102">
        <f>I248</f>
        <v>986303.78</v>
      </c>
      <c r="J247" s="103"/>
      <c r="K247" s="121">
        <f t="shared" si="7"/>
        <v>15.898381314678101</v>
      </c>
      <c r="L247" s="122"/>
    </row>
    <row r="248" spans="1:12" s="62" customFormat="1" ht="15">
      <c r="A248" s="64" t="s">
        <v>5</v>
      </c>
      <c r="B248" s="65" t="s">
        <v>561</v>
      </c>
      <c r="C248" s="65" t="s">
        <v>6</v>
      </c>
      <c r="D248" s="65"/>
      <c r="E248" s="65"/>
      <c r="F248" s="65"/>
      <c r="G248" s="96">
        <v>6203800</v>
      </c>
      <c r="H248" s="97"/>
      <c r="I248" s="98">
        <f>I249</f>
        <v>986303.78</v>
      </c>
      <c r="J248" s="99"/>
      <c r="K248" s="121">
        <f t="shared" si="7"/>
        <v>15.898381314678101</v>
      </c>
      <c r="L248" s="122"/>
    </row>
    <row r="249" spans="1:12" s="62" customFormat="1" ht="62.25">
      <c r="A249" s="64" t="s">
        <v>9</v>
      </c>
      <c r="B249" s="65" t="s">
        <v>561</v>
      </c>
      <c r="C249" s="65" t="s">
        <v>6</v>
      </c>
      <c r="D249" s="65" t="s">
        <v>10</v>
      </c>
      <c r="E249" s="65"/>
      <c r="F249" s="65"/>
      <c r="G249" s="96">
        <v>6203800</v>
      </c>
      <c r="H249" s="97"/>
      <c r="I249" s="98">
        <f>I250</f>
        <v>986303.78</v>
      </c>
      <c r="J249" s="99"/>
      <c r="K249" s="121">
        <f t="shared" si="7"/>
        <v>15.898381314678101</v>
      </c>
      <c r="L249" s="122"/>
    </row>
    <row r="250" spans="1:12" s="62" customFormat="1" ht="46.5">
      <c r="A250" s="64" t="s">
        <v>63</v>
      </c>
      <c r="B250" s="65" t="s">
        <v>561</v>
      </c>
      <c r="C250" s="65" t="s">
        <v>6</v>
      </c>
      <c r="D250" s="65" t="s">
        <v>10</v>
      </c>
      <c r="E250" s="65" t="s">
        <v>64</v>
      </c>
      <c r="F250" s="65"/>
      <c r="G250" s="96">
        <v>6203800</v>
      </c>
      <c r="H250" s="97"/>
      <c r="I250" s="98">
        <f>I251</f>
        <v>986303.78</v>
      </c>
      <c r="J250" s="99"/>
      <c r="K250" s="121">
        <f t="shared" si="7"/>
        <v>15.898381314678101</v>
      </c>
      <c r="L250" s="122"/>
    </row>
    <row r="251" spans="1:12" s="62" customFormat="1" ht="15">
      <c r="A251" s="64" t="s">
        <v>73</v>
      </c>
      <c r="B251" s="65" t="s">
        <v>561</v>
      </c>
      <c r="C251" s="65" t="s">
        <v>6</v>
      </c>
      <c r="D251" s="65" t="s">
        <v>10</v>
      </c>
      <c r="E251" s="65" t="s">
        <v>74</v>
      </c>
      <c r="F251" s="65"/>
      <c r="G251" s="96">
        <v>6203800</v>
      </c>
      <c r="H251" s="97"/>
      <c r="I251" s="98">
        <f>I252+I255+I258+I261</f>
        <v>986303.78</v>
      </c>
      <c r="J251" s="99"/>
      <c r="K251" s="121">
        <f t="shared" si="7"/>
        <v>15.898381314678101</v>
      </c>
      <c r="L251" s="122"/>
    </row>
    <row r="252" spans="1:12" s="62" customFormat="1" ht="30.75">
      <c r="A252" s="64" t="s">
        <v>67</v>
      </c>
      <c r="B252" s="65" t="s">
        <v>561</v>
      </c>
      <c r="C252" s="65" t="s">
        <v>6</v>
      </c>
      <c r="D252" s="65" t="s">
        <v>10</v>
      </c>
      <c r="E252" s="65" t="s">
        <v>75</v>
      </c>
      <c r="F252" s="65"/>
      <c r="G252" s="96">
        <v>5515800</v>
      </c>
      <c r="H252" s="97"/>
      <c r="I252" s="98">
        <f>I253</f>
        <v>985379.48</v>
      </c>
      <c r="J252" s="99"/>
      <c r="K252" s="121">
        <f t="shared" si="7"/>
        <v>17.864670220095</v>
      </c>
      <c r="L252" s="122"/>
    </row>
    <row r="253" spans="1:12" s="62" customFormat="1" ht="78">
      <c r="A253" s="64" t="s">
        <v>69</v>
      </c>
      <c r="B253" s="65" t="s">
        <v>561</v>
      </c>
      <c r="C253" s="65" t="s">
        <v>6</v>
      </c>
      <c r="D253" s="65" t="s">
        <v>10</v>
      </c>
      <c r="E253" s="65" t="s">
        <v>75</v>
      </c>
      <c r="F253" s="65" t="s">
        <v>70</v>
      </c>
      <c r="G253" s="96">
        <v>5515800</v>
      </c>
      <c r="H253" s="97"/>
      <c r="I253" s="98">
        <f>I254</f>
        <v>985379.48</v>
      </c>
      <c r="J253" s="99"/>
      <c r="K253" s="121">
        <f t="shared" si="7"/>
        <v>17.864670220095</v>
      </c>
      <c r="L253" s="122"/>
    </row>
    <row r="254" spans="1:12" s="62" customFormat="1" ht="30.75">
      <c r="A254" s="64" t="s">
        <v>71</v>
      </c>
      <c r="B254" s="65" t="s">
        <v>561</v>
      </c>
      <c r="C254" s="65" t="s">
        <v>6</v>
      </c>
      <c r="D254" s="65" t="s">
        <v>10</v>
      </c>
      <c r="E254" s="65" t="s">
        <v>75</v>
      </c>
      <c r="F254" s="65" t="s">
        <v>72</v>
      </c>
      <c r="G254" s="96">
        <v>5515800</v>
      </c>
      <c r="H254" s="97"/>
      <c r="I254" s="98">
        <f>783923.1+201456.38</f>
        <v>985379.48</v>
      </c>
      <c r="J254" s="99"/>
      <c r="K254" s="121">
        <f t="shared" si="7"/>
        <v>17.864670220095</v>
      </c>
      <c r="L254" s="122"/>
    </row>
    <row r="255" spans="1:12" s="62" customFormat="1" ht="30.75">
      <c r="A255" s="64" t="s">
        <v>76</v>
      </c>
      <c r="B255" s="65" t="s">
        <v>561</v>
      </c>
      <c r="C255" s="65" t="s">
        <v>6</v>
      </c>
      <c r="D255" s="65" t="s">
        <v>10</v>
      </c>
      <c r="E255" s="65" t="s">
        <v>77</v>
      </c>
      <c r="F255" s="65"/>
      <c r="G255" s="96">
        <v>488000</v>
      </c>
      <c r="H255" s="97"/>
      <c r="I255" s="98">
        <f>I256</f>
        <v>924.3</v>
      </c>
      <c r="J255" s="99"/>
      <c r="K255" s="121">
        <f t="shared" si="7"/>
        <v>0.18940573770491803</v>
      </c>
      <c r="L255" s="122"/>
    </row>
    <row r="256" spans="1:12" s="62" customFormat="1" ht="30.75">
      <c r="A256" s="64" t="s">
        <v>78</v>
      </c>
      <c r="B256" s="65" t="s">
        <v>561</v>
      </c>
      <c r="C256" s="65" t="s">
        <v>6</v>
      </c>
      <c r="D256" s="65" t="s">
        <v>10</v>
      </c>
      <c r="E256" s="65" t="s">
        <v>77</v>
      </c>
      <c r="F256" s="65" t="s">
        <v>79</v>
      </c>
      <c r="G256" s="96">
        <v>488000</v>
      </c>
      <c r="H256" s="97"/>
      <c r="I256" s="98">
        <f>I257</f>
        <v>924.3</v>
      </c>
      <c r="J256" s="99"/>
      <c r="K256" s="121">
        <f t="shared" si="7"/>
        <v>0.18940573770491803</v>
      </c>
      <c r="L256" s="122"/>
    </row>
    <row r="257" spans="1:12" s="62" customFormat="1" ht="46.5">
      <c r="A257" s="64" t="s">
        <v>80</v>
      </c>
      <c r="B257" s="65" t="s">
        <v>561</v>
      </c>
      <c r="C257" s="65" t="s">
        <v>6</v>
      </c>
      <c r="D257" s="65" t="s">
        <v>10</v>
      </c>
      <c r="E257" s="65" t="s">
        <v>77</v>
      </c>
      <c r="F257" s="65" t="s">
        <v>81</v>
      </c>
      <c r="G257" s="96">
        <v>488000</v>
      </c>
      <c r="H257" s="97"/>
      <c r="I257" s="98">
        <v>924.3</v>
      </c>
      <c r="J257" s="99"/>
      <c r="K257" s="121">
        <f aca="true" t="shared" si="8" ref="K257:K279">I257/G257*100</f>
        <v>0.18940573770491803</v>
      </c>
      <c r="L257" s="122"/>
    </row>
    <row r="258" spans="1:12" s="62" customFormat="1" ht="93">
      <c r="A258" s="64" t="s">
        <v>82</v>
      </c>
      <c r="B258" s="65" t="s">
        <v>561</v>
      </c>
      <c r="C258" s="65" t="s">
        <v>6</v>
      </c>
      <c r="D258" s="65" t="s">
        <v>10</v>
      </c>
      <c r="E258" s="65" t="s">
        <v>83</v>
      </c>
      <c r="F258" s="65"/>
      <c r="G258" s="96">
        <v>140000</v>
      </c>
      <c r="H258" s="97"/>
      <c r="I258" s="98">
        <f>I259</f>
        <v>0</v>
      </c>
      <c r="J258" s="99"/>
      <c r="K258" s="121">
        <f t="shared" si="8"/>
        <v>0</v>
      </c>
      <c r="L258" s="122"/>
    </row>
    <row r="259" spans="1:12" s="62" customFormat="1" ht="78">
      <c r="A259" s="64" t="s">
        <v>69</v>
      </c>
      <c r="B259" s="65" t="s">
        <v>561</v>
      </c>
      <c r="C259" s="65" t="s">
        <v>6</v>
      </c>
      <c r="D259" s="65" t="s">
        <v>10</v>
      </c>
      <c r="E259" s="65" t="s">
        <v>83</v>
      </c>
      <c r="F259" s="65" t="s">
        <v>70</v>
      </c>
      <c r="G259" s="96">
        <v>140000</v>
      </c>
      <c r="H259" s="97"/>
      <c r="I259" s="98">
        <f>I260</f>
        <v>0</v>
      </c>
      <c r="J259" s="99"/>
      <c r="K259" s="121">
        <f t="shared" si="8"/>
        <v>0</v>
      </c>
      <c r="L259" s="122"/>
    </row>
    <row r="260" spans="1:12" s="62" customFormat="1" ht="30.75">
      <c r="A260" s="64" t="s">
        <v>71</v>
      </c>
      <c r="B260" s="65" t="s">
        <v>561</v>
      </c>
      <c r="C260" s="65" t="s">
        <v>6</v>
      </c>
      <c r="D260" s="65" t="s">
        <v>10</v>
      </c>
      <c r="E260" s="65" t="s">
        <v>83</v>
      </c>
      <c r="F260" s="65" t="s">
        <v>72</v>
      </c>
      <c r="G260" s="96">
        <v>140000</v>
      </c>
      <c r="H260" s="97"/>
      <c r="I260" s="98">
        <v>0</v>
      </c>
      <c r="J260" s="99"/>
      <c r="K260" s="121">
        <f t="shared" si="8"/>
        <v>0</v>
      </c>
      <c r="L260" s="122"/>
    </row>
    <row r="261" spans="1:12" s="62" customFormat="1" ht="15">
      <c r="A261" s="64" t="s">
        <v>84</v>
      </c>
      <c r="B261" s="65" t="s">
        <v>561</v>
      </c>
      <c r="C261" s="65" t="s">
        <v>6</v>
      </c>
      <c r="D261" s="65" t="s">
        <v>10</v>
      </c>
      <c r="E261" s="65" t="s">
        <v>85</v>
      </c>
      <c r="F261" s="65"/>
      <c r="G261" s="96">
        <v>60000</v>
      </c>
      <c r="H261" s="97"/>
      <c r="I261" s="98">
        <f>I262</f>
        <v>0</v>
      </c>
      <c r="J261" s="99"/>
      <c r="K261" s="121">
        <f t="shared" si="8"/>
        <v>0</v>
      </c>
      <c r="L261" s="122"/>
    </row>
    <row r="262" spans="1:12" s="62" customFormat="1" ht="78">
      <c r="A262" s="64" t="s">
        <v>69</v>
      </c>
      <c r="B262" s="65" t="s">
        <v>561</v>
      </c>
      <c r="C262" s="65" t="s">
        <v>6</v>
      </c>
      <c r="D262" s="65" t="s">
        <v>10</v>
      </c>
      <c r="E262" s="65" t="s">
        <v>85</v>
      </c>
      <c r="F262" s="65" t="s">
        <v>70</v>
      </c>
      <c r="G262" s="96">
        <v>60000</v>
      </c>
      <c r="H262" s="97"/>
      <c r="I262" s="98">
        <f>I263</f>
        <v>0</v>
      </c>
      <c r="J262" s="99"/>
      <c r="K262" s="121">
        <f t="shared" si="8"/>
        <v>0</v>
      </c>
      <c r="L262" s="122"/>
    </row>
    <row r="263" spans="1:12" s="62" customFormat="1" ht="30.75">
      <c r="A263" s="64" t="s">
        <v>71</v>
      </c>
      <c r="B263" s="65" t="s">
        <v>561</v>
      </c>
      <c r="C263" s="65" t="s">
        <v>6</v>
      </c>
      <c r="D263" s="65" t="s">
        <v>10</v>
      </c>
      <c r="E263" s="65" t="s">
        <v>85</v>
      </c>
      <c r="F263" s="65" t="s">
        <v>72</v>
      </c>
      <c r="G263" s="96">
        <v>60000</v>
      </c>
      <c r="H263" s="97"/>
      <c r="I263" s="98">
        <v>0</v>
      </c>
      <c r="J263" s="99"/>
      <c r="K263" s="121">
        <f t="shared" si="8"/>
        <v>0</v>
      </c>
      <c r="L263" s="122"/>
    </row>
    <row r="264" spans="1:12" s="62" customFormat="1" ht="46.5">
      <c r="A264" s="60" t="s">
        <v>562</v>
      </c>
      <c r="B264" s="61" t="s">
        <v>563</v>
      </c>
      <c r="C264" s="61"/>
      <c r="D264" s="61"/>
      <c r="E264" s="61"/>
      <c r="F264" s="61"/>
      <c r="G264" s="100">
        <v>114945340</v>
      </c>
      <c r="H264" s="101"/>
      <c r="I264" s="102">
        <f>I265+I289+I295</f>
        <v>27065274.689999998</v>
      </c>
      <c r="J264" s="103"/>
      <c r="K264" s="121">
        <f t="shared" si="8"/>
        <v>23.546213087020316</v>
      </c>
      <c r="L264" s="122"/>
    </row>
    <row r="265" spans="1:12" s="62" customFormat="1" ht="15">
      <c r="A265" s="64" t="s">
        <v>5</v>
      </c>
      <c r="B265" s="65" t="s">
        <v>563</v>
      </c>
      <c r="C265" s="65" t="s">
        <v>6</v>
      </c>
      <c r="D265" s="65"/>
      <c r="E265" s="65"/>
      <c r="F265" s="65"/>
      <c r="G265" s="96">
        <v>105574550</v>
      </c>
      <c r="H265" s="97"/>
      <c r="I265" s="98">
        <f>I266</f>
        <v>24295675.759999998</v>
      </c>
      <c r="J265" s="99"/>
      <c r="K265" s="121">
        <f t="shared" si="8"/>
        <v>23.012814887678896</v>
      </c>
      <c r="L265" s="122"/>
    </row>
    <row r="266" spans="1:12" s="62" customFormat="1" ht="15">
      <c r="A266" s="64" t="s">
        <v>17</v>
      </c>
      <c r="B266" s="65" t="s">
        <v>563</v>
      </c>
      <c r="C266" s="65" t="s">
        <v>6</v>
      </c>
      <c r="D266" s="65" t="s">
        <v>18</v>
      </c>
      <c r="E266" s="65"/>
      <c r="F266" s="65"/>
      <c r="G266" s="96">
        <v>105574550</v>
      </c>
      <c r="H266" s="97"/>
      <c r="I266" s="98">
        <f>I267+I282</f>
        <v>24295675.759999998</v>
      </c>
      <c r="J266" s="99"/>
      <c r="K266" s="121">
        <f t="shared" si="8"/>
        <v>23.012814887678896</v>
      </c>
      <c r="L266" s="122"/>
    </row>
    <row r="267" spans="1:12" s="62" customFormat="1" ht="30.75">
      <c r="A267" s="64" t="s">
        <v>150</v>
      </c>
      <c r="B267" s="65" t="s">
        <v>563</v>
      </c>
      <c r="C267" s="65" t="s">
        <v>6</v>
      </c>
      <c r="D267" s="65" t="s">
        <v>18</v>
      </c>
      <c r="E267" s="65" t="s">
        <v>151</v>
      </c>
      <c r="F267" s="65"/>
      <c r="G267" s="96">
        <v>101187900</v>
      </c>
      <c r="H267" s="97"/>
      <c r="I267" s="98">
        <f>I268+I271+I274</f>
        <v>24169327.47</v>
      </c>
      <c r="J267" s="99"/>
      <c r="K267" s="121">
        <f t="shared" si="8"/>
        <v>23.885590539975627</v>
      </c>
      <c r="L267" s="122"/>
    </row>
    <row r="268" spans="1:12" s="62" customFormat="1" ht="93">
      <c r="A268" s="64" t="s">
        <v>82</v>
      </c>
      <c r="B268" s="65" t="s">
        <v>563</v>
      </c>
      <c r="C268" s="65" t="s">
        <v>6</v>
      </c>
      <c r="D268" s="65" t="s">
        <v>18</v>
      </c>
      <c r="E268" s="65" t="s">
        <v>152</v>
      </c>
      <c r="F268" s="65"/>
      <c r="G268" s="96">
        <v>900000</v>
      </c>
      <c r="H268" s="97"/>
      <c r="I268" s="98">
        <f>I269</f>
        <v>50000</v>
      </c>
      <c r="J268" s="99"/>
      <c r="K268" s="121">
        <f t="shared" si="8"/>
        <v>5.555555555555555</v>
      </c>
      <c r="L268" s="122"/>
    </row>
    <row r="269" spans="1:12" s="62" customFormat="1" ht="78">
      <c r="A269" s="64" t="s">
        <v>69</v>
      </c>
      <c r="B269" s="65" t="s">
        <v>563</v>
      </c>
      <c r="C269" s="65" t="s">
        <v>6</v>
      </c>
      <c r="D269" s="65" t="s">
        <v>18</v>
      </c>
      <c r="E269" s="65" t="s">
        <v>152</v>
      </c>
      <c r="F269" s="65" t="s">
        <v>70</v>
      </c>
      <c r="G269" s="96">
        <v>900000</v>
      </c>
      <c r="H269" s="97"/>
      <c r="I269" s="98">
        <f>I270</f>
        <v>50000</v>
      </c>
      <c r="J269" s="99"/>
      <c r="K269" s="121">
        <f t="shared" si="8"/>
        <v>5.555555555555555</v>
      </c>
      <c r="L269" s="122"/>
    </row>
    <row r="270" spans="1:12" s="62" customFormat="1" ht="30.75">
      <c r="A270" s="64" t="s">
        <v>95</v>
      </c>
      <c r="B270" s="65" t="s">
        <v>563</v>
      </c>
      <c r="C270" s="65" t="s">
        <v>6</v>
      </c>
      <c r="D270" s="65" t="s">
        <v>18</v>
      </c>
      <c r="E270" s="65" t="s">
        <v>152</v>
      </c>
      <c r="F270" s="65" t="s">
        <v>96</v>
      </c>
      <c r="G270" s="96">
        <v>900000</v>
      </c>
      <c r="H270" s="97"/>
      <c r="I270" s="98">
        <v>50000</v>
      </c>
      <c r="J270" s="99"/>
      <c r="K270" s="121">
        <f t="shared" si="8"/>
        <v>5.555555555555555</v>
      </c>
      <c r="L270" s="122"/>
    </row>
    <row r="271" spans="1:12" s="62" customFormat="1" ht="15">
      <c r="A271" s="64" t="s">
        <v>84</v>
      </c>
      <c r="B271" s="65" t="s">
        <v>563</v>
      </c>
      <c r="C271" s="65" t="s">
        <v>6</v>
      </c>
      <c r="D271" s="65" t="s">
        <v>18</v>
      </c>
      <c r="E271" s="65" t="s">
        <v>153</v>
      </c>
      <c r="F271" s="65"/>
      <c r="G271" s="96">
        <v>55000</v>
      </c>
      <c r="H271" s="97"/>
      <c r="I271" s="98">
        <f>I272</f>
        <v>14735</v>
      </c>
      <c r="J271" s="99"/>
      <c r="K271" s="121">
        <f t="shared" si="8"/>
        <v>26.790909090909093</v>
      </c>
      <c r="L271" s="122"/>
    </row>
    <row r="272" spans="1:12" s="62" customFormat="1" ht="78">
      <c r="A272" s="64" t="s">
        <v>69</v>
      </c>
      <c r="B272" s="65" t="s">
        <v>563</v>
      </c>
      <c r="C272" s="65" t="s">
        <v>6</v>
      </c>
      <c r="D272" s="65" t="s">
        <v>18</v>
      </c>
      <c r="E272" s="65" t="s">
        <v>153</v>
      </c>
      <c r="F272" s="65" t="s">
        <v>70</v>
      </c>
      <c r="G272" s="96">
        <v>55000</v>
      </c>
      <c r="H272" s="97"/>
      <c r="I272" s="98">
        <f>I273</f>
        <v>14735</v>
      </c>
      <c r="J272" s="99"/>
      <c r="K272" s="121">
        <f t="shared" si="8"/>
        <v>26.790909090909093</v>
      </c>
      <c r="L272" s="122"/>
    </row>
    <row r="273" spans="1:12" s="62" customFormat="1" ht="30.75">
      <c r="A273" s="64" t="s">
        <v>95</v>
      </c>
      <c r="B273" s="65" t="s">
        <v>563</v>
      </c>
      <c r="C273" s="65" t="s">
        <v>6</v>
      </c>
      <c r="D273" s="65" t="s">
        <v>18</v>
      </c>
      <c r="E273" s="65" t="s">
        <v>153</v>
      </c>
      <c r="F273" s="65" t="s">
        <v>96</v>
      </c>
      <c r="G273" s="96">
        <v>55000</v>
      </c>
      <c r="H273" s="97"/>
      <c r="I273" s="98">
        <v>14735</v>
      </c>
      <c r="J273" s="99"/>
      <c r="K273" s="121">
        <f t="shared" si="8"/>
        <v>26.790909090909093</v>
      </c>
      <c r="L273" s="122"/>
    </row>
    <row r="274" spans="1:12" s="62" customFormat="1" ht="30.75">
      <c r="A274" s="64" t="s">
        <v>154</v>
      </c>
      <c r="B274" s="65" t="s">
        <v>563</v>
      </c>
      <c r="C274" s="65" t="s">
        <v>6</v>
      </c>
      <c r="D274" s="65" t="s">
        <v>18</v>
      </c>
      <c r="E274" s="65" t="s">
        <v>155</v>
      </c>
      <c r="F274" s="65"/>
      <c r="G274" s="96">
        <v>100232900</v>
      </c>
      <c r="H274" s="97"/>
      <c r="I274" s="98">
        <f>I275+I277+I279</f>
        <v>24104592.47</v>
      </c>
      <c r="J274" s="99"/>
      <c r="K274" s="121">
        <f t="shared" si="8"/>
        <v>24.048583319449</v>
      </c>
      <c r="L274" s="122"/>
    </row>
    <row r="275" spans="1:12" s="62" customFormat="1" ht="78">
      <c r="A275" s="64" t="s">
        <v>69</v>
      </c>
      <c r="B275" s="65" t="s">
        <v>563</v>
      </c>
      <c r="C275" s="65" t="s">
        <v>6</v>
      </c>
      <c r="D275" s="65" t="s">
        <v>18</v>
      </c>
      <c r="E275" s="65" t="s">
        <v>155</v>
      </c>
      <c r="F275" s="65" t="s">
        <v>70</v>
      </c>
      <c r="G275" s="96">
        <v>68631700</v>
      </c>
      <c r="H275" s="97"/>
      <c r="I275" s="98">
        <f>I276</f>
        <v>18095630.79</v>
      </c>
      <c r="J275" s="99"/>
      <c r="K275" s="121">
        <f t="shared" si="8"/>
        <v>26.366286701334808</v>
      </c>
      <c r="L275" s="122"/>
    </row>
    <row r="276" spans="1:12" s="62" customFormat="1" ht="30.75">
      <c r="A276" s="64" t="s">
        <v>95</v>
      </c>
      <c r="B276" s="65" t="s">
        <v>563</v>
      </c>
      <c r="C276" s="65" t="s">
        <v>6</v>
      </c>
      <c r="D276" s="65" t="s">
        <v>18</v>
      </c>
      <c r="E276" s="65" t="s">
        <v>155</v>
      </c>
      <c r="F276" s="65" t="s">
        <v>96</v>
      </c>
      <c r="G276" s="96">
        <v>68631700</v>
      </c>
      <c r="H276" s="97"/>
      <c r="I276" s="98">
        <f>14122193.08+60950+3912487.71</f>
        <v>18095630.79</v>
      </c>
      <c r="J276" s="99"/>
      <c r="K276" s="121">
        <f t="shared" si="8"/>
        <v>26.366286701334808</v>
      </c>
      <c r="L276" s="122"/>
    </row>
    <row r="277" spans="1:12" s="62" customFormat="1" ht="30.75">
      <c r="A277" s="64" t="s">
        <v>78</v>
      </c>
      <c r="B277" s="65" t="s">
        <v>563</v>
      </c>
      <c r="C277" s="65" t="s">
        <v>6</v>
      </c>
      <c r="D277" s="65" t="s">
        <v>18</v>
      </c>
      <c r="E277" s="65" t="s">
        <v>155</v>
      </c>
      <c r="F277" s="65" t="s">
        <v>79</v>
      </c>
      <c r="G277" s="96">
        <v>30671200</v>
      </c>
      <c r="H277" s="97"/>
      <c r="I277" s="98">
        <f>I278</f>
        <v>5828688.91</v>
      </c>
      <c r="J277" s="99"/>
      <c r="K277" s="121">
        <f t="shared" si="8"/>
        <v>19.00378501656277</v>
      </c>
      <c r="L277" s="122"/>
    </row>
    <row r="278" spans="1:12" s="62" customFormat="1" ht="46.5">
      <c r="A278" s="64" t="s">
        <v>80</v>
      </c>
      <c r="B278" s="65" t="s">
        <v>563</v>
      </c>
      <c r="C278" s="65" t="s">
        <v>6</v>
      </c>
      <c r="D278" s="65" t="s">
        <v>18</v>
      </c>
      <c r="E278" s="65" t="s">
        <v>155</v>
      </c>
      <c r="F278" s="65" t="s">
        <v>81</v>
      </c>
      <c r="G278" s="96">
        <v>30671200</v>
      </c>
      <c r="H278" s="97"/>
      <c r="I278" s="98">
        <v>5828688.91</v>
      </c>
      <c r="J278" s="99"/>
      <c r="K278" s="121">
        <f t="shared" si="8"/>
        <v>19.00378501656277</v>
      </c>
      <c r="L278" s="122"/>
    </row>
    <row r="279" spans="1:12" s="62" customFormat="1" ht="15">
      <c r="A279" s="64" t="s">
        <v>97</v>
      </c>
      <c r="B279" s="65" t="s">
        <v>563</v>
      </c>
      <c r="C279" s="65" t="s">
        <v>6</v>
      </c>
      <c r="D279" s="65" t="s">
        <v>18</v>
      </c>
      <c r="E279" s="65" t="s">
        <v>155</v>
      </c>
      <c r="F279" s="65" t="s">
        <v>98</v>
      </c>
      <c r="G279" s="96">
        <v>930000</v>
      </c>
      <c r="H279" s="97"/>
      <c r="I279" s="98">
        <f>I281+I280</f>
        <v>180272.77</v>
      </c>
      <c r="J279" s="99"/>
      <c r="K279" s="121">
        <f t="shared" si="8"/>
        <v>19.3841688172043</v>
      </c>
      <c r="L279" s="122"/>
    </row>
    <row r="280" spans="1:12" s="62" customFormat="1" ht="15">
      <c r="A280" s="66" t="s">
        <v>99</v>
      </c>
      <c r="B280" s="65" t="s">
        <v>563</v>
      </c>
      <c r="C280" s="65" t="s">
        <v>6</v>
      </c>
      <c r="D280" s="65" t="s">
        <v>18</v>
      </c>
      <c r="E280" s="65" t="s">
        <v>599</v>
      </c>
      <c r="F280" s="65">
        <v>830</v>
      </c>
      <c r="G280" s="96">
        <v>0</v>
      </c>
      <c r="H280" s="97"/>
      <c r="I280" s="98">
        <v>3125.61</v>
      </c>
      <c r="J280" s="99"/>
      <c r="K280" s="121">
        <v>0</v>
      </c>
      <c r="L280" s="122"/>
    </row>
    <row r="281" spans="1:12" s="62" customFormat="1" ht="15">
      <c r="A281" s="64" t="s">
        <v>101</v>
      </c>
      <c r="B281" s="65" t="s">
        <v>563</v>
      </c>
      <c r="C281" s="65" t="s">
        <v>6</v>
      </c>
      <c r="D281" s="65" t="s">
        <v>18</v>
      </c>
      <c r="E281" s="65" t="s">
        <v>155</v>
      </c>
      <c r="F281" s="65" t="s">
        <v>102</v>
      </c>
      <c r="G281" s="96">
        <v>930000</v>
      </c>
      <c r="H281" s="97"/>
      <c r="I281" s="98">
        <f>101212+60000+15935.16</f>
        <v>177147.16</v>
      </c>
      <c r="J281" s="99"/>
      <c r="K281" s="121">
        <f aca="true" t="shared" si="9" ref="K281:K344">I281/G281*100</f>
        <v>19.04808172043011</v>
      </c>
      <c r="L281" s="122"/>
    </row>
    <row r="282" spans="1:12" s="62" customFormat="1" ht="46.5">
      <c r="A282" s="64" t="s">
        <v>156</v>
      </c>
      <c r="B282" s="65" t="s">
        <v>563</v>
      </c>
      <c r="C282" s="65" t="s">
        <v>6</v>
      </c>
      <c r="D282" s="65" t="s">
        <v>18</v>
      </c>
      <c r="E282" s="65" t="s">
        <v>157</v>
      </c>
      <c r="F282" s="65"/>
      <c r="G282" s="96">
        <f>G283+G286</f>
        <v>4386650</v>
      </c>
      <c r="H282" s="97"/>
      <c r="I282" s="96">
        <f>I283+I286</f>
        <v>126348.29</v>
      </c>
      <c r="J282" s="97"/>
      <c r="K282" s="121">
        <f t="shared" si="9"/>
        <v>2.8802911105285354</v>
      </c>
      <c r="L282" s="122"/>
    </row>
    <row r="283" spans="1:12" s="62" customFormat="1" ht="30.75">
      <c r="A283" s="64" t="s">
        <v>158</v>
      </c>
      <c r="B283" s="65" t="s">
        <v>563</v>
      </c>
      <c r="C283" s="65" t="s">
        <v>6</v>
      </c>
      <c r="D283" s="65" t="s">
        <v>18</v>
      </c>
      <c r="E283" s="65" t="s">
        <v>159</v>
      </c>
      <c r="F283" s="65"/>
      <c r="G283" s="96">
        <v>2876650</v>
      </c>
      <c r="H283" s="97"/>
      <c r="I283" s="98">
        <f>I284</f>
        <v>126348.29</v>
      </c>
      <c r="J283" s="99"/>
      <c r="K283" s="121">
        <f t="shared" si="9"/>
        <v>4.392202388194601</v>
      </c>
      <c r="L283" s="122"/>
    </row>
    <row r="284" spans="1:12" s="62" customFormat="1" ht="30.75">
      <c r="A284" s="64" t="s">
        <v>78</v>
      </c>
      <c r="B284" s="65" t="s">
        <v>563</v>
      </c>
      <c r="C284" s="65" t="s">
        <v>6</v>
      </c>
      <c r="D284" s="65" t="s">
        <v>18</v>
      </c>
      <c r="E284" s="65" t="s">
        <v>159</v>
      </c>
      <c r="F284" s="65" t="s">
        <v>79</v>
      </c>
      <c r="G284" s="96">
        <v>2876650</v>
      </c>
      <c r="H284" s="97"/>
      <c r="I284" s="98">
        <f>I285</f>
        <v>126348.29</v>
      </c>
      <c r="J284" s="99"/>
      <c r="K284" s="121">
        <f t="shared" si="9"/>
        <v>4.392202388194601</v>
      </c>
      <c r="L284" s="122"/>
    </row>
    <row r="285" spans="1:12" s="62" customFormat="1" ht="46.5">
      <c r="A285" s="64" t="s">
        <v>80</v>
      </c>
      <c r="B285" s="65" t="s">
        <v>563</v>
      </c>
      <c r="C285" s="65" t="s">
        <v>6</v>
      </c>
      <c r="D285" s="65" t="s">
        <v>18</v>
      </c>
      <c r="E285" s="65" t="s">
        <v>159</v>
      </c>
      <c r="F285" s="65" t="s">
        <v>81</v>
      </c>
      <c r="G285" s="96">
        <v>2876650</v>
      </c>
      <c r="H285" s="97"/>
      <c r="I285" s="98">
        <v>126348.29</v>
      </c>
      <c r="J285" s="99"/>
      <c r="K285" s="121">
        <f t="shared" si="9"/>
        <v>4.392202388194601</v>
      </c>
      <c r="L285" s="122"/>
    </row>
    <row r="286" spans="1:12" s="62" customFormat="1" ht="46.5">
      <c r="A286" s="64" t="s">
        <v>160</v>
      </c>
      <c r="B286" s="65" t="s">
        <v>563</v>
      </c>
      <c r="C286" s="65" t="s">
        <v>6</v>
      </c>
      <c r="D286" s="65" t="s">
        <v>18</v>
      </c>
      <c r="E286" s="65" t="s">
        <v>161</v>
      </c>
      <c r="F286" s="65"/>
      <c r="G286" s="96">
        <v>1510000</v>
      </c>
      <c r="H286" s="97"/>
      <c r="I286" s="98">
        <f>I287</f>
        <v>0</v>
      </c>
      <c r="J286" s="99"/>
      <c r="K286" s="121">
        <f t="shared" si="9"/>
        <v>0</v>
      </c>
      <c r="L286" s="122"/>
    </row>
    <row r="287" spans="1:12" s="62" customFormat="1" ht="30.75">
      <c r="A287" s="64" t="s">
        <v>78</v>
      </c>
      <c r="B287" s="65" t="s">
        <v>563</v>
      </c>
      <c r="C287" s="65" t="s">
        <v>6</v>
      </c>
      <c r="D287" s="65" t="s">
        <v>18</v>
      </c>
      <c r="E287" s="65" t="s">
        <v>161</v>
      </c>
      <c r="F287" s="65" t="s">
        <v>79</v>
      </c>
      <c r="G287" s="96">
        <v>1510000</v>
      </c>
      <c r="H287" s="97"/>
      <c r="I287" s="98">
        <f>I288</f>
        <v>0</v>
      </c>
      <c r="J287" s="99"/>
      <c r="K287" s="121">
        <f t="shared" si="9"/>
        <v>0</v>
      </c>
      <c r="L287" s="122"/>
    </row>
    <row r="288" spans="1:12" s="62" customFormat="1" ht="46.5">
      <c r="A288" s="64" t="s">
        <v>80</v>
      </c>
      <c r="B288" s="65" t="s">
        <v>563</v>
      </c>
      <c r="C288" s="65" t="s">
        <v>6</v>
      </c>
      <c r="D288" s="65" t="s">
        <v>18</v>
      </c>
      <c r="E288" s="65" t="s">
        <v>161</v>
      </c>
      <c r="F288" s="65" t="s">
        <v>81</v>
      </c>
      <c r="G288" s="96">
        <v>1510000</v>
      </c>
      <c r="H288" s="97"/>
      <c r="I288" s="98">
        <v>0</v>
      </c>
      <c r="J288" s="99"/>
      <c r="K288" s="121">
        <f t="shared" si="9"/>
        <v>0</v>
      </c>
      <c r="L288" s="122"/>
    </row>
    <row r="289" spans="1:12" s="62" customFormat="1" ht="15">
      <c r="A289" s="64" t="s">
        <v>33</v>
      </c>
      <c r="B289" s="65" t="s">
        <v>563</v>
      </c>
      <c r="C289" s="65" t="s">
        <v>34</v>
      </c>
      <c r="D289" s="65"/>
      <c r="E289" s="65"/>
      <c r="F289" s="65"/>
      <c r="G289" s="96">
        <v>639807</v>
      </c>
      <c r="H289" s="97"/>
      <c r="I289" s="98">
        <f>I290</f>
        <v>41556.93</v>
      </c>
      <c r="J289" s="99"/>
      <c r="K289" s="121">
        <f t="shared" si="9"/>
        <v>6.495229030004361</v>
      </c>
      <c r="L289" s="122"/>
    </row>
    <row r="290" spans="1:12" s="62" customFormat="1" ht="15">
      <c r="A290" s="64" t="s">
        <v>35</v>
      </c>
      <c r="B290" s="65" t="s">
        <v>563</v>
      </c>
      <c r="C290" s="65" t="s">
        <v>34</v>
      </c>
      <c r="D290" s="65" t="s">
        <v>6</v>
      </c>
      <c r="E290" s="65"/>
      <c r="F290" s="65"/>
      <c r="G290" s="96">
        <v>639807</v>
      </c>
      <c r="H290" s="97"/>
      <c r="I290" s="98">
        <f>I291</f>
        <v>41556.93</v>
      </c>
      <c r="J290" s="99"/>
      <c r="K290" s="121">
        <f t="shared" si="9"/>
        <v>6.495229030004361</v>
      </c>
      <c r="L290" s="122"/>
    </row>
    <row r="291" spans="1:12" s="62" customFormat="1" ht="15">
      <c r="A291" s="64" t="s">
        <v>259</v>
      </c>
      <c r="B291" s="65" t="s">
        <v>563</v>
      </c>
      <c r="C291" s="65" t="s">
        <v>34</v>
      </c>
      <c r="D291" s="65" t="s">
        <v>6</v>
      </c>
      <c r="E291" s="65" t="s">
        <v>260</v>
      </c>
      <c r="F291" s="65"/>
      <c r="G291" s="96">
        <v>639807</v>
      </c>
      <c r="H291" s="97"/>
      <c r="I291" s="98">
        <f>I292</f>
        <v>41556.93</v>
      </c>
      <c r="J291" s="99"/>
      <c r="K291" s="121">
        <f t="shared" si="9"/>
        <v>6.495229030004361</v>
      </c>
      <c r="L291" s="122"/>
    </row>
    <row r="292" spans="1:12" s="62" customFormat="1" ht="30.75">
      <c r="A292" s="64" t="s">
        <v>261</v>
      </c>
      <c r="B292" s="65" t="s">
        <v>563</v>
      </c>
      <c r="C292" s="65" t="s">
        <v>34</v>
      </c>
      <c r="D292" s="65" t="s">
        <v>6</v>
      </c>
      <c r="E292" s="65" t="s">
        <v>262</v>
      </c>
      <c r="F292" s="65"/>
      <c r="G292" s="96">
        <v>639807</v>
      </c>
      <c r="H292" s="97"/>
      <c r="I292" s="98">
        <f>I293</f>
        <v>41556.93</v>
      </c>
      <c r="J292" s="99"/>
      <c r="K292" s="121">
        <f t="shared" si="9"/>
        <v>6.495229030004361</v>
      </c>
      <c r="L292" s="122"/>
    </row>
    <row r="293" spans="1:12" s="62" customFormat="1" ht="30.75">
      <c r="A293" s="64" t="s">
        <v>78</v>
      </c>
      <c r="B293" s="65" t="s">
        <v>563</v>
      </c>
      <c r="C293" s="65" t="s">
        <v>34</v>
      </c>
      <c r="D293" s="65" t="s">
        <v>6</v>
      </c>
      <c r="E293" s="65" t="s">
        <v>262</v>
      </c>
      <c r="F293" s="65" t="s">
        <v>79</v>
      </c>
      <c r="G293" s="96">
        <v>639807</v>
      </c>
      <c r="H293" s="97"/>
      <c r="I293" s="98">
        <f>I294</f>
        <v>41556.93</v>
      </c>
      <c r="J293" s="99"/>
      <c r="K293" s="121">
        <f t="shared" si="9"/>
        <v>6.495229030004361</v>
      </c>
      <c r="L293" s="122"/>
    </row>
    <row r="294" spans="1:12" s="62" customFormat="1" ht="46.5">
      <c r="A294" s="64" t="s">
        <v>80</v>
      </c>
      <c r="B294" s="65" t="s">
        <v>563</v>
      </c>
      <c r="C294" s="65" t="s">
        <v>34</v>
      </c>
      <c r="D294" s="65" t="s">
        <v>6</v>
      </c>
      <c r="E294" s="65" t="s">
        <v>262</v>
      </c>
      <c r="F294" s="65" t="s">
        <v>81</v>
      </c>
      <c r="G294" s="96">
        <v>639807</v>
      </c>
      <c r="H294" s="97"/>
      <c r="I294" s="98">
        <v>41556.93</v>
      </c>
      <c r="J294" s="99"/>
      <c r="K294" s="121">
        <f t="shared" si="9"/>
        <v>6.495229030004361</v>
      </c>
      <c r="L294" s="122"/>
    </row>
    <row r="295" spans="1:12" s="62" customFormat="1" ht="15">
      <c r="A295" s="64" t="s">
        <v>58</v>
      </c>
      <c r="B295" s="65" t="s">
        <v>563</v>
      </c>
      <c r="C295" s="65" t="s">
        <v>32</v>
      </c>
      <c r="D295" s="65"/>
      <c r="E295" s="65"/>
      <c r="F295" s="65"/>
      <c r="G295" s="96">
        <v>8730983</v>
      </c>
      <c r="H295" s="97"/>
      <c r="I295" s="98">
        <f>I296</f>
        <v>2728042</v>
      </c>
      <c r="J295" s="99"/>
      <c r="K295" s="121">
        <f t="shared" si="9"/>
        <v>31.245531001492044</v>
      </c>
      <c r="L295" s="122"/>
    </row>
    <row r="296" spans="1:12" s="62" customFormat="1" ht="15">
      <c r="A296" s="64" t="s">
        <v>59</v>
      </c>
      <c r="B296" s="65" t="s">
        <v>563</v>
      </c>
      <c r="C296" s="65" t="s">
        <v>32</v>
      </c>
      <c r="D296" s="65" t="s">
        <v>8</v>
      </c>
      <c r="E296" s="65"/>
      <c r="F296" s="65"/>
      <c r="G296" s="96">
        <v>8730983</v>
      </c>
      <c r="H296" s="97"/>
      <c r="I296" s="98">
        <f>I297</f>
        <v>2728042</v>
      </c>
      <c r="J296" s="99"/>
      <c r="K296" s="121">
        <f t="shared" si="9"/>
        <v>31.245531001492044</v>
      </c>
      <c r="L296" s="122"/>
    </row>
    <row r="297" spans="1:12" s="62" customFormat="1" ht="30.75">
      <c r="A297" s="64" t="s">
        <v>552</v>
      </c>
      <c r="B297" s="65" t="s">
        <v>563</v>
      </c>
      <c r="C297" s="65" t="s">
        <v>32</v>
      </c>
      <c r="D297" s="65" t="s">
        <v>8</v>
      </c>
      <c r="E297" s="65" t="s">
        <v>553</v>
      </c>
      <c r="F297" s="65"/>
      <c r="G297" s="96">
        <v>8730983</v>
      </c>
      <c r="H297" s="97"/>
      <c r="I297" s="98">
        <f>I298</f>
        <v>2728042</v>
      </c>
      <c r="J297" s="99"/>
      <c r="K297" s="121">
        <f t="shared" si="9"/>
        <v>31.245531001492044</v>
      </c>
      <c r="L297" s="122"/>
    </row>
    <row r="298" spans="1:12" s="62" customFormat="1" ht="30.75">
      <c r="A298" s="64" t="s">
        <v>154</v>
      </c>
      <c r="B298" s="65" t="s">
        <v>563</v>
      </c>
      <c r="C298" s="65" t="s">
        <v>32</v>
      </c>
      <c r="D298" s="65" t="s">
        <v>8</v>
      </c>
      <c r="E298" s="65" t="s">
        <v>554</v>
      </c>
      <c r="F298" s="65"/>
      <c r="G298" s="96">
        <v>8730983</v>
      </c>
      <c r="H298" s="97"/>
      <c r="I298" s="98">
        <f>I299</f>
        <v>2728042</v>
      </c>
      <c r="J298" s="99"/>
      <c r="K298" s="121">
        <f t="shared" si="9"/>
        <v>31.245531001492044</v>
      </c>
      <c r="L298" s="122"/>
    </row>
    <row r="299" spans="1:12" s="62" customFormat="1" ht="46.5">
      <c r="A299" s="64" t="s">
        <v>301</v>
      </c>
      <c r="B299" s="65" t="s">
        <v>563</v>
      </c>
      <c r="C299" s="65" t="s">
        <v>32</v>
      </c>
      <c r="D299" s="65" t="s">
        <v>8</v>
      </c>
      <c r="E299" s="65" t="s">
        <v>554</v>
      </c>
      <c r="F299" s="65" t="s">
        <v>302</v>
      </c>
      <c r="G299" s="96">
        <v>8730983</v>
      </c>
      <c r="H299" s="97"/>
      <c r="I299" s="98">
        <f>I300</f>
        <v>2728042</v>
      </c>
      <c r="J299" s="99"/>
      <c r="K299" s="121">
        <f t="shared" si="9"/>
        <v>31.245531001492044</v>
      </c>
      <c r="L299" s="122"/>
    </row>
    <row r="300" spans="1:12" s="62" customFormat="1" ht="15">
      <c r="A300" s="64" t="s">
        <v>303</v>
      </c>
      <c r="B300" s="65" t="s">
        <v>563</v>
      </c>
      <c r="C300" s="65" t="s">
        <v>32</v>
      </c>
      <c r="D300" s="65" t="s">
        <v>8</v>
      </c>
      <c r="E300" s="65" t="s">
        <v>554</v>
      </c>
      <c r="F300" s="65" t="s">
        <v>304</v>
      </c>
      <c r="G300" s="96">
        <v>8730983</v>
      </c>
      <c r="H300" s="97"/>
      <c r="I300" s="98">
        <v>2728042</v>
      </c>
      <c r="J300" s="99"/>
      <c r="K300" s="121">
        <f t="shared" si="9"/>
        <v>31.245531001492044</v>
      </c>
      <c r="L300" s="122"/>
    </row>
    <row r="301" spans="1:16" s="62" customFormat="1" ht="46.5">
      <c r="A301" s="60" t="s">
        <v>564</v>
      </c>
      <c r="B301" s="61" t="s">
        <v>565</v>
      </c>
      <c r="C301" s="61"/>
      <c r="D301" s="61"/>
      <c r="E301" s="61"/>
      <c r="F301" s="61"/>
      <c r="G301" s="100">
        <v>450092529.94</v>
      </c>
      <c r="H301" s="101"/>
      <c r="I301" s="102">
        <f>I302</f>
        <v>72201884.73999998</v>
      </c>
      <c r="J301" s="103"/>
      <c r="K301" s="121">
        <f t="shared" si="9"/>
        <v>16.041564775497367</v>
      </c>
      <c r="L301" s="122"/>
      <c r="O301" s="68"/>
      <c r="P301" s="63"/>
    </row>
    <row r="302" spans="1:15" s="62" customFormat="1" ht="15">
      <c r="A302" s="64" t="s">
        <v>40</v>
      </c>
      <c r="B302" s="65" t="s">
        <v>565</v>
      </c>
      <c r="C302" s="65" t="s">
        <v>41</v>
      </c>
      <c r="D302" s="65"/>
      <c r="E302" s="65"/>
      <c r="F302" s="65"/>
      <c r="G302" s="96">
        <v>450092529.94</v>
      </c>
      <c r="H302" s="97"/>
      <c r="I302" s="98">
        <f>I303+I355+I427+I469+I488</f>
        <v>72201884.73999998</v>
      </c>
      <c r="J302" s="99"/>
      <c r="K302" s="121">
        <f t="shared" si="9"/>
        <v>16.041564775497367</v>
      </c>
      <c r="L302" s="122"/>
      <c r="O302" s="63"/>
    </row>
    <row r="303" spans="1:12" s="62" customFormat="1" ht="15">
      <c r="A303" s="64" t="s">
        <v>42</v>
      </c>
      <c r="B303" s="65" t="s">
        <v>565</v>
      </c>
      <c r="C303" s="65" t="s">
        <v>41</v>
      </c>
      <c r="D303" s="65" t="s">
        <v>6</v>
      </c>
      <c r="E303" s="65"/>
      <c r="F303" s="65"/>
      <c r="G303" s="96">
        <v>95235020.14</v>
      </c>
      <c r="H303" s="97"/>
      <c r="I303" s="98">
        <f>I304+I309+I320+I337+I345</f>
        <v>13090493.91</v>
      </c>
      <c r="J303" s="99"/>
      <c r="K303" s="121">
        <f t="shared" si="9"/>
        <v>13.745462426275914</v>
      </c>
      <c r="L303" s="122"/>
    </row>
    <row r="304" spans="1:12" s="62" customFormat="1" ht="30.75">
      <c r="A304" s="64" t="s">
        <v>321</v>
      </c>
      <c r="B304" s="65" t="s">
        <v>565</v>
      </c>
      <c r="C304" s="65" t="s">
        <v>41</v>
      </c>
      <c r="D304" s="65" t="s">
        <v>6</v>
      </c>
      <c r="E304" s="65" t="s">
        <v>322</v>
      </c>
      <c r="F304" s="65"/>
      <c r="G304" s="96">
        <v>70907950.14</v>
      </c>
      <c r="H304" s="97"/>
      <c r="I304" s="98">
        <f>I305</f>
        <v>12619304.13</v>
      </c>
      <c r="J304" s="99"/>
      <c r="K304" s="121">
        <f t="shared" si="9"/>
        <v>17.796740852167584</v>
      </c>
      <c r="L304" s="122"/>
    </row>
    <row r="305" spans="1:12" s="62" customFormat="1" ht="46.5">
      <c r="A305" s="64" t="s">
        <v>323</v>
      </c>
      <c r="B305" s="65" t="s">
        <v>565</v>
      </c>
      <c r="C305" s="65" t="s">
        <v>41</v>
      </c>
      <c r="D305" s="65" t="s">
        <v>6</v>
      </c>
      <c r="E305" s="65" t="s">
        <v>324</v>
      </c>
      <c r="F305" s="65"/>
      <c r="G305" s="96">
        <v>70907950.14</v>
      </c>
      <c r="H305" s="97"/>
      <c r="I305" s="98">
        <f>I306</f>
        <v>12619304.13</v>
      </c>
      <c r="J305" s="99"/>
      <c r="K305" s="121">
        <f t="shared" si="9"/>
        <v>17.796740852167584</v>
      </c>
      <c r="L305" s="122"/>
    </row>
    <row r="306" spans="1:12" s="62" customFormat="1" ht="15">
      <c r="A306" s="64" t="s">
        <v>325</v>
      </c>
      <c r="B306" s="65" t="s">
        <v>565</v>
      </c>
      <c r="C306" s="65" t="s">
        <v>41</v>
      </c>
      <c r="D306" s="65" t="s">
        <v>6</v>
      </c>
      <c r="E306" s="65" t="s">
        <v>326</v>
      </c>
      <c r="F306" s="65"/>
      <c r="G306" s="96">
        <v>70907950.14</v>
      </c>
      <c r="H306" s="97"/>
      <c r="I306" s="98">
        <f>I307</f>
        <v>12619304.13</v>
      </c>
      <c r="J306" s="99"/>
      <c r="K306" s="121">
        <f t="shared" si="9"/>
        <v>17.796740852167584</v>
      </c>
      <c r="L306" s="122"/>
    </row>
    <row r="307" spans="1:12" s="62" customFormat="1" ht="46.5">
      <c r="A307" s="64" t="s">
        <v>301</v>
      </c>
      <c r="B307" s="65" t="s">
        <v>565</v>
      </c>
      <c r="C307" s="65" t="s">
        <v>41</v>
      </c>
      <c r="D307" s="65" t="s">
        <v>6</v>
      </c>
      <c r="E307" s="65" t="s">
        <v>326</v>
      </c>
      <c r="F307" s="65" t="s">
        <v>302</v>
      </c>
      <c r="G307" s="96">
        <v>70907950.14</v>
      </c>
      <c r="H307" s="97"/>
      <c r="I307" s="98">
        <f>I308</f>
        <v>12619304.13</v>
      </c>
      <c r="J307" s="99"/>
      <c r="K307" s="121">
        <f t="shared" si="9"/>
        <v>17.796740852167584</v>
      </c>
      <c r="L307" s="122"/>
    </row>
    <row r="308" spans="1:12" s="62" customFormat="1" ht="15">
      <c r="A308" s="64" t="s">
        <v>327</v>
      </c>
      <c r="B308" s="65" t="s">
        <v>565</v>
      </c>
      <c r="C308" s="65" t="s">
        <v>41</v>
      </c>
      <c r="D308" s="65" t="s">
        <v>6</v>
      </c>
      <c r="E308" s="65" t="s">
        <v>326</v>
      </c>
      <c r="F308" s="65" t="s">
        <v>328</v>
      </c>
      <c r="G308" s="96">
        <v>70907950.14</v>
      </c>
      <c r="H308" s="97"/>
      <c r="I308" s="98">
        <f>'Пр.5'!I165</f>
        <v>12619304.13</v>
      </c>
      <c r="J308" s="99"/>
      <c r="K308" s="121">
        <f t="shared" si="9"/>
        <v>17.796740852167584</v>
      </c>
      <c r="L308" s="122"/>
    </row>
    <row r="309" spans="1:12" s="62" customFormat="1" ht="46.5">
      <c r="A309" s="64" t="s">
        <v>329</v>
      </c>
      <c r="B309" s="65" t="s">
        <v>565</v>
      </c>
      <c r="C309" s="65" t="s">
        <v>41</v>
      </c>
      <c r="D309" s="65" t="s">
        <v>6</v>
      </c>
      <c r="E309" s="65" t="s">
        <v>330</v>
      </c>
      <c r="F309" s="65"/>
      <c r="G309" s="96">
        <v>846700</v>
      </c>
      <c r="H309" s="97"/>
      <c r="I309" s="98">
        <f>I310</f>
        <v>22400</v>
      </c>
      <c r="J309" s="99"/>
      <c r="K309" s="121">
        <f t="shared" si="9"/>
        <v>2.645565135230896</v>
      </c>
      <c r="L309" s="122"/>
    </row>
    <row r="310" spans="1:12" s="62" customFormat="1" ht="48" customHeight="1">
      <c r="A310" s="64" t="s">
        <v>331</v>
      </c>
      <c r="B310" s="65" t="s">
        <v>565</v>
      </c>
      <c r="C310" s="65" t="s">
        <v>41</v>
      </c>
      <c r="D310" s="65" t="s">
        <v>6</v>
      </c>
      <c r="E310" s="65" t="s">
        <v>332</v>
      </c>
      <c r="F310" s="65"/>
      <c r="G310" s="96">
        <v>846700</v>
      </c>
      <c r="H310" s="97"/>
      <c r="I310" s="98">
        <f>I311+I314+I317</f>
        <v>22400</v>
      </c>
      <c r="J310" s="99"/>
      <c r="K310" s="121">
        <f t="shared" si="9"/>
        <v>2.645565135230896</v>
      </c>
      <c r="L310" s="122"/>
    </row>
    <row r="311" spans="1:12" s="62" customFormat="1" ht="30.75">
      <c r="A311" s="64" t="s">
        <v>333</v>
      </c>
      <c r="B311" s="65" t="s">
        <v>565</v>
      </c>
      <c r="C311" s="65" t="s">
        <v>41</v>
      </c>
      <c r="D311" s="65" t="s">
        <v>6</v>
      </c>
      <c r="E311" s="65" t="s">
        <v>334</v>
      </c>
      <c r="F311" s="65"/>
      <c r="G311" s="96">
        <v>186100</v>
      </c>
      <c r="H311" s="97"/>
      <c r="I311" s="98">
        <f>I312</f>
        <v>22400</v>
      </c>
      <c r="J311" s="99"/>
      <c r="K311" s="121">
        <f t="shared" si="9"/>
        <v>12.036539494895218</v>
      </c>
      <c r="L311" s="122"/>
    </row>
    <row r="312" spans="1:12" s="62" customFormat="1" ht="46.5">
      <c r="A312" s="64" t="s">
        <v>301</v>
      </c>
      <c r="B312" s="65" t="s">
        <v>565</v>
      </c>
      <c r="C312" s="65" t="s">
        <v>41</v>
      </c>
      <c r="D312" s="65" t="s">
        <v>6</v>
      </c>
      <c r="E312" s="65" t="s">
        <v>334</v>
      </c>
      <c r="F312" s="65" t="s">
        <v>302</v>
      </c>
      <c r="G312" s="96">
        <v>186100</v>
      </c>
      <c r="H312" s="97"/>
      <c r="I312" s="98">
        <f>I313</f>
        <v>22400</v>
      </c>
      <c r="J312" s="99"/>
      <c r="K312" s="121">
        <f t="shared" si="9"/>
        <v>12.036539494895218</v>
      </c>
      <c r="L312" s="122"/>
    </row>
    <row r="313" spans="1:12" s="62" customFormat="1" ht="15">
      <c r="A313" s="64" t="s">
        <v>327</v>
      </c>
      <c r="B313" s="65" t="s">
        <v>565</v>
      </c>
      <c r="C313" s="65" t="s">
        <v>41</v>
      </c>
      <c r="D313" s="65" t="s">
        <v>6</v>
      </c>
      <c r="E313" s="65" t="s">
        <v>334</v>
      </c>
      <c r="F313" s="65" t="s">
        <v>328</v>
      </c>
      <c r="G313" s="96">
        <v>186100</v>
      </c>
      <c r="H313" s="97"/>
      <c r="I313" s="98">
        <f>'Пр.5'!I241</f>
        <v>22400</v>
      </c>
      <c r="J313" s="99"/>
      <c r="K313" s="121">
        <f t="shared" si="9"/>
        <v>12.036539494895218</v>
      </c>
      <c r="L313" s="122"/>
    </row>
    <row r="314" spans="1:12" s="62" customFormat="1" ht="15">
      <c r="A314" s="64" t="s">
        <v>335</v>
      </c>
      <c r="B314" s="65" t="s">
        <v>565</v>
      </c>
      <c r="C314" s="65" t="s">
        <v>41</v>
      </c>
      <c r="D314" s="65" t="s">
        <v>6</v>
      </c>
      <c r="E314" s="65" t="s">
        <v>336</v>
      </c>
      <c r="F314" s="65"/>
      <c r="G314" s="96">
        <v>200000</v>
      </c>
      <c r="H314" s="97"/>
      <c r="I314" s="98">
        <f>I315</f>
        <v>0</v>
      </c>
      <c r="J314" s="99"/>
      <c r="K314" s="121">
        <f t="shared" si="9"/>
        <v>0</v>
      </c>
      <c r="L314" s="122"/>
    </row>
    <row r="315" spans="1:12" s="62" customFormat="1" ht="46.5">
      <c r="A315" s="64" t="s">
        <v>301</v>
      </c>
      <c r="B315" s="65" t="s">
        <v>565</v>
      </c>
      <c r="C315" s="65" t="s">
        <v>41</v>
      </c>
      <c r="D315" s="65" t="s">
        <v>6</v>
      </c>
      <c r="E315" s="65" t="s">
        <v>336</v>
      </c>
      <c r="F315" s="65" t="s">
        <v>302</v>
      </c>
      <c r="G315" s="96">
        <v>200000</v>
      </c>
      <c r="H315" s="97"/>
      <c r="I315" s="98">
        <f>I316</f>
        <v>0</v>
      </c>
      <c r="J315" s="99"/>
      <c r="K315" s="121">
        <f t="shared" si="9"/>
        <v>0</v>
      </c>
      <c r="L315" s="122"/>
    </row>
    <row r="316" spans="1:12" s="62" customFormat="1" ht="15">
      <c r="A316" s="64" t="s">
        <v>327</v>
      </c>
      <c r="B316" s="65" t="s">
        <v>565</v>
      </c>
      <c r="C316" s="65" t="s">
        <v>41</v>
      </c>
      <c r="D316" s="65" t="s">
        <v>6</v>
      </c>
      <c r="E316" s="65" t="s">
        <v>336</v>
      </c>
      <c r="F316" s="65" t="s">
        <v>328</v>
      </c>
      <c r="G316" s="96">
        <v>200000</v>
      </c>
      <c r="H316" s="97"/>
      <c r="I316" s="98">
        <f>'Пр.5'!I261</f>
        <v>0</v>
      </c>
      <c r="J316" s="99"/>
      <c r="K316" s="121">
        <f t="shared" si="9"/>
        <v>0</v>
      </c>
      <c r="L316" s="122"/>
    </row>
    <row r="317" spans="1:12" s="62" customFormat="1" ht="15">
      <c r="A317" s="64" t="s">
        <v>337</v>
      </c>
      <c r="B317" s="65" t="s">
        <v>565</v>
      </c>
      <c r="C317" s="65" t="s">
        <v>41</v>
      </c>
      <c r="D317" s="65" t="s">
        <v>6</v>
      </c>
      <c r="E317" s="65" t="s">
        <v>338</v>
      </c>
      <c r="F317" s="65"/>
      <c r="G317" s="96">
        <v>460600</v>
      </c>
      <c r="H317" s="97"/>
      <c r="I317" s="98">
        <f>I318</f>
        <v>0</v>
      </c>
      <c r="J317" s="99"/>
      <c r="K317" s="121">
        <f t="shared" si="9"/>
        <v>0</v>
      </c>
      <c r="L317" s="122"/>
    </row>
    <row r="318" spans="1:12" s="62" customFormat="1" ht="46.5">
      <c r="A318" s="64" t="s">
        <v>301</v>
      </c>
      <c r="B318" s="65" t="s">
        <v>565</v>
      </c>
      <c r="C318" s="65" t="s">
        <v>41</v>
      </c>
      <c r="D318" s="65" t="s">
        <v>6</v>
      </c>
      <c r="E318" s="65" t="s">
        <v>338</v>
      </c>
      <c r="F318" s="65" t="s">
        <v>302</v>
      </c>
      <c r="G318" s="96">
        <v>460600</v>
      </c>
      <c r="H318" s="97"/>
      <c r="I318" s="98">
        <f>I319</f>
        <v>0</v>
      </c>
      <c r="J318" s="99"/>
      <c r="K318" s="121">
        <f t="shared" si="9"/>
        <v>0</v>
      </c>
      <c r="L318" s="122"/>
    </row>
    <row r="319" spans="1:12" s="62" customFormat="1" ht="15">
      <c r="A319" s="64" t="s">
        <v>327</v>
      </c>
      <c r="B319" s="65" t="s">
        <v>565</v>
      </c>
      <c r="C319" s="65" t="s">
        <v>41</v>
      </c>
      <c r="D319" s="65" t="s">
        <v>6</v>
      </c>
      <c r="E319" s="65" t="s">
        <v>338</v>
      </c>
      <c r="F319" s="65" t="s">
        <v>328</v>
      </c>
      <c r="G319" s="96">
        <v>460600</v>
      </c>
      <c r="H319" s="97"/>
      <c r="I319" s="98">
        <f>'Пр.5'!I277</f>
        <v>0</v>
      </c>
      <c r="J319" s="99"/>
      <c r="K319" s="121">
        <f t="shared" si="9"/>
        <v>0</v>
      </c>
      <c r="L319" s="122"/>
    </row>
    <row r="320" spans="1:12" s="62" customFormat="1" ht="30.75">
      <c r="A320" s="64" t="s">
        <v>339</v>
      </c>
      <c r="B320" s="65" t="s">
        <v>565</v>
      </c>
      <c r="C320" s="65" t="s">
        <v>41</v>
      </c>
      <c r="D320" s="65" t="s">
        <v>6</v>
      </c>
      <c r="E320" s="65" t="s">
        <v>340</v>
      </c>
      <c r="F320" s="65"/>
      <c r="G320" s="96">
        <v>452700</v>
      </c>
      <c r="H320" s="97"/>
      <c r="I320" s="98">
        <f>I321</f>
        <v>0</v>
      </c>
      <c r="J320" s="99"/>
      <c r="K320" s="121">
        <f t="shared" si="9"/>
        <v>0</v>
      </c>
      <c r="L320" s="122"/>
    </row>
    <row r="321" spans="1:12" s="62" customFormat="1" ht="46.5">
      <c r="A321" s="64" t="s">
        <v>341</v>
      </c>
      <c r="B321" s="65" t="s">
        <v>565</v>
      </c>
      <c r="C321" s="65" t="s">
        <v>41</v>
      </c>
      <c r="D321" s="65" t="s">
        <v>6</v>
      </c>
      <c r="E321" s="65" t="s">
        <v>342</v>
      </c>
      <c r="F321" s="65"/>
      <c r="G321" s="96">
        <v>452700</v>
      </c>
      <c r="H321" s="97"/>
      <c r="I321" s="98">
        <f>I322+I325+I328+I331+I334</f>
        <v>0</v>
      </c>
      <c r="J321" s="99"/>
      <c r="K321" s="121">
        <f t="shared" si="9"/>
        <v>0</v>
      </c>
      <c r="L321" s="122"/>
    </row>
    <row r="322" spans="1:12" s="62" customFormat="1" ht="62.25">
      <c r="A322" s="64" t="s">
        <v>343</v>
      </c>
      <c r="B322" s="65" t="s">
        <v>565</v>
      </c>
      <c r="C322" s="65" t="s">
        <v>41</v>
      </c>
      <c r="D322" s="65" t="s">
        <v>6</v>
      </c>
      <c r="E322" s="65" t="s">
        <v>344</v>
      </c>
      <c r="F322" s="65"/>
      <c r="G322" s="96">
        <v>229700</v>
      </c>
      <c r="H322" s="97"/>
      <c r="I322" s="98">
        <f>I323</f>
        <v>0</v>
      </c>
      <c r="J322" s="99"/>
      <c r="K322" s="121">
        <f t="shared" si="9"/>
        <v>0</v>
      </c>
      <c r="L322" s="122"/>
    </row>
    <row r="323" spans="1:12" s="62" customFormat="1" ht="46.5">
      <c r="A323" s="64" t="s">
        <v>301</v>
      </c>
      <c r="B323" s="65" t="s">
        <v>565</v>
      </c>
      <c r="C323" s="65" t="s">
        <v>41</v>
      </c>
      <c r="D323" s="65" t="s">
        <v>6</v>
      </c>
      <c r="E323" s="65" t="s">
        <v>344</v>
      </c>
      <c r="F323" s="65" t="s">
        <v>302</v>
      </c>
      <c r="G323" s="96">
        <v>229700</v>
      </c>
      <c r="H323" s="97"/>
      <c r="I323" s="98">
        <f>I324</f>
        <v>0</v>
      </c>
      <c r="J323" s="99"/>
      <c r="K323" s="121">
        <f t="shared" si="9"/>
        <v>0</v>
      </c>
      <c r="L323" s="122"/>
    </row>
    <row r="324" spans="1:12" s="62" customFormat="1" ht="15">
      <c r="A324" s="64" t="s">
        <v>327</v>
      </c>
      <c r="B324" s="65" t="s">
        <v>565</v>
      </c>
      <c r="C324" s="65" t="s">
        <v>41</v>
      </c>
      <c r="D324" s="65" t="s">
        <v>6</v>
      </c>
      <c r="E324" s="65" t="s">
        <v>344</v>
      </c>
      <c r="F324" s="65" t="s">
        <v>328</v>
      </c>
      <c r="G324" s="96">
        <v>229700</v>
      </c>
      <c r="H324" s="97"/>
      <c r="I324" s="98">
        <f>'Пр.5'!I424</f>
        <v>0</v>
      </c>
      <c r="J324" s="99"/>
      <c r="K324" s="121">
        <f t="shared" si="9"/>
        <v>0</v>
      </c>
      <c r="L324" s="122"/>
    </row>
    <row r="325" spans="1:12" s="62" customFormat="1" ht="30.75">
      <c r="A325" s="64" t="s">
        <v>345</v>
      </c>
      <c r="B325" s="65" t="s">
        <v>565</v>
      </c>
      <c r="C325" s="65" t="s">
        <v>41</v>
      </c>
      <c r="D325" s="65" t="s">
        <v>6</v>
      </c>
      <c r="E325" s="65" t="s">
        <v>346</v>
      </c>
      <c r="F325" s="65"/>
      <c r="G325" s="96">
        <v>100000</v>
      </c>
      <c r="H325" s="97"/>
      <c r="I325" s="98">
        <f>I326</f>
        <v>0</v>
      </c>
      <c r="J325" s="99"/>
      <c r="K325" s="121">
        <f t="shared" si="9"/>
        <v>0</v>
      </c>
      <c r="L325" s="122"/>
    </row>
    <row r="326" spans="1:12" s="62" customFormat="1" ht="46.5">
      <c r="A326" s="64" t="s">
        <v>301</v>
      </c>
      <c r="B326" s="65" t="s">
        <v>565</v>
      </c>
      <c r="C326" s="65" t="s">
        <v>41</v>
      </c>
      <c r="D326" s="65" t="s">
        <v>6</v>
      </c>
      <c r="E326" s="65" t="s">
        <v>346</v>
      </c>
      <c r="F326" s="65" t="s">
        <v>302</v>
      </c>
      <c r="G326" s="96">
        <v>100000</v>
      </c>
      <c r="H326" s="97"/>
      <c r="I326" s="98">
        <f>I327</f>
        <v>0</v>
      </c>
      <c r="J326" s="99"/>
      <c r="K326" s="121">
        <f t="shared" si="9"/>
        <v>0</v>
      </c>
      <c r="L326" s="122"/>
    </row>
    <row r="327" spans="1:12" s="62" customFormat="1" ht="15">
      <c r="A327" s="64" t="s">
        <v>327</v>
      </c>
      <c r="B327" s="65" t="s">
        <v>565</v>
      </c>
      <c r="C327" s="65" t="s">
        <v>41</v>
      </c>
      <c r="D327" s="65" t="s">
        <v>6</v>
      </c>
      <c r="E327" s="65" t="s">
        <v>346</v>
      </c>
      <c r="F327" s="65" t="s">
        <v>328</v>
      </c>
      <c r="G327" s="96">
        <v>100000</v>
      </c>
      <c r="H327" s="97"/>
      <c r="I327" s="98">
        <f>'Пр.5'!I451</f>
        <v>0</v>
      </c>
      <c r="J327" s="99"/>
      <c r="K327" s="121">
        <f t="shared" si="9"/>
        <v>0</v>
      </c>
      <c r="L327" s="122"/>
    </row>
    <row r="328" spans="1:12" s="62" customFormat="1" ht="30.75">
      <c r="A328" s="64" t="s">
        <v>347</v>
      </c>
      <c r="B328" s="65" t="s">
        <v>565</v>
      </c>
      <c r="C328" s="65" t="s">
        <v>41</v>
      </c>
      <c r="D328" s="65" t="s">
        <v>6</v>
      </c>
      <c r="E328" s="65" t="s">
        <v>348</v>
      </c>
      <c r="F328" s="65"/>
      <c r="G328" s="96">
        <v>93600</v>
      </c>
      <c r="H328" s="97"/>
      <c r="I328" s="98">
        <f>I329</f>
        <v>0</v>
      </c>
      <c r="J328" s="99"/>
      <c r="K328" s="121">
        <f t="shared" si="9"/>
        <v>0</v>
      </c>
      <c r="L328" s="122"/>
    </row>
    <row r="329" spans="1:12" s="62" customFormat="1" ht="46.5">
      <c r="A329" s="64" t="s">
        <v>301</v>
      </c>
      <c r="B329" s="65" t="s">
        <v>565</v>
      </c>
      <c r="C329" s="65" t="s">
        <v>41</v>
      </c>
      <c r="D329" s="65" t="s">
        <v>6</v>
      </c>
      <c r="E329" s="65" t="s">
        <v>348</v>
      </c>
      <c r="F329" s="65" t="s">
        <v>302</v>
      </c>
      <c r="G329" s="96">
        <v>93600</v>
      </c>
      <c r="H329" s="97"/>
      <c r="I329" s="98">
        <f>I330</f>
        <v>0</v>
      </c>
      <c r="J329" s="99"/>
      <c r="K329" s="121">
        <f t="shared" si="9"/>
        <v>0</v>
      </c>
      <c r="L329" s="122"/>
    </row>
    <row r="330" spans="1:12" s="62" customFormat="1" ht="15">
      <c r="A330" s="64" t="s">
        <v>327</v>
      </c>
      <c r="B330" s="65" t="s">
        <v>565</v>
      </c>
      <c r="C330" s="65" t="s">
        <v>41</v>
      </c>
      <c r="D330" s="65" t="s">
        <v>6</v>
      </c>
      <c r="E330" s="65" t="s">
        <v>348</v>
      </c>
      <c r="F330" s="65" t="s">
        <v>328</v>
      </c>
      <c r="G330" s="96">
        <v>93600</v>
      </c>
      <c r="H330" s="97"/>
      <c r="I330" s="98">
        <f>'Пр.5'!I479</f>
        <v>0</v>
      </c>
      <c r="J330" s="99"/>
      <c r="K330" s="121">
        <f t="shared" si="9"/>
        <v>0</v>
      </c>
      <c r="L330" s="122"/>
    </row>
    <row r="331" spans="1:12" s="62" customFormat="1" ht="46.5">
      <c r="A331" s="64" t="s">
        <v>349</v>
      </c>
      <c r="B331" s="65" t="s">
        <v>565</v>
      </c>
      <c r="C331" s="65" t="s">
        <v>41</v>
      </c>
      <c r="D331" s="65" t="s">
        <v>6</v>
      </c>
      <c r="E331" s="65" t="s">
        <v>350</v>
      </c>
      <c r="F331" s="65"/>
      <c r="G331" s="96">
        <v>23400</v>
      </c>
      <c r="H331" s="97"/>
      <c r="I331" s="98">
        <f>I332</f>
        <v>0</v>
      </c>
      <c r="J331" s="99"/>
      <c r="K331" s="121">
        <f t="shared" si="9"/>
        <v>0</v>
      </c>
      <c r="L331" s="122"/>
    </row>
    <row r="332" spans="1:12" s="62" customFormat="1" ht="46.5">
      <c r="A332" s="64" t="s">
        <v>301</v>
      </c>
      <c r="B332" s="65" t="s">
        <v>565</v>
      </c>
      <c r="C332" s="65" t="s">
        <v>41</v>
      </c>
      <c r="D332" s="65" t="s">
        <v>6</v>
      </c>
      <c r="E332" s="65" t="s">
        <v>350</v>
      </c>
      <c r="F332" s="65" t="s">
        <v>302</v>
      </c>
      <c r="G332" s="96">
        <v>23400</v>
      </c>
      <c r="H332" s="97"/>
      <c r="I332" s="98">
        <f>I333</f>
        <v>0</v>
      </c>
      <c r="J332" s="99"/>
      <c r="K332" s="121">
        <f t="shared" si="9"/>
        <v>0</v>
      </c>
      <c r="L332" s="122"/>
    </row>
    <row r="333" spans="1:12" s="62" customFormat="1" ht="15">
      <c r="A333" s="64" t="s">
        <v>327</v>
      </c>
      <c r="B333" s="65" t="s">
        <v>565</v>
      </c>
      <c r="C333" s="65" t="s">
        <v>41</v>
      </c>
      <c r="D333" s="65" t="s">
        <v>6</v>
      </c>
      <c r="E333" s="65" t="s">
        <v>350</v>
      </c>
      <c r="F333" s="65" t="s">
        <v>328</v>
      </c>
      <c r="G333" s="96">
        <v>23400</v>
      </c>
      <c r="H333" s="97"/>
      <c r="I333" s="98">
        <f>'Пр.5'!I498</f>
        <v>0</v>
      </c>
      <c r="J333" s="99"/>
      <c r="K333" s="121">
        <f t="shared" si="9"/>
        <v>0</v>
      </c>
      <c r="L333" s="122"/>
    </row>
    <row r="334" spans="1:12" s="62" customFormat="1" ht="15">
      <c r="A334" s="64" t="s">
        <v>351</v>
      </c>
      <c r="B334" s="65" t="s">
        <v>565</v>
      </c>
      <c r="C334" s="65" t="s">
        <v>41</v>
      </c>
      <c r="D334" s="65" t="s">
        <v>6</v>
      </c>
      <c r="E334" s="65" t="s">
        <v>352</v>
      </c>
      <c r="F334" s="65"/>
      <c r="G334" s="96">
        <v>6000</v>
      </c>
      <c r="H334" s="97"/>
      <c r="I334" s="98">
        <f>I335</f>
        <v>0</v>
      </c>
      <c r="J334" s="99"/>
      <c r="K334" s="121">
        <f t="shared" si="9"/>
        <v>0</v>
      </c>
      <c r="L334" s="122"/>
    </row>
    <row r="335" spans="1:12" s="62" customFormat="1" ht="46.5">
      <c r="A335" s="64" t="s">
        <v>301</v>
      </c>
      <c r="B335" s="65" t="s">
        <v>565</v>
      </c>
      <c r="C335" s="65" t="s">
        <v>41</v>
      </c>
      <c r="D335" s="65" t="s">
        <v>6</v>
      </c>
      <c r="E335" s="65" t="s">
        <v>352</v>
      </c>
      <c r="F335" s="65" t="s">
        <v>302</v>
      </c>
      <c r="G335" s="96">
        <v>6000</v>
      </c>
      <c r="H335" s="97"/>
      <c r="I335" s="98">
        <f>I336</f>
        <v>0</v>
      </c>
      <c r="J335" s="99"/>
      <c r="K335" s="121">
        <f t="shared" si="9"/>
        <v>0</v>
      </c>
      <c r="L335" s="122"/>
    </row>
    <row r="336" spans="1:12" s="62" customFormat="1" ht="15">
      <c r="A336" s="64" t="s">
        <v>327</v>
      </c>
      <c r="B336" s="65" t="s">
        <v>565</v>
      </c>
      <c r="C336" s="65" t="s">
        <v>41</v>
      </c>
      <c r="D336" s="65" t="s">
        <v>6</v>
      </c>
      <c r="E336" s="65" t="s">
        <v>352</v>
      </c>
      <c r="F336" s="65" t="s">
        <v>328</v>
      </c>
      <c r="G336" s="96">
        <v>6000</v>
      </c>
      <c r="H336" s="97"/>
      <c r="I336" s="98">
        <f>'Пр.5'!I522</f>
        <v>0</v>
      </c>
      <c r="J336" s="99"/>
      <c r="K336" s="121">
        <f t="shared" si="9"/>
        <v>0</v>
      </c>
      <c r="L336" s="122"/>
    </row>
    <row r="337" spans="1:12" s="62" customFormat="1" ht="33" customHeight="1">
      <c r="A337" s="64" t="s">
        <v>353</v>
      </c>
      <c r="B337" s="65" t="s">
        <v>565</v>
      </c>
      <c r="C337" s="65" t="s">
        <v>41</v>
      </c>
      <c r="D337" s="65" t="s">
        <v>6</v>
      </c>
      <c r="E337" s="65" t="s">
        <v>354</v>
      </c>
      <c r="F337" s="65"/>
      <c r="G337" s="96">
        <v>297100</v>
      </c>
      <c r="H337" s="97"/>
      <c r="I337" s="98">
        <f>I338</f>
        <v>0</v>
      </c>
      <c r="J337" s="99"/>
      <c r="K337" s="121">
        <f t="shared" si="9"/>
        <v>0</v>
      </c>
      <c r="L337" s="122"/>
    </row>
    <row r="338" spans="1:12" s="62" customFormat="1" ht="46.5">
      <c r="A338" s="64" t="s">
        <v>355</v>
      </c>
      <c r="B338" s="65" t="s">
        <v>565</v>
      </c>
      <c r="C338" s="65" t="s">
        <v>41</v>
      </c>
      <c r="D338" s="65" t="s">
        <v>6</v>
      </c>
      <c r="E338" s="65" t="s">
        <v>356</v>
      </c>
      <c r="F338" s="65"/>
      <c r="G338" s="96">
        <v>297100</v>
      </c>
      <c r="H338" s="97"/>
      <c r="I338" s="98">
        <f>I339+I342</f>
        <v>0</v>
      </c>
      <c r="J338" s="99"/>
      <c r="K338" s="121">
        <f t="shared" si="9"/>
        <v>0</v>
      </c>
      <c r="L338" s="122"/>
    </row>
    <row r="339" spans="1:12" s="62" customFormat="1" ht="30.75">
      <c r="A339" s="64" t="s">
        <v>357</v>
      </c>
      <c r="B339" s="65" t="s">
        <v>565</v>
      </c>
      <c r="C339" s="65" t="s">
        <v>41</v>
      </c>
      <c r="D339" s="65" t="s">
        <v>6</v>
      </c>
      <c r="E339" s="65" t="s">
        <v>358</v>
      </c>
      <c r="F339" s="65"/>
      <c r="G339" s="96">
        <v>100000</v>
      </c>
      <c r="H339" s="97"/>
      <c r="I339" s="98">
        <f>I340</f>
        <v>0</v>
      </c>
      <c r="J339" s="99"/>
      <c r="K339" s="121">
        <f t="shared" si="9"/>
        <v>0</v>
      </c>
      <c r="L339" s="122"/>
    </row>
    <row r="340" spans="1:12" s="62" customFormat="1" ht="46.5">
      <c r="A340" s="64" t="s">
        <v>301</v>
      </c>
      <c r="B340" s="65" t="s">
        <v>565</v>
      </c>
      <c r="C340" s="65" t="s">
        <v>41</v>
      </c>
      <c r="D340" s="65" t="s">
        <v>6</v>
      </c>
      <c r="E340" s="65" t="s">
        <v>358</v>
      </c>
      <c r="F340" s="65" t="s">
        <v>302</v>
      </c>
      <c r="G340" s="96">
        <v>100000</v>
      </c>
      <c r="H340" s="97"/>
      <c r="I340" s="98">
        <f>I341</f>
        <v>0</v>
      </c>
      <c r="J340" s="99"/>
      <c r="K340" s="121">
        <f t="shared" si="9"/>
        <v>0</v>
      </c>
      <c r="L340" s="122"/>
    </row>
    <row r="341" spans="1:12" s="62" customFormat="1" ht="15">
      <c r="A341" s="64" t="s">
        <v>327</v>
      </c>
      <c r="B341" s="65" t="s">
        <v>565</v>
      </c>
      <c r="C341" s="65" t="s">
        <v>41</v>
      </c>
      <c r="D341" s="65" t="s">
        <v>6</v>
      </c>
      <c r="E341" s="65" t="s">
        <v>358</v>
      </c>
      <c r="F341" s="65" t="s">
        <v>328</v>
      </c>
      <c r="G341" s="96">
        <v>100000</v>
      </c>
      <c r="H341" s="97"/>
      <c r="I341" s="98">
        <f>'Пр.5'!I645</f>
        <v>0</v>
      </c>
      <c r="J341" s="99"/>
      <c r="K341" s="121">
        <f t="shared" si="9"/>
        <v>0</v>
      </c>
      <c r="L341" s="122"/>
    </row>
    <row r="342" spans="1:12" s="62" customFormat="1" ht="30.75">
      <c r="A342" s="64" t="s">
        <v>359</v>
      </c>
      <c r="B342" s="65" t="s">
        <v>565</v>
      </c>
      <c r="C342" s="65" t="s">
        <v>41</v>
      </c>
      <c r="D342" s="65" t="s">
        <v>6</v>
      </c>
      <c r="E342" s="65" t="s">
        <v>360</v>
      </c>
      <c r="F342" s="65"/>
      <c r="G342" s="96">
        <v>197100</v>
      </c>
      <c r="H342" s="97"/>
      <c r="I342" s="98">
        <f>I343</f>
        <v>0</v>
      </c>
      <c r="J342" s="99"/>
      <c r="K342" s="121">
        <f t="shared" si="9"/>
        <v>0</v>
      </c>
      <c r="L342" s="122"/>
    </row>
    <row r="343" spans="1:12" s="62" customFormat="1" ht="46.5">
      <c r="A343" s="64" t="s">
        <v>301</v>
      </c>
      <c r="B343" s="65" t="s">
        <v>565</v>
      </c>
      <c r="C343" s="65" t="s">
        <v>41</v>
      </c>
      <c r="D343" s="65" t="s">
        <v>6</v>
      </c>
      <c r="E343" s="65" t="s">
        <v>360</v>
      </c>
      <c r="F343" s="65" t="s">
        <v>302</v>
      </c>
      <c r="G343" s="96">
        <v>197100</v>
      </c>
      <c r="H343" s="97"/>
      <c r="I343" s="98">
        <f>I344</f>
        <v>0</v>
      </c>
      <c r="J343" s="99"/>
      <c r="K343" s="121">
        <f t="shared" si="9"/>
        <v>0</v>
      </c>
      <c r="L343" s="122"/>
    </row>
    <row r="344" spans="1:12" s="62" customFormat="1" ht="15">
      <c r="A344" s="64" t="s">
        <v>327</v>
      </c>
      <c r="B344" s="65" t="s">
        <v>565</v>
      </c>
      <c r="C344" s="65" t="s">
        <v>41</v>
      </c>
      <c r="D344" s="65" t="s">
        <v>6</v>
      </c>
      <c r="E344" s="65" t="s">
        <v>360</v>
      </c>
      <c r="F344" s="65" t="s">
        <v>328</v>
      </c>
      <c r="G344" s="96">
        <v>197100</v>
      </c>
      <c r="H344" s="97"/>
      <c r="I344" s="98">
        <f>'Пр.5'!I667</f>
        <v>0</v>
      </c>
      <c r="J344" s="99"/>
      <c r="K344" s="121">
        <f t="shared" si="9"/>
        <v>0</v>
      </c>
      <c r="L344" s="122"/>
    </row>
    <row r="345" spans="1:12" s="62" customFormat="1" ht="15">
      <c r="A345" s="64" t="s">
        <v>361</v>
      </c>
      <c r="B345" s="65" t="s">
        <v>565</v>
      </c>
      <c r="C345" s="65" t="s">
        <v>41</v>
      </c>
      <c r="D345" s="65" t="s">
        <v>6</v>
      </c>
      <c r="E345" s="65" t="s">
        <v>362</v>
      </c>
      <c r="F345" s="65"/>
      <c r="G345" s="96">
        <v>22730570</v>
      </c>
      <c r="H345" s="97"/>
      <c r="I345" s="98">
        <f>I346+I349+I352</f>
        <v>448789.78</v>
      </c>
      <c r="J345" s="99"/>
      <c r="K345" s="121">
        <f aca="true" t="shared" si="10" ref="K345:K408">I345/G345*100</f>
        <v>1.974388587703696</v>
      </c>
      <c r="L345" s="122"/>
    </row>
    <row r="346" spans="1:12" s="62" customFormat="1" ht="93">
      <c r="A346" s="64" t="s">
        <v>82</v>
      </c>
      <c r="B346" s="65" t="s">
        <v>565</v>
      </c>
      <c r="C346" s="65" t="s">
        <v>41</v>
      </c>
      <c r="D346" s="65" t="s">
        <v>6</v>
      </c>
      <c r="E346" s="65" t="s">
        <v>363</v>
      </c>
      <c r="F346" s="65"/>
      <c r="G346" s="96">
        <v>600000</v>
      </c>
      <c r="H346" s="97"/>
      <c r="I346" s="98">
        <f>I347</f>
        <v>171287.7</v>
      </c>
      <c r="J346" s="99"/>
      <c r="K346" s="121">
        <f t="shared" si="10"/>
        <v>28.54795</v>
      </c>
      <c r="L346" s="122"/>
    </row>
    <row r="347" spans="1:12" s="62" customFormat="1" ht="46.5">
      <c r="A347" s="64" t="s">
        <v>301</v>
      </c>
      <c r="B347" s="65" t="s">
        <v>565</v>
      </c>
      <c r="C347" s="65" t="s">
        <v>41</v>
      </c>
      <c r="D347" s="65" t="s">
        <v>6</v>
      </c>
      <c r="E347" s="65" t="s">
        <v>363</v>
      </c>
      <c r="F347" s="65" t="s">
        <v>302</v>
      </c>
      <c r="G347" s="96">
        <v>600000</v>
      </c>
      <c r="H347" s="97"/>
      <c r="I347" s="98">
        <f>I348</f>
        <v>171287.7</v>
      </c>
      <c r="J347" s="99"/>
      <c r="K347" s="121">
        <f t="shared" si="10"/>
        <v>28.54795</v>
      </c>
      <c r="L347" s="122"/>
    </row>
    <row r="348" spans="1:12" s="62" customFormat="1" ht="15">
      <c r="A348" s="64" t="s">
        <v>327</v>
      </c>
      <c r="B348" s="65" t="s">
        <v>565</v>
      </c>
      <c r="C348" s="65" t="s">
        <v>41</v>
      </c>
      <c r="D348" s="65" t="s">
        <v>6</v>
      </c>
      <c r="E348" s="65" t="s">
        <v>363</v>
      </c>
      <c r="F348" s="65" t="s">
        <v>328</v>
      </c>
      <c r="G348" s="96">
        <v>600000</v>
      </c>
      <c r="H348" s="97"/>
      <c r="I348" s="98">
        <v>171287.7</v>
      </c>
      <c r="J348" s="99"/>
      <c r="K348" s="121">
        <f t="shared" si="10"/>
        <v>28.54795</v>
      </c>
      <c r="L348" s="122"/>
    </row>
    <row r="349" spans="1:12" s="62" customFormat="1" ht="15">
      <c r="A349" s="64" t="s">
        <v>84</v>
      </c>
      <c r="B349" s="65" t="s">
        <v>565</v>
      </c>
      <c r="C349" s="65" t="s">
        <v>41</v>
      </c>
      <c r="D349" s="65" t="s">
        <v>6</v>
      </c>
      <c r="E349" s="65" t="s">
        <v>364</v>
      </c>
      <c r="F349" s="65"/>
      <c r="G349" s="96">
        <v>12000</v>
      </c>
      <c r="H349" s="97"/>
      <c r="I349" s="98">
        <f>I350</f>
        <v>12000</v>
      </c>
      <c r="J349" s="99"/>
      <c r="K349" s="121">
        <f t="shared" si="10"/>
        <v>100</v>
      </c>
      <c r="L349" s="122"/>
    </row>
    <row r="350" spans="1:12" s="62" customFormat="1" ht="46.5">
      <c r="A350" s="64" t="s">
        <v>301</v>
      </c>
      <c r="B350" s="65" t="s">
        <v>565</v>
      </c>
      <c r="C350" s="65" t="s">
        <v>41</v>
      </c>
      <c r="D350" s="65" t="s">
        <v>6</v>
      </c>
      <c r="E350" s="65" t="s">
        <v>364</v>
      </c>
      <c r="F350" s="65" t="s">
        <v>302</v>
      </c>
      <c r="G350" s="96">
        <v>12000</v>
      </c>
      <c r="H350" s="97"/>
      <c r="I350" s="98">
        <f>I351</f>
        <v>12000</v>
      </c>
      <c r="J350" s="99"/>
      <c r="K350" s="121">
        <f t="shared" si="10"/>
        <v>100</v>
      </c>
      <c r="L350" s="122"/>
    </row>
    <row r="351" spans="1:12" s="62" customFormat="1" ht="15">
      <c r="A351" s="64" t="s">
        <v>327</v>
      </c>
      <c r="B351" s="65" t="s">
        <v>565</v>
      </c>
      <c r="C351" s="65" t="s">
        <v>41</v>
      </c>
      <c r="D351" s="65" t="s">
        <v>6</v>
      </c>
      <c r="E351" s="65" t="s">
        <v>364</v>
      </c>
      <c r="F351" s="65" t="s">
        <v>328</v>
      </c>
      <c r="G351" s="96">
        <v>12000</v>
      </c>
      <c r="H351" s="97"/>
      <c r="I351" s="98">
        <v>12000</v>
      </c>
      <c r="J351" s="99"/>
      <c r="K351" s="121">
        <f t="shared" si="10"/>
        <v>100</v>
      </c>
      <c r="L351" s="122"/>
    </row>
    <row r="352" spans="1:12" s="62" customFormat="1" ht="30.75">
      <c r="A352" s="64" t="s">
        <v>154</v>
      </c>
      <c r="B352" s="65" t="s">
        <v>565</v>
      </c>
      <c r="C352" s="65" t="s">
        <v>41</v>
      </c>
      <c r="D352" s="65" t="s">
        <v>6</v>
      </c>
      <c r="E352" s="65" t="s">
        <v>365</v>
      </c>
      <c r="F352" s="65"/>
      <c r="G352" s="96">
        <v>22118570</v>
      </c>
      <c r="H352" s="97"/>
      <c r="I352" s="98">
        <f>I353</f>
        <v>265502.08</v>
      </c>
      <c r="J352" s="99"/>
      <c r="K352" s="121">
        <f t="shared" si="10"/>
        <v>1.2003582510080897</v>
      </c>
      <c r="L352" s="122"/>
    </row>
    <row r="353" spans="1:12" s="62" customFormat="1" ht="46.5">
      <c r="A353" s="64" t="s">
        <v>301</v>
      </c>
      <c r="B353" s="65" t="s">
        <v>565</v>
      </c>
      <c r="C353" s="65" t="s">
        <v>41</v>
      </c>
      <c r="D353" s="65" t="s">
        <v>6</v>
      </c>
      <c r="E353" s="65" t="s">
        <v>365</v>
      </c>
      <c r="F353" s="65" t="s">
        <v>302</v>
      </c>
      <c r="G353" s="96">
        <v>22118570</v>
      </c>
      <c r="H353" s="97"/>
      <c r="I353" s="98">
        <f>I354</f>
        <v>265502.08</v>
      </c>
      <c r="J353" s="99"/>
      <c r="K353" s="121">
        <f t="shared" si="10"/>
        <v>1.2003582510080897</v>
      </c>
      <c r="L353" s="122"/>
    </row>
    <row r="354" spans="1:12" s="62" customFormat="1" ht="15">
      <c r="A354" s="64" t="s">
        <v>327</v>
      </c>
      <c r="B354" s="65" t="s">
        <v>565</v>
      </c>
      <c r="C354" s="65" t="s">
        <v>41</v>
      </c>
      <c r="D354" s="65" t="s">
        <v>6</v>
      </c>
      <c r="E354" s="65" t="s">
        <v>365</v>
      </c>
      <c r="F354" s="65" t="s">
        <v>328</v>
      </c>
      <c r="G354" s="96">
        <v>22118570</v>
      </c>
      <c r="H354" s="97"/>
      <c r="I354" s="98">
        <f>14113.29+90704.16+87883.87+72800.76</f>
        <v>265502.08</v>
      </c>
      <c r="J354" s="99"/>
      <c r="K354" s="121">
        <f t="shared" si="10"/>
        <v>1.2003582510080897</v>
      </c>
      <c r="L354" s="122"/>
    </row>
    <row r="355" spans="1:16" s="62" customFormat="1" ht="15">
      <c r="A355" s="64" t="s">
        <v>43</v>
      </c>
      <c r="B355" s="65" t="s">
        <v>565</v>
      </c>
      <c r="C355" s="65" t="s">
        <v>41</v>
      </c>
      <c r="D355" s="65" t="s">
        <v>8</v>
      </c>
      <c r="E355" s="65"/>
      <c r="F355" s="65"/>
      <c r="G355" s="96">
        <v>265025028.91</v>
      </c>
      <c r="H355" s="97"/>
      <c r="I355" s="98">
        <f>I356+I369+I383+I403+I417</f>
        <v>44363618.22999999</v>
      </c>
      <c r="J355" s="99"/>
      <c r="K355" s="121">
        <f t="shared" si="10"/>
        <v>16.73940699580697</v>
      </c>
      <c r="L355" s="122"/>
      <c r="P355" s="63"/>
    </row>
    <row r="356" spans="1:12" s="62" customFormat="1" ht="30.75">
      <c r="A356" s="64" t="s">
        <v>321</v>
      </c>
      <c r="B356" s="65" t="s">
        <v>565</v>
      </c>
      <c r="C356" s="65" t="s">
        <v>41</v>
      </c>
      <c r="D356" s="65" t="s">
        <v>8</v>
      </c>
      <c r="E356" s="65" t="s">
        <v>322</v>
      </c>
      <c r="F356" s="65"/>
      <c r="G356" s="96">
        <v>207991107.56</v>
      </c>
      <c r="H356" s="97"/>
      <c r="I356" s="98">
        <f>I357+I361+I365</f>
        <v>41146823.669999994</v>
      </c>
      <c r="J356" s="99"/>
      <c r="K356" s="121">
        <f t="shared" si="10"/>
        <v>19.782972528347255</v>
      </c>
      <c r="L356" s="122"/>
    </row>
    <row r="357" spans="1:12" s="62" customFormat="1" ht="30.75">
      <c r="A357" s="64" t="s">
        <v>366</v>
      </c>
      <c r="B357" s="65" t="s">
        <v>565</v>
      </c>
      <c r="C357" s="65" t="s">
        <v>41</v>
      </c>
      <c r="D357" s="65" t="s">
        <v>8</v>
      </c>
      <c r="E357" s="65" t="s">
        <v>367</v>
      </c>
      <c r="F357" s="65"/>
      <c r="G357" s="96">
        <v>8202600</v>
      </c>
      <c r="H357" s="97"/>
      <c r="I357" s="98">
        <f>I358</f>
        <v>1709348.19</v>
      </c>
      <c r="J357" s="99"/>
      <c r="K357" s="121">
        <f t="shared" si="10"/>
        <v>20.839102113963865</v>
      </c>
      <c r="L357" s="122"/>
    </row>
    <row r="358" spans="1:12" s="62" customFormat="1" ht="46.5">
      <c r="A358" s="64" t="s">
        <v>368</v>
      </c>
      <c r="B358" s="65" t="s">
        <v>565</v>
      </c>
      <c r="C358" s="65" t="s">
        <v>41</v>
      </c>
      <c r="D358" s="65" t="s">
        <v>8</v>
      </c>
      <c r="E358" s="65" t="s">
        <v>369</v>
      </c>
      <c r="F358" s="65"/>
      <c r="G358" s="96">
        <v>8202600</v>
      </c>
      <c r="H358" s="97"/>
      <c r="I358" s="98">
        <f>I359</f>
        <v>1709348.19</v>
      </c>
      <c r="J358" s="99"/>
      <c r="K358" s="121">
        <f t="shared" si="10"/>
        <v>20.839102113963865</v>
      </c>
      <c r="L358" s="122"/>
    </row>
    <row r="359" spans="1:12" s="62" customFormat="1" ht="46.5">
      <c r="A359" s="64" t="s">
        <v>301</v>
      </c>
      <c r="B359" s="65" t="s">
        <v>565</v>
      </c>
      <c r="C359" s="65" t="s">
        <v>41</v>
      </c>
      <c r="D359" s="65" t="s">
        <v>8</v>
      </c>
      <c r="E359" s="65" t="s">
        <v>369</v>
      </c>
      <c r="F359" s="65" t="s">
        <v>302</v>
      </c>
      <c r="G359" s="96">
        <v>8202600</v>
      </c>
      <c r="H359" s="97"/>
      <c r="I359" s="98">
        <f>I360</f>
        <v>1709348.19</v>
      </c>
      <c r="J359" s="99"/>
      <c r="K359" s="121">
        <f t="shared" si="10"/>
        <v>20.839102113963865</v>
      </c>
      <c r="L359" s="122"/>
    </row>
    <row r="360" spans="1:12" s="62" customFormat="1" ht="15">
      <c r="A360" s="64" t="s">
        <v>327</v>
      </c>
      <c r="B360" s="65" t="s">
        <v>565</v>
      </c>
      <c r="C360" s="65" t="s">
        <v>41</v>
      </c>
      <c r="D360" s="65" t="s">
        <v>8</v>
      </c>
      <c r="E360" s="65" t="s">
        <v>369</v>
      </c>
      <c r="F360" s="65" t="s">
        <v>328</v>
      </c>
      <c r="G360" s="96">
        <v>8202600</v>
      </c>
      <c r="H360" s="97"/>
      <c r="I360" s="98">
        <f>'Пр.5'!I132</f>
        <v>1709348.19</v>
      </c>
      <c r="J360" s="99"/>
      <c r="K360" s="121">
        <f t="shared" si="10"/>
        <v>20.839102113963865</v>
      </c>
      <c r="L360" s="122"/>
    </row>
    <row r="361" spans="1:12" s="62" customFormat="1" ht="46.5">
      <c r="A361" s="64" t="s">
        <v>323</v>
      </c>
      <c r="B361" s="65" t="s">
        <v>565</v>
      </c>
      <c r="C361" s="65" t="s">
        <v>41</v>
      </c>
      <c r="D361" s="65" t="s">
        <v>8</v>
      </c>
      <c r="E361" s="65" t="s">
        <v>324</v>
      </c>
      <c r="F361" s="65"/>
      <c r="G361" s="96">
        <v>198998893.56</v>
      </c>
      <c r="H361" s="97"/>
      <c r="I361" s="98">
        <f>I362</f>
        <v>39398096.3</v>
      </c>
      <c r="J361" s="99"/>
      <c r="K361" s="121">
        <f t="shared" si="10"/>
        <v>19.798148419413753</v>
      </c>
      <c r="L361" s="122"/>
    </row>
    <row r="362" spans="1:12" s="62" customFormat="1" ht="15">
      <c r="A362" s="64" t="s">
        <v>325</v>
      </c>
      <c r="B362" s="65" t="s">
        <v>565</v>
      </c>
      <c r="C362" s="65" t="s">
        <v>41</v>
      </c>
      <c r="D362" s="65" t="s">
        <v>8</v>
      </c>
      <c r="E362" s="65" t="s">
        <v>326</v>
      </c>
      <c r="F362" s="65"/>
      <c r="G362" s="96">
        <v>198998893.56</v>
      </c>
      <c r="H362" s="97"/>
      <c r="I362" s="98">
        <f>I363</f>
        <v>39398096.3</v>
      </c>
      <c r="J362" s="99"/>
      <c r="K362" s="121">
        <f t="shared" si="10"/>
        <v>19.798148419413753</v>
      </c>
      <c r="L362" s="122"/>
    </row>
    <row r="363" spans="1:12" s="62" customFormat="1" ht="46.5">
      <c r="A363" s="64" t="s">
        <v>301</v>
      </c>
      <c r="B363" s="65" t="s">
        <v>565</v>
      </c>
      <c r="C363" s="65" t="s">
        <v>41</v>
      </c>
      <c r="D363" s="65" t="s">
        <v>8</v>
      </c>
      <c r="E363" s="65" t="s">
        <v>326</v>
      </c>
      <c r="F363" s="65" t="s">
        <v>302</v>
      </c>
      <c r="G363" s="96">
        <v>198998893.56</v>
      </c>
      <c r="H363" s="97"/>
      <c r="I363" s="98">
        <f>I364</f>
        <v>39398096.3</v>
      </c>
      <c r="J363" s="99"/>
      <c r="K363" s="121">
        <f t="shared" si="10"/>
        <v>19.798148419413753</v>
      </c>
      <c r="L363" s="122"/>
    </row>
    <row r="364" spans="1:12" s="62" customFormat="1" ht="15">
      <c r="A364" s="64" t="s">
        <v>327</v>
      </c>
      <c r="B364" s="65" t="s">
        <v>565</v>
      </c>
      <c r="C364" s="65" t="s">
        <v>41</v>
      </c>
      <c r="D364" s="65" t="s">
        <v>8</v>
      </c>
      <c r="E364" s="65" t="s">
        <v>326</v>
      </c>
      <c r="F364" s="65" t="s">
        <v>328</v>
      </c>
      <c r="G364" s="96">
        <v>198998893.56</v>
      </c>
      <c r="H364" s="97"/>
      <c r="I364" s="98">
        <f>'Пр.5'!I169</f>
        <v>39398096.3</v>
      </c>
      <c r="J364" s="99"/>
      <c r="K364" s="121">
        <f t="shared" si="10"/>
        <v>19.798148419413753</v>
      </c>
      <c r="L364" s="122"/>
    </row>
    <row r="365" spans="1:12" s="62" customFormat="1" ht="78" customHeight="1">
      <c r="A365" s="64" t="s">
        <v>370</v>
      </c>
      <c r="B365" s="65" t="s">
        <v>565</v>
      </c>
      <c r="C365" s="65" t="s">
        <v>41</v>
      </c>
      <c r="D365" s="65" t="s">
        <v>8</v>
      </c>
      <c r="E365" s="65" t="s">
        <v>371</v>
      </c>
      <c r="F365" s="65"/>
      <c r="G365" s="96">
        <v>789614</v>
      </c>
      <c r="H365" s="97"/>
      <c r="I365" s="98">
        <f>I366</f>
        <v>39379.18</v>
      </c>
      <c r="J365" s="99"/>
      <c r="K365" s="121">
        <f t="shared" si="10"/>
        <v>4.987143085102341</v>
      </c>
      <c r="L365" s="122"/>
    </row>
    <row r="366" spans="1:12" s="62" customFormat="1" ht="78">
      <c r="A366" s="64" t="s">
        <v>372</v>
      </c>
      <c r="B366" s="65" t="s">
        <v>565</v>
      </c>
      <c r="C366" s="65" t="s">
        <v>41</v>
      </c>
      <c r="D366" s="65" t="s">
        <v>8</v>
      </c>
      <c r="E366" s="65" t="s">
        <v>373</v>
      </c>
      <c r="F366" s="65"/>
      <c r="G366" s="96">
        <v>789614</v>
      </c>
      <c r="H366" s="97"/>
      <c r="I366" s="98">
        <f>I367</f>
        <v>39379.18</v>
      </c>
      <c r="J366" s="99"/>
      <c r="K366" s="121">
        <f t="shared" si="10"/>
        <v>4.987143085102341</v>
      </c>
      <c r="L366" s="122"/>
    </row>
    <row r="367" spans="1:12" s="62" customFormat="1" ht="46.5">
      <c r="A367" s="64" t="s">
        <v>301</v>
      </c>
      <c r="B367" s="65" t="s">
        <v>565</v>
      </c>
      <c r="C367" s="65" t="s">
        <v>41</v>
      </c>
      <c r="D367" s="65" t="s">
        <v>8</v>
      </c>
      <c r="E367" s="65" t="s">
        <v>373</v>
      </c>
      <c r="F367" s="65" t="s">
        <v>302</v>
      </c>
      <c r="G367" s="96">
        <v>789614</v>
      </c>
      <c r="H367" s="97"/>
      <c r="I367" s="98">
        <f>I368</f>
        <v>39379.18</v>
      </c>
      <c r="J367" s="99"/>
      <c r="K367" s="121">
        <f t="shared" si="10"/>
        <v>4.987143085102341</v>
      </c>
      <c r="L367" s="122"/>
    </row>
    <row r="368" spans="1:12" s="62" customFormat="1" ht="15">
      <c r="A368" s="64" t="s">
        <v>327</v>
      </c>
      <c r="B368" s="65" t="s">
        <v>565</v>
      </c>
      <c r="C368" s="65" t="s">
        <v>41</v>
      </c>
      <c r="D368" s="65" t="s">
        <v>8</v>
      </c>
      <c r="E368" s="65" t="s">
        <v>373</v>
      </c>
      <c r="F368" s="65" t="s">
        <v>328</v>
      </c>
      <c r="G368" s="96">
        <v>789614</v>
      </c>
      <c r="H368" s="97"/>
      <c r="I368" s="98">
        <f>'Пр.5'!I194</f>
        <v>39379.18</v>
      </c>
      <c r="J368" s="99"/>
      <c r="K368" s="121">
        <f t="shared" si="10"/>
        <v>4.987143085102341</v>
      </c>
      <c r="L368" s="122"/>
    </row>
    <row r="369" spans="1:12" s="62" customFormat="1" ht="46.5">
      <c r="A369" s="64" t="s">
        <v>329</v>
      </c>
      <c r="B369" s="65" t="s">
        <v>565</v>
      </c>
      <c r="C369" s="65" t="s">
        <v>41</v>
      </c>
      <c r="D369" s="65" t="s">
        <v>8</v>
      </c>
      <c r="E369" s="65" t="s">
        <v>330</v>
      </c>
      <c r="F369" s="65"/>
      <c r="G369" s="96">
        <v>1783100</v>
      </c>
      <c r="H369" s="97"/>
      <c r="I369" s="98">
        <f>I370</f>
        <v>0</v>
      </c>
      <c r="J369" s="99"/>
      <c r="K369" s="121">
        <f t="shared" si="10"/>
        <v>0</v>
      </c>
      <c r="L369" s="122"/>
    </row>
    <row r="370" spans="1:12" s="62" customFormat="1" ht="45" customHeight="1">
      <c r="A370" s="64" t="s">
        <v>331</v>
      </c>
      <c r="B370" s="65" t="s">
        <v>565</v>
      </c>
      <c r="C370" s="65" t="s">
        <v>41</v>
      </c>
      <c r="D370" s="65" t="s">
        <v>8</v>
      </c>
      <c r="E370" s="65" t="s">
        <v>332</v>
      </c>
      <c r="F370" s="65"/>
      <c r="G370" s="96">
        <v>1783100</v>
      </c>
      <c r="H370" s="97"/>
      <c r="I370" s="98">
        <f>I371+I374+I377</f>
        <v>0</v>
      </c>
      <c r="J370" s="99"/>
      <c r="K370" s="121">
        <f t="shared" si="10"/>
        <v>0</v>
      </c>
      <c r="L370" s="122"/>
    </row>
    <row r="371" spans="1:12" s="62" customFormat="1" ht="30.75">
      <c r="A371" s="64" t="s">
        <v>333</v>
      </c>
      <c r="B371" s="65" t="s">
        <v>565</v>
      </c>
      <c r="C371" s="65" t="s">
        <v>41</v>
      </c>
      <c r="D371" s="65" t="s">
        <v>8</v>
      </c>
      <c r="E371" s="65" t="s">
        <v>334</v>
      </c>
      <c r="F371" s="65"/>
      <c r="G371" s="96">
        <v>383100</v>
      </c>
      <c r="H371" s="97"/>
      <c r="I371" s="98">
        <f>I372</f>
        <v>0</v>
      </c>
      <c r="J371" s="99"/>
      <c r="K371" s="121">
        <f t="shared" si="10"/>
        <v>0</v>
      </c>
      <c r="L371" s="122"/>
    </row>
    <row r="372" spans="1:12" s="62" customFormat="1" ht="46.5">
      <c r="A372" s="64" t="s">
        <v>301</v>
      </c>
      <c r="B372" s="65" t="s">
        <v>565</v>
      </c>
      <c r="C372" s="65" t="s">
        <v>41</v>
      </c>
      <c r="D372" s="65" t="s">
        <v>8</v>
      </c>
      <c r="E372" s="65" t="s">
        <v>334</v>
      </c>
      <c r="F372" s="65" t="s">
        <v>302</v>
      </c>
      <c r="G372" s="96">
        <v>383100</v>
      </c>
      <c r="H372" s="97"/>
      <c r="I372" s="98">
        <f>I373</f>
        <v>0</v>
      </c>
      <c r="J372" s="99"/>
      <c r="K372" s="121">
        <f t="shared" si="10"/>
        <v>0</v>
      </c>
      <c r="L372" s="122"/>
    </row>
    <row r="373" spans="1:12" s="62" customFormat="1" ht="15">
      <c r="A373" s="64" t="s">
        <v>327</v>
      </c>
      <c r="B373" s="65" t="s">
        <v>565</v>
      </c>
      <c r="C373" s="65" t="s">
        <v>41</v>
      </c>
      <c r="D373" s="65" t="s">
        <v>8</v>
      </c>
      <c r="E373" s="65" t="s">
        <v>334</v>
      </c>
      <c r="F373" s="65" t="s">
        <v>328</v>
      </c>
      <c r="G373" s="96">
        <v>383100</v>
      </c>
      <c r="H373" s="97"/>
      <c r="I373" s="98">
        <f>'Пр.5'!I245</f>
        <v>0</v>
      </c>
      <c r="J373" s="99"/>
      <c r="K373" s="121">
        <f t="shared" si="10"/>
        <v>0</v>
      </c>
      <c r="L373" s="122"/>
    </row>
    <row r="374" spans="1:12" s="62" customFormat="1" ht="15">
      <c r="A374" s="64" t="s">
        <v>335</v>
      </c>
      <c r="B374" s="65" t="s">
        <v>565</v>
      </c>
      <c r="C374" s="65" t="s">
        <v>41</v>
      </c>
      <c r="D374" s="65" t="s">
        <v>8</v>
      </c>
      <c r="E374" s="65" t="s">
        <v>336</v>
      </c>
      <c r="F374" s="65"/>
      <c r="G374" s="96">
        <v>200000</v>
      </c>
      <c r="H374" s="97"/>
      <c r="I374" s="98">
        <f>I375</f>
        <v>0</v>
      </c>
      <c r="J374" s="99"/>
      <c r="K374" s="121">
        <f t="shared" si="10"/>
        <v>0</v>
      </c>
      <c r="L374" s="122"/>
    </row>
    <row r="375" spans="1:12" s="62" customFormat="1" ht="46.5">
      <c r="A375" s="64" t="s">
        <v>301</v>
      </c>
      <c r="B375" s="65" t="s">
        <v>565</v>
      </c>
      <c r="C375" s="65" t="s">
        <v>41</v>
      </c>
      <c r="D375" s="65" t="s">
        <v>8</v>
      </c>
      <c r="E375" s="65" t="s">
        <v>336</v>
      </c>
      <c r="F375" s="65" t="s">
        <v>302</v>
      </c>
      <c r="G375" s="96">
        <v>200000</v>
      </c>
      <c r="H375" s="97"/>
      <c r="I375" s="98">
        <f>I376</f>
        <v>0</v>
      </c>
      <c r="J375" s="99"/>
      <c r="K375" s="121">
        <f t="shared" si="10"/>
        <v>0</v>
      </c>
      <c r="L375" s="122"/>
    </row>
    <row r="376" spans="1:12" s="62" customFormat="1" ht="15">
      <c r="A376" s="64" t="s">
        <v>327</v>
      </c>
      <c r="B376" s="65" t="s">
        <v>565</v>
      </c>
      <c r="C376" s="65" t="s">
        <v>41</v>
      </c>
      <c r="D376" s="65" t="s">
        <v>8</v>
      </c>
      <c r="E376" s="65" t="s">
        <v>336</v>
      </c>
      <c r="F376" s="65" t="s">
        <v>328</v>
      </c>
      <c r="G376" s="96">
        <v>200000</v>
      </c>
      <c r="H376" s="97"/>
      <c r="I376" s="98">
        <f>'Пр.5'!I265</f>
        <v>0</v>
      </c>
      <c r="J376" s="99"/>
      <c r="K376" s="121">
        <f t="shared" si="10"/>
        <v>0</v>
      </c>
      <c r="L376" s="122"/>
    </row>
    <row r="377" spans="1:12" s="62" customFormat="1" ht="15">
      <c r="A377" s="64" t="s">
        <v>376</v>
      </c>
      <c r="B377" s="65" t="s">
        <v>565</v>
      </c>
      <c r="C377" s="65" t="s">
        <v>41</v>
      </c>
      <c r="D377" s="65" t="s">
        <v>8</v>
      </c>
      <c r="E377" s="65" t="s">
        <v>377</v>
      </c>
      <c r="F377" s="65"/>
      <c r="G377" s="96">
        <v>615000</v>
      </c>
      <c r="H377" s="97"/>
      <c r="I377" s="98">
        <f>I378</f>
        <v>0</v>
      </c>
      <c r="J377" s="99"/>
      <c r="K377" s="121">
        <f t="shared" si="10"/>
        <v>0</v>
      </c>
      <c r="L377" s="122"/>
    </row>
    <row r="378" spans="1:12" s="62" customFormat="1" ht="46.5">
      <c r="A378" s="64" t="s">
        <v>301</v>
      </c>
      <c r="B378" s="65" t="s">
        <v>565</v>
      </c>
      <c r="C378" s="65" t="s">
        <v>41</v>
      </c>
      <c r="D378" s="65" t="s">
        <v>8</v>
      </c>
      <c r="E378" s="65" t="s">
        <v>377</v>
      </c>
      <c r="F378" s="65" t="s">
        <v>302</v>
      </c>
      <c r="G378" s="96">
        <v>615000</v>
      </c>
      <c r="H378" s="97"/>
      <c r="I378" s="98">
        <f>I379</f>
        <v>0</v>
      </c>
      <c r="J378" s="99"/>
      <c r="K378" s="121">
        <f t="shared" si="10"/>
        <v>0</v>
      </c>
      <c r="L378" s="122"/>
    </row>
    <row r="379" spans="1:12" s="62" customFormat="1" ht="15">
      <c r="A379" s="64" t="s">
        <v>327</v>
      </c>
      <c r="B379" s="65" t="s">
        <v>565</v>
      </c>
      <c r="C379" s="65" t="s">
        <v>41</v>
      </c>
      <c r="D379" s="65" t="s">
        <v>8</v>
      </c>
      <c r="E379" s="65" t="s">
        <v>377</v>
      </c>
      <c r="F379" s="65" t="s">
        <v>328</v>
      </c>
      <c r="G379" s="96">
        <v>615000</v>
      </c>
      <c r="H379" s="97"/>
      <c r="I379" s="98">
        <f>'Пр.5'!I271</f>
        <v>0</v>
      </c>
      <c r="J379" s="99"/>
      <c r="K379" s="121">
        <f t="shared" si="10"/>
        <v>0</v>
      </c>
      <c r="L379" s="122"/>
    </row>
    <row r="380" spans="1:12" s="62" customFormat="1" ht="15">
      <c r="A380" s="64" t="s">
        <v>378</v>
      </c>
      <c r="B380" s="65" t="s">
        <v>565</v>
      </c>
      <c r="C380" s="65" t="s">
        <v>41</v>
      </c>
      <c r="D380" s="65" t="s">
        <v>8</v>
      </c>
      <c r="E380" s="65" t="s">
        <v>379</v>
      </c>
      <c r="F380" s="65"/>
      <c r="G380" s="96">
        <v>585000</v>
      </c>
      <c r="H380" s="97"/>
      <c r="I380" s="98">
        <f>I381</f>
        <v>0</v>
      </c>
      <c r="J380" s="99"/>
      <c r="K380" s="121">
        <f t="shared" si="10"/>
        <v>0</v>
      </c>
      <c r="L380" s="122"/>
    </row>
    <row r="381" spans="1:12" s="62" customFormat="1" ht="46.5">
      <c r="A381" s="64" t="s">
        <v>301</v>
      </c>
      <c r="B381" s="65" t="s">
        <v>565</v>
      </c>
      <c r="C381" s="65" t="s">
        <v>41</v>
      </c>
      <c r="D381" s="65" t="s">
        <v>8</v>
      </c>
      <c r="E381" s="65" t="s">
        <v>379</v>
      </c>
      <c r="F381" s="65" t="s">
        <v>302</v>
      </c>
      <c r="G381" s="96">
        <v>585000</v>
      </c>
      <c r="H381" s="97"/>
      <c r="I381" s="98">
        <f>I382</f>
        <v>0</v>
      </c>
      <c r="J381" s="99"/>
      <c r="K381" s="121">
        <f t="shared" si="10"/>
        <v>0</v>
      </c>
      <c r="L381" s="122"/>
    </row>
    <row r="382" spans="1:12" s="62" customFormat="1" ht="15">
      <c r="A382" s="64" t="s">
        <v>327</v>
      </c>
      <c r="B382" s="65" t="s">
        <v>565</v>
      </c>
      <c r="C382" s="65" t="s">
        <v>41</v>
      </c>
      <c r="D382" s="65" t="s">
        <v>8</v>
      </c>
      <c r="E382" s="65" t="s">
        <v>379</v>
      </c>
      <c r="F382" s="65" t="s">
        <v>328</v>
      </c>
      <c r="G382" s="96">
        <v>585000</v>
      </c>
      <c r="H382" s="97"/>
      <c r="I382" s="98">
        <f>'Пр.5'!I283</f>
        <v>0</v>
      </c>
      <c r="J382" s="99"/>
      <c r="K382" s="121">
        <f t="shared" si="10"/>
        <v>0</v>
      </c>
      <c r="L382" s="122"/>
    </row>
    <row r="383" spans="1:12" s="62" customFormat="1" ht="30.75">
      <c r="A383" s="64" t="s">
        <v>339</v>
      </c>
      <c r="B383" s="65" t="s">
        <v>565</v>
      </c>
      <c r="C383" s="65" t="s">
        <v>41</v>
      </c>
      <c r="D383" s="65" t="s">
        <v>8</v>
      </c>
      <c r="E383" s="65" t="s">
        <v>340</v>
      </c>
      <c r="F383" s="65"/>
      <c r="G383" s="96">
        <v>1524200</v>
      </c>
      <c r="H383" s="97"/>
      <c r="I383" s="98">
        <f>I384</f>
        <v>0</v>
      </c>
      <c r="J383" s="99"/>
      <c r="K383" s="121">
        <f t="shared" si="10"/>
        <v>0</v>
      </c>
      <c r="L383" s="122"/>
    </row>
    <row r="384" spans="1:12" s="62" customFormat="1" ht="46.5">
      <c r="A384" s="64" t="s">
        <v>341</v>
      </c>
      <c r="B384" s="65" t="s">
        <v>565</v>
      </c>
      <c r="C384" s="65" t="s">
        <v>41</v>
      </c>
      <c r="D384" s="65" t="s">
        <v>8</v>
      </c>
      <c r="E384" s="65" t="s">
        <v>342</v>
      </c>
      <c r="F384" s="65"/>
      <c r="G384" s="96">
        <v>1524200</v>
      </c>
      <c r="H384" s="97"/>
      <c r="I384" s="98">
        <f>I385+I388+I391+I394+I397</f>
        <v>0</v>
      </c>
      <c r="J384" s="99"/>
      <c r="K384" s="121">
        <f t="shared" si="10"/>
        <v>0</v>
      </c>
      <c r="L384" s="122"/>
    </row>
    <row r="385" spans="1:12" s="62" customFormat="1" ht="62.25">
      <c r="A385" s="64" t="s">
        <v>343</v>
      </c>
      <c r="B385" s="65" t="s">
        <v>565</v>
      </c>
      <c r="C385" s="65" t="s">
        <v>41</v>
      </c>
      <c r="D385" s="65" t="s">
        <v>8</v>
      </c>
      <c r="E385" s="65" t="s">
        <v>344</v>
      </c>
      <c r="F385" s="65"/>
      <c r="G385" s="96">
        <v>742800</v>
      </c>
      <c r="H385" s="97"/>
      <c r="I385" s="98">
        <f>I386</f>
        <v>0</v>
      </c>
      <c r="J385" s="99"/>
      <c r="K385" s="121">
        <f t="shared" si="10"/>
        <v>0</v>
      </c>
      <c r="L385" s="122"/>
    </row>
    <row r="386" spans="1:12" s="62" customFormat="1" ht="46.5">
      <c r="A386" s="64" t="s">
        <v>301</v>
      </c>
      <c r="B386" s="65" t="s">
        <v>565</v>
      </c>
      <c r="C386" s="65" t="s">
        <v>41</v>
      </c>
      <c r="D386" s="65" t="s">
        <v>8</v>
      </c>
      <c r="E386" s="65" t="s">
        <v>344</v>
      </c>
      <c r="F386" s="65" t="s">
        <v>302</v>
      </c>
      <c r="G386" s="96">
        <v>742800</v>
      </c>
      <c r="H386" s="97"/>
      <c r="I386" s="98">
        <f>I387</f>
        <v>0</v>
      </c>
      <c r="J386" s="99"/>
      <c r="K386" s="121">
        <f t="shared" si="10"/>
        <v>0</v>
      </c>
      <c r="L386" s="122"/>
    </row>
    <row r="387" spans="1:12" s="62" customFormat="1" ht="15">
      <c r="A387" s="64" t="s">
        <v>327</v>
      </c>
      <c r="B387" s="65" t="s">
        <v>565</v>
      </c>
      <c r="C387" s="65" t="s">
        <v>41</v>
      </c>
      <c r="D387" s="65" t="s">
        <v>8</v>
      </c>
      <c r="E387" s="65" t="s">
        <v>344</v>
      </c>
      <c r="F387" s="65" t="s">
        <v>328</v>
      </c>
      <c r="G387" s="96">
        <v>742800</v>
      </c>
      <c r="H387" s="97"/>
      <c r="I387" s="98">
        <f>'Пр.5'!I420</f>
        <v>0</v>
      </c>
      <c r="J387" s="99"/>
      <c r="K387" s="121">
        <f t="shared" si="10"/>
        <v>0</v>
      </c>
      <c r="L387" s="122"/>
    </row>
    <row r="388" spans="1:12" s="62" customFormat="1" ht="30.75">
      <c r="A388" s="64" t="s">
        <v>380</v>
      </c>
      <c r="B388" s="65" t="s">
        <v>565</v>
      </c>
      <c r="C388" s="65" t="s">
        <v>41</v>
      </c>
      <c r="D388" s="65" t="s">
        <v>8</v>
      </c>
      <c r="E388" s="65" t="s">
        <v>381</v>
      </c>
      <c r="F388" s="65"/>
      <c r="G388" s="96">
        <v>165300</v>
      </c>
      <c r="H388" s="97"/>
      <c r="I388" s="98">
        <f>I389</f>
        <v>0</v>
      </c>
      <c r="J388" s="99"/>
      <c r="K388" s="121">
        <f t="shared" si="10"/>
        <v>0</v>
      </c>
      <c r="L388" s="122"/>
    </row>
    <row r="389" spans="1:12" s="62" customFormat="1" ht="46.5">
      <c r="A389" s="64" t="s">
        <v>301</v>
      </c>
      <c r="B389" s="65" t="s">
        <v>565</v>
      </c>
      <c r="C389" s="65" t="s">
        <v>41</v>
      </c>
      <c r="D389" s="65" t="s">
        <v>8</v>
      </c>
      <c r="E389" s="65" t="s">
        <v>381</v>
      </c>
      <c r="F389" s="65" t="s">
        <v>302</v>
      </c>
      <c r="G389" s="96">
        <v>165300</v>
      </c>
      <c r="H389" s="97"/>
      <c r="I389" s="98">
        <f>I390</f>
        <v>0</v>
      </c>
      <c r="J389" s="99"/>
      <c r="K389" s="121">
        <f t="shared" si="10"/>
        <v>0</v>
      </c>
      <c r="L389" s="122"/>
    </row>
    <row r="390" spans="1:12" s="62" customFormat="1" ht="15">
      <c r="A390" s="64" t="s">
        <v>327</v>
      </c>
      <c r="B390" s="65" t="s">
        <v>565</v>
      </c>
      <c r="C390" s="65" t="s">
        <v>41</v>
      </c>
      <c r="D390" s="65" t="s">
        <v>8</v>
      </c>
      <c r="E390" s="65" t="s">
        <v>381</v>
      </c>
      <c r="F390" s="65" t="s">
        <v>328</v>
      </c>
      <c r="G390" s="96">
        <v>165300</v>
      </c>
      <c r="H390" s="97"/>
      <c r="I390" s="98">
        <f>'Пр.5'!I440</f>
        <v>0</v>
      </c>
      <c r="J390" s="99"/>
      <c r="K390" s="121">
        <f t="shared" si="10"/>
        <v>0</v>
      </c>
      <c r="L390" s="122"/>
    </row>
    <row r="391" spans="1:12" s="62" customFormat="1" ht="30.75">
      <c r="A391" s="64" t="s">
        <v>345</v>
      </c>
      <c r="B391" s="65" t="s">
        <v>565</v>
      </c>
      <c r="C391" s="65" t="s">
        <v>41</v>
      </c>
      <c r="D391" s="65" t="s">
        <v>8</v>
      </c>
      <c r="E391" s="65" t="s">
        <v>346</v>
      </c>
      <c r="F391" s="65"/>
      <c r="G391" s="96">
        <v>270000</v>
      </c>
      <c r="H391" s="97"/>
      <c r="I391" s="98">
        <f>I392</f>
        <v>0</v>
      </c>
      <c r="J391" s="99"/>
      <c r="K391" s="121">
        <f t="shared" si="10"/>
        <v>0</v>
      </c>
      <c r="L391" s="122"/>
    </row>
    <row r="392" spans="1:12" s="62" customFormat="1" ht="46.5">
      <c r="A392" s="64" t="s">
        <v>301</v>
      </c>
      <c r="B392" s="65" t="s">
        <v>565</v>
      </c>
      <c r="C392" s="65" t="s">
        <v>41</v>
      </c>
      <c r="D392" s="65" t="s">
        <v>8</v>
      </c>
      <c r="E392" s="65" t="s">
        <v>346</v>
      </c>
      <c r="F392" s="65" t="s">
        <v>302</v>
      </c>
      <c r="G392" s="96">
        <v>270000</v>
      </c>
      <c r="H392" s="97"/>
      <c r="I392" s="98">
        <f>I393</f>
        <v>0</v>
      </c>
      <c r="J392" s="99"/>
      <c r="K392" s="121">
        <f t="shared" si="10"/>
        <v>0</v>
      </c>
      <c r="L392" s="122"/>
    </row>
    <row r="393" spans="1:12" s="62" customFormat="1" ht="15">
      <c r="A393" s="64" t="s">
        <v>327</v>
      </c>
      <c r="B393" s="65" t="s">
        <v>565</v>
      </c>
      <c r="C393" s="65" t="s">
        <v>41</v>
      </c>
      <c r="D393" s="65" t="s">
        <v>8</v>
      </c>
      <c r="E393" s="65" t="s">
        <v>346</v>
      </c>
      <c r="F393" s="65" t="s">
        <v>328</v>
      </c>
      <c r="G393" s="96">
        <v>270000</v>
      </c>
      <c r="H393" s="97"/>
      <c r="I393" s="98">
        <f>'Пр.5'!I455</f>
        <v>0</v>
      </c>
      <c r="J393" s="99"/>
      <c r="K393" s="121">
        <f t="shared" si="10"/>
        <v>0</v>
      </c>
      <c r="L393" s="122"/>
    </row>
    <row r="394" spans="1:12" s="62" customFormat="1" ht="30.75">
      <c r="A394" s="64" t="s">
        <v>347</v>
      </c>
      <c r="B394" s="65" t="s">
        <v>565</v>
      </c>
      <c r="C394" s="65" t="s">
        <v>41</v>
      </c>
      <c r="D394" s="65" t="s">
        <v>8</v>
      </c>
      <c r="E394" s="65" t="s">
        <v>348</v>
      </c>
      <c r="F394" s="65"/>
      <c r="G394" s="96">
        <v>284400</v>
      </c>
      <c r="H394" s="97"/>
      <c r="I394" s="98">
        <f>I395</f>
        <v>0</v>
      </c>
      <c r="J394" s="99"/>
      <c r="K394" s="121">
        <f t="shared" si="10"/>
        <v>0</v>
      </c>
      <c r="L394" s="122"/>
    </row>
    <row r="395" spans="1:12" s="62" customFormat="1" ht="46.5">
      <c r="A395" s="64" t="s">
        <v>301</v>
      </c>
      <c r="B395" s="65" t="s">
        <v>565</v>
      </c>
      <c r="C395" s="65" t="s">
        <v>41</v>
      </c>
      <c r="D395" s="65" t="s">
        <v>8</v>
      </c>
      <c r="E395" s="65" t="s">
        <v>348</v>
      </c>
      <c r="F395" s="65" t="s">
        <v>302</v>
      </c>
      <c r="G395" s="96">
        <v>284400</v>
      </c>
      <c r="H395" s="97"/>
      <c r="I395" s="98">
        <f>I396</f>
        <v>0</v>
      </c>
      <c r="J395" s="99"/>
      <c r="K395" s="121">
        <f t="shared" si="10"/>
        <v>0</v>
      </c>
      <c r="L395" s="122"/>
    </row>
    <row r="396" spans="1:12" s="62" customFormat="1" ht="15">
      <c r="A396" s="64" t="s">
        <v>327</v>
      </c>
      <c r="B396" s="65" t="s">
        <v>565</v>
      </c>
      <c r="C396" s="65" t="s">
        <v>41</v>
      </c>
      <c r="D396" s="65" t="s">
        <v>8</v>
      </c>
      <c r="E396" s="65" t="s">
        <v>348</v>
      </c>
      <c r="F396" s="65" t="s">
        <v>328</v>
      </c>
      <c r="G396" s="96">
        <v>284400</v>
      </c>
      <c r="H396" s="97"/>
      <c r="I396" s="98">
        <f>'Пр.5'!I483</f>
        <v>0</v>
      </c>
      <c r="J396" s="99"/>
      <c r="K396" s="121">
        <f t="shared" si="10"/>
        <v>0</v>
      </c>
      <c r="L396" s="122"/>
    </row>
    <row r="397" spans="1:12" s="62" customFormat="1" ht="46.5">
      <c r="A397" s="64" t="s">
        <v>349</v>
      </c>
      <c r="B397" s="65" t="s">
        <v>565</v>
      </c>
      <c r="C397" s="65" t="s">
        <v>41</v>
      </c>
      <c r="D397" s="65" t="s">
        <v>8</v>
      </c>
      <c r="E397" s="65" t="s">
        <v>350</v>
      </c>
      <c r="F397" s="65"/>
      <c r="G397" s="96">
        <v>43700</v>
      </c>
      <c r="H397" s="97"/>
      <c r="I397" s="98">
        <f>I398</f>
        <v>0</v>
      </c>
      <c r="J397" s="99"/>
      <c r="K397" s="121">
        <f t="shared" si="10"/>
        <v>0</v>
      </c>
      <c r="L397" s="122"/>
    </row>
    <row r="398" spans="1:12" s="62" customFormat="1" ht="46.5">
      <c r="A398" s="64" t="s">
        <v>301</v>
      </c>
      <c r="B398" s="65" t="s">
        <v>565</v>
      </c>
      <c r="C398" s="65" t="s">
        <v>41</v>
      </c>
      <c r="D398" s="65" t="s">
        <v>8</v>
      </c>
      <c r="E398" s="65" t="s">
        <v>350</v>
      </c>
      <c r="F398" s="65" t="s">
        <v>302</v>
      </c>
      <c r="G398" s="96">
        <v>43700</v>
      </c>
      <c r="H398" s="97"/>
      <c r="I398" s="98">
        <f>I399</f>
        <v>0</v>
      </c>
      <c r="J398" s="99"/>
      <c r="K398" s="121">
        <f t="shared" si="10"/>
        <v>0</v>
      </c>
      <c r="L398" s="122"/>
    </row>
    <row r="399" spans="1:12" s="62" customFormat="1" ht="15">
      <c r="A399" s="64" t="s">
        <v>327</v>
      </c>
      <c r="B399" s="65" t="s">
        <v>565</v>
      </c>
      <c r="C399" s="65" t="s">
        <v>41</v>
      </c>
      <c r="D399" s="65" t="s">
        <v>8</v>
      </c>
      <c r="E399" s="65" t="s">
        <v>350</v>
      </c>
      <c r="F399" s="65" t="s">
        <v>328</v>
      </c>
      <c r="G399" s="96">
        <v>43700</v>
      </c>
      <c r="H399" s="97"/>
      <c r="I399" s="98">
        <f>'Пр.5'!I502</f>
        <v>0</v>
      </c>
      <c r="J399" s="99"/>
      <c r="K399" s="121">
        <f t="shared" si="10"/>
        <v>0</v>
      </c>
      <c r="L399" s="122"/>
    </row>
    <row r="400" spans="1:12" s="62" customFormat="1" ht="15">
      <c r="A400" s="64" t="s">
        <v>351</v>
      </c>
      <c r="B400" s="65" t="s">
        <v>565</v>
      </c>
      <c r="C400" s="65" t="s">
        <v>41</v>
      </c>
      <c r="D400" s="65" t="s">
        <v>8</v>
      </c>
      <c r="E400" s="65" t="s">
        <v>352</v>
      </c>
      <c r="F400" s="65"/>
      <c r="G400" s="96">
        <v>18000</v>
      </c>
      <c r="H400" s="97"/>
      <c r="I400" s="98">
        <f>I401</f>
        <v>0</v>
      </c>
      <c r="J400" s="99"/>
      <c r="K400" s="121">
        <f t="shared" si="10"/>
        <v>0</v>
      </c>
      <c r="L400" s="122"/>
    </row>
    <row r="401" spans="1:12" s="62" customFormat="1" ht="46.5">
      <c r="A401" s="64" t="s">
        <v>301</v>
      </c>
      <c r="B401" s="65" t="s">
        <v>565</v>
      </c>
      <c r="C401" s="65" t="s">
        <v>41</v>
      </c>
      <c r="D401" s="65" t="s">
        <v>8</v>
      </c>
      <c r="E401" s="65" t="s">
        <v>352</v>
      </c>
      <c r="F401" s="65" t="s">
        <v>302</v>
      </c>
      <c r="G401" s="96">
        <v>18000</v>
      </c>
      <c r="H401" s="97"/>
      <c r="I401" s="98">
        <f>I402</f>
        <v>0</v>
      </c>
      <c r="J401" s="99"/>
      <c r="K401" s="121">
        <f t="shared" si="10"/>
        <v>0</v>
      </c>
      <c r="L401" s="122"/>
    </row>
    <row r="402" spans="1:12" s="62" customFormat="1" ht="15">
      <c r="A402" s="64" t="s">
        <v>327</v>
      </c>
      <c r="B402" s="65" t="s">
        <v>565</v>
      </c>
      <c r="C402" s="65" t="s">
        <v>41</v>
      </c>
      <c r="D402" s="65" t="s">
        <v>8</v>
      </c>
      <c r="E402" s="65" t="s">
        <v>352</v>
      </c>
      <c r="F402" s="65" t="s">
        <v>328</v>
      </c>
      <c r="G402" s="96">
        <v>18000</v>
      </c>
      <c r="H402" s="97"/>
      <c r="I402" s="98">
        <f>'Пр.5'!I526</f>
        <v>0</v>
      </c>
      <c r="J402" s="99"/>
      <c r="K402" s="121">
        <f t="shared" si="10"/>
        <v>0</v>
      </c>
      <c r="L402" s="122"/>
    </row>
    <row r="403" spans="1:12" s="62" customFormat="1" ht="33.75" customHeight="1">
      <c r="A403" s="64" t="s">
        <v>353</v>
      </c>
      <c r="B403" s="65" t="s">
        <v>565</v>
      </c>
      <c r="C403" s="65" t="s">
        <v>41</v>
      </c>
      <c r="D403" s="65" t="s">
        <v>8</v>
      </c>
      <c r="E403" s="65" t="s">
        <v>354</v>
      </c>
      <c r="F403" s="65"/>
      <c r="G403" s="96">
        <v>11580441.35</v>
      </c>
      <c r="H403" s="97"/>
      <c r="I403" s="98">
        <f>I404</f>
        <v>500878.4</v>
      </c>
      <c r="J403" s="99"/>
      <c r="K403" s="121">
        <f t="shared" si="10"/>
        <v>4.325209936838894</v>
      </c>
      <c r="L403" s="122"/>
    </row>
    <row r="404" spans="1:12" s="62" customFormat="1" ht="46.5">
      <c r="A404" s="64" t="s">
        <v>355</v>
      </c>
      <c r="B404" s="65" t="s">
        <v>565</v>
      </c>
      <c r="C404" s="65" t="s">
        <v>41</v>
      </c>
      <c r="D404" s="65" t="s">
        <v>8</v>
      </c>
      <c r="E404" s="65" t="s">
        <v>356</v>
      </c>
      <c r="F404" s="65"/>
      <c r="G404" s="96">
        <v>11580441.35</v>
      </c>
      <c r="H404" s="97"/>
      <c r="I404" s="98">
        <f>I405+I408+I411+I414</f>
        <v>500878.4</v>
      </c>
      <c r="J404" s="99"/>
      <c r="K404" s="121">
        <f t="shared" si="10"/>
        <v>4.325209936838894</v>
      </c>
      <c r="L404" s="122"/>
    </row>
    <row r="405" spans="1:12" s="62" customFormat="1" ht="30.75">
      <c r="A405" s="64" t="s">
        <v>357</v>
      </c>
      <c r="B405" s="65" t="s">
        <v>565</v>
      </c>
      <c r="C405" s="65" t="s">
        <v>41</v>
      </c>
      <c r="D405" s="65" t="s">
        <v>8</v>
      </c>
      <c r="E405" s="65" t="s">
        <v>358</v>
      </c>
      <c r="F405" s="65"/>
      <c r="G405" s="96">
        <v>210000</v>
      </c>
      <c r="H405" s="97"/>
      <c r="I405" s="98">
        <f>I406</f>
        <v>0</v>
      </c>
      <c r="J405" s="99"/>
      <c r="K405" s="121">
        <f t="shared" si="10"/>
        <v>0</v>
      </c>
      <c r="L405" s="122"/>
    </row>
    <row r="406" spans="1:12" s="62" customFormat="1" ht="46.5">
      <c r="A406" s="64" t="s">
        <v>301</v>
      </c>
      <c r="B406" s="65" t="s">
        <v>565</v>
      </c>
      <c r="C406" s="65" t="s">
        <v>41</v>
      </c>
      <c r="D406" s="65" t="s">
        <v>8</v>
      </c>
      <c r="E406" s="65" t="s">
        <v>358</v>
      </c>
      <c r="F406" s="65" t="s">
        <v>302</v>
      </c>
      <c r="G406" s="96">
        <v>210000</v>
      </c>
      <c r="H406" s="97"/>
      <c r="I406" s="98">
        <f>I407</f>
        <v>0</v>
      </c>
      <c r="J406" s="99"/>
      <c r="K406" s="121">
        <f t="shared" si="10"/>
        <v>0</v>
      </c>
      <c r="L406" s="122"/>
    </row>
    <row r="407" spans="1:12" s="62" customFormat="1" ht="15">
      <c r="A407" s="64" t="s">
        <v>327</v>
      </c>
      <c r="B407" s="65" t="s">
        <v>565</v>
      </c>
      <c r="C407" s="65" t="s">
        <v>41</v>
      </c>
      <c r="D407" s="65" t="s">
        <v>8</v>
      </c>
      <c r="E407" s="65" t="s">
        <v>358</v>
      </c>
      <c r="F407" s="65" t="s">
        <v>328</v>
      </c>
      <c r="G407" s="96">
        <v>210000</v>
      </c>
      <c r="H407" s="97"/>
      <c r="I407" s="98">
        <f>'Пр.5'!I649</f>
        <v>0</v>
      </c>
      <c r="J407" s="99"/>
      <c r="K407" s="121">
        <f t="shared" si="10"/>
        <v>0</v>
      </c>
      <c r="L407" s="122"/>
    </row>
    <row r="408" spans="1:12" s="62" customFormat="1" ht="30.75">
      <c r="A408" s="64" t="s">
        <v>382</v>
      </c>
      <c r="B408" s="65" t="s">
        <v>565</v>
      </c>
      <c r="C408" s="65" t="s">
        <v>41</v>
      </c>
      <c r="D408" s="65" t="s">
        <v>8</v>
      </c>
      <c r="E408" s="65" t="s">
        <v>383</v>
      </c>
      <c r="F408" s="65"/>
      <c r="G408" s="96">
        <v>141500</v>
      </c>
      <c r="H408" s="97"/>
      <c r="I408" s="98">
        <f>I409</f>
        <v>0</v>
      </c>
      <c r="J408" s="99"/>
      <c r="K408" s="121">
        <f t="shared" si="10"/>
        <v>0</v>
      </c>
      <c r="L408" s="122"/>
    </row>
    <row r="409" spans="1:12" s="62" customFormat="1" ht="46.5">
      <c r="A409" s="64" t="s">
        <v>301</v>
      </c>
      <c r="B409" s="65" t="s">
        <v>565</v>
      </c>
      <c r="C409" s="65" t="s">
        <v>41</v>
      </c>
      <c r="D409" s="65" t="s">
        <v>8</v>
      </c>
      <c r="E409" s="65" t="s">
        <v>383</v>
      </c>
      <c r="F409" s="65" t="s">
        <v>302</v>
      </c>
      <c r="G409" s="96">
        <v>141500</v>
      </c>
      <c r="H409" s="97"/>
      <c r="I409" s="98">
        <f>I410</f>
        <v>0</v>
      </c>
      <c r="J409" s="99"/>
      <c r="K409" s="121">
        <f aca="true" t="shared" si="11" ref="K409:K472">I409/G409*100</f>
        <v>0</v>
      </c>
      <c r="L409" s="122"/>
    </row>
    <row r="410" spans="1:12" s="62" customFormat="1" ht="15">
      <c r="A410" s="64" t="s">
        <v>327</v>
      </c>
      <c r="B410" s="65" t="s">
        <v>565</v>
      </c>
      <c r="C410" s="65" t="s">
        <v>41</v>
      </c>
      <c r="D410" s="65" t="s">
        <v>8</v>
      </c>
      <c r="E410" s="65" t="s">
        <v>383</v>
      </c>
      <c r="F410" s="65" t="s">
        <v>328</v>
      </c>
      <c r="G410" s="96">
        <v>141500</v>
      </c>
      <c r="H410" s="97"/>
      <c r="I410" s="98">
        <f>'Пр.5'!I655</f>
        <v>0</v>
      </c>
      <c r="J410" s="99"/>
      <c r="K410" s="121">
        <f t="shared" si="11"/>
        <v>0</v>
      </c>
      <c r="L410" s="122"/>
    </row>
    <row r="411" spans="1:12" s="62" customFormat="1" ht="62.25">
      <c r="A411" s="64" t="s">
        <v>384</v>
      </c>
      <c r="B411" s="65" t="s">
        <v>565</v>
      </c>
      <c r="C411" s="65" t="s">
        <v>41</v>
      </c>
      <c r="D411" s="65" t="s">
        <v>8</v>
      </c>
      <c r="E411" s="65" t="s">
        <v>385</v>
      </c>
      <c r="F411" s="65"/>
      <c r="G411" s="96">
        <v>5761720</v>
      </c>
      <c r="H411" s="97"/>
      <c r="I411" s="98">
        <f>I412</f>
        <v>0</v>
      </c>
      <c r="J411" s="99"/>
      <c r="K411" s="121">
        <f t="shared" si="11"/>
        <v>0</v>
      </c>
      <c r="L411" s="122"/>
    </row>
    <row r="412" spans="1:12" s="62" customFormat="1" ht="46.5">
      <c r="A412" s="64" t="s">
        <v>301</v>
      </c>
      <c r="B412" s="65" t="s">
        <v>565</v>
      </c>
      <c r="C412" s="65" t="s">
        <v>41</v>
      </c>
      <c r="D412" s="65" t="s">
        <v>8</v>
      </c>
      <c r="E412" s="65" t="s">
        <v>385</v>
      </c>
      <c r="F412" s="65" t="s">
        <v>302</v>
      </c>
      <c r="G412" s="96">
        <v>5761720</v>
      </c>
      <c r="H412" s="97"/>
      <c r="I412" s="98">
        <f>I413</f>
        <v>0</v>
      </c>
      <c r="J412" s="99"/>
      <c r="K412" s="121">
        <f t="shared" si="11"/>
        <v>0</v>
      </c>
      <c r="L412" s="122"/>
    </row>
    <row r="413" spans="1:12" s="62" customFormat="1" ht="15">
      <c r="A413" s="64" t="s">
        <v>327</v>
      </c>
      <c r="B413" s="65" t="s">
        <v>565</v>
      </c>
      <c r="C413" s="65" t="s">
        <v>41</v>
      </c>
      <c r="D413" s="65" t="s">
        <v>8</v>
      </c>
      <c r="E413" s="65" t="s">
        <v>385</v>
      </c>
      <c r="F413" s="65" t="s">
        <v>328</v>
      </c>
      <c r="G413" s="96">
        <v>5761720</v>
      </c>
      <c r="H413" s="97"/>
      <c r="I413" s="98">
        <f>'Пр.5'!I661</f>
        <v>0</v>
      </c>
      <c r="J413" s="99"/>
      <c r="K413" s="121">
        <f t="shared" si="11"/>
        <v>0</v>
      </c>
      <c r="L413" s="122"/>
    </row>
    <row r="414" spans="1:12" s="62" customFormat="1" ht="30.75">
      <c r="A414" s="64" t="s">
        <v>359</v>
      </c>
      <c r="B414" s="65" t="s">
        <v>565</v>
      </c>
      <c r="C414" s="65" t="s">
        <v>41</v>
      </c>
      <c r="D414" s="65" t="s">
        <v>8</v>
      </c>
      <c r="E414" s="65" t="s">
        <v>360</v>
      </c>
      <c r="F414" s="65"/>
      <c r="G414" s="96">
        <v>5467221.35</v>
      </c>
      <c r="H414" s="97"/>
      <c r="I414" s="98">
        <f>I415</f>
        <v>500878.4</v>
      </c>
      <c r="J414" s="99"/>
      <c r="K414" s="121">
        <f t="shared" si="11"/>
        <v>9.161480173104755</v>
      </c>
      <c r="L414" s="122"/>
    </row>
    <row r="415" spans="1:12" s="62" customFormat="1" ht="46.5">
      <c r="A415" s="64" t="s">
        <v>301</v>
      </c>
      <c r="B415" s="65" t="s">
        <v>565</v>
      </c>
      <c r="C415" s="65" t="s">
        <v>41</v>
      </c>
      <c r="D415" s="65" t="s">
        <v>8</v>
      </c>
      <c r="E415" s="65" t="s">
        <v>360</v>
      </c>
      <c r="F415" s="65" t="s">
        <v>302</v>
      </c>
      <c r="G415" s="96">
        <v>5467221.35</v>
      </c>
      <c r="H415" s="97"/>
      <c r="I415" s="98">
        <f>I416</f>
        <v>500878.4</v>
      </c>
      <c r="J415" s="99"/>
      <c r="K415" s="121">
        <f t="shared" si="11"/>
        <v>9.161480173104755</v>
      </c>
      <c r="L415" s="122"/>
    </row>
    <row r="416" spans="1:12" s="62" customFormat="1" ht="15">
      <c r="A416" s="64" t="s">
        <v>327</v>
      </c>
      <c r="B416" s="65" t="s">
        <v>565</v>
      </c>
      <c r="C416" s="65" t="s">
        <v>41</v>
      </c>
      <c r="D416" s="65" t="s">
        <v>8</v>
      </c>
      <c r="E416" s="65" t="s">
        <v>360</v>
      </c>
      <c r="F416" s="65" t="s">
        <v>328</v>
      </c>
      <c r="G416" s="96">
        <v>5467221.35</v>
      </c>
      <c r="H416" s="97"/>
      <c r="I416" s="98">
        <f>'Пр.5'!I671</f>
        <v>500878.4</v>
      </c>
      <c r="J416" s="99"/>
      <c r="K416" s="121">
        <f t="shared" si="11"/>
        <v>9.161480173104755</v>
      </c>
      <c r="L416" s="122"/>
    </row>
    <row r="417" spans="1:12" s="62" customFormat="1" ht="30.75">
      <c r="A417" s="64" t="s">
        <v>386</v>
      </c>
      <c r="B417" s="65" t="s">
        <v>565</v>
      </c>
      <c r="C417" s="65" t="s">
        <v>41</v>
      </c>
      <c r="D417" s="65" t="s">
        <v>8</v>
      </c>
      <c r="E417" s="65" t="s">
        <v>387</v>
      </c>
      <c r="F417" s="65"/>
      <c r="G417" s="96">
        <v>42146180</v>
      </c>
      <c r="H417" s="97"/>
      <c r="I417" s="98">
        <f>I418+I421+I424</f>
        <v>2715916.1599999997</v>
      </c>
      <c r="J417" s="99"/>
      <c r="K417" s="121">
        <f t="shared" si="11"/>
        <v>6.444038724268723</v>
      </c>
      <c r="L417" s="122"/>
    </row>
    <row r="418" spans="1:12" s="62" customFormat="1" ht="93">
      <c r="A418" s="64" t="s">
        <v>82</v>
      </c>
      <c r="B418" s="65" t="s">
        <v>565</v>
      </c>
      <c r="C418" s="65" t="s">
        <v>41</v>
      </c>
      <c r="D418" s="65" t="s">
        <v>8</v>
      </c>
      <c r="E418" s="65" t="s">
        <v>388</v>
      </c>
      <c r="F418" s="65"/>
      <c r="G418" s="96">
        <v>2550000</v>
      </c>
      <c r="H418" s="97"/>
      <c r="I418" s="98">
        <f>I419</f>
        <v>221604.8</v>
      </c>
      <c r="J418" s="99"/>
      <c r="K418" s="121">
        <f t="shared" si="11"/>
        <v>8.69038431372549</v>
      </c>
      <c r="L418" s="122"/>
    </row>
    <row r="419" spans="1:12" s="62" customFormat="1" ht="46.5">
      <c r="A419" s="64" t="s">
        <v>301</v>
      </c>
      <c r="B419" s="65" t="s">
        <v>565</v>
      </c>
      <c r="C419" s="65" t="s">
        <v>41</v>
      </c>
      <c r="D419" s="65" t="s">
        <v>8</v>
      </c>
      <c r="E419" s="65" t="s">
        <v>388</v>
      </c>
      <c r="F419" s="65" t="s">
        <v>302</v>
      </c>
      <c r="G419" s="96">
        <v>2550000</v>
      </c>
      <c r="H419" s="97"/>
      <c r="I419" s="98">
        <f>I420</f>
        <v>221604.8</v>
      </c>
      <c r="J419" s="99"/>
      <c r="K419" s="121">
        <f t="shared" si="11"/>
        <v>8.69038431372549</v>
      </c>
      <c r="L419" s="122"/>
    </row>
    <row r="420" spans="1:12" s="62" customFormat="1" ht="15">
      <c r="A420" s="64" t="s">
        <v>327</v>
      </c>
      <c r="B420" s="65" t="s">
        <v>565</v>
      </c>
      <c r="C420" s="65" t="s">
        <v>41</v>
      </c>
      <c r="D420" s="65" t="s">
        <v>8</v>
      </c>
      <c r="E420" s="65" t="s">
        <v>388</v>
      </c>
      <c r="F420" s="65" t="s">
        <v>328</v>
      </c>
      <c r="G420" s="96">
        <v>2550000</v>
      </c>
      <c r="H420" s="97"/>
      <c r="I420" s="98">
        <f>98516+123088.8</f>
        <v>221604.8</v>
      </c>
      <c r="J420" s="99"/>
      <c r="K420" s="121">
        <f t="shared" si="11"/>
        <v>8.69038431372549</v>
      </c>
      <c r="L420" s="122"/>
    </row>
    <row r="421" spans="1:12" s="62" customFormat="1" ht="15">
      <c r="A421" s="64" t="s">
        <v>84</v>
      </c>
      <c r="B421" s="65" t="s">
        <v>565</v>
      </c>
      <c r="C421" s="65" t="s">
        <v>41</v>
      </c>
      <c r="D421" s="65" t="s">
        <v>8</v>
      </c>
      <c r="E421" s="65" t="s">
        <v>389</v>
      </c>
      <c r="F421" s="65"/>
      <c r="G421" s="96">
        <v>112000</v>
      </c>
      <c r="H421" s="97"/>
      <c r="I421" s="98">
        <f>I422</f>
        <v>184366.6</v>
      </c>
      <c r="J421" s="99"/>
      <c r="K421" s="121">
        <f t="shared" si="11"/>
        <v>164.61303571428573</v>
      </c>
      <c r="L421" s="122"/>
    </row>
    <row r="422" spans="1:12" s="62" customFormat="1" ht="46.5">
      <c r="A422" s="64" t="s">
        <v>301</v>
      </c>
      <c r="B422" s="65" t="s">
        <v>565</v>
      </c>
      <c r="C422" s="65" t="s">
        <v>41</v>
      </c>
      <c r="D422" s="65" t="s">
        <v>8</v>
      </c>
      <c r="E422" s="65" t="s">
        <v>389</v>
      </c>
      <c r="F422" s="65" t="s">
        <v>302</v>
      </c>
      <c r="G422" s="96">
        <v>112000</v>
      </c>
      <c r="H422" s="97"/>
      <c r="I422" s="98">
        <f>I423</f>
        <v>184366.6</v>
      </c>
      <c r="J422" s="99"/>
      <c r="K422" s="121">
        <f t="shared" si="11"/>
        <v>164.61303571428573</v>
      </c>
      <c r="L422" s="122"/>
    </row>
    <row r="423" spans="1:12" s="62" customFormat="1" ht="15">
      <c r="A423" s="64" t="s">
        <v>327</v>
      </c>
      <c r="B423" s="65" t="s">
        <v>565</v>
      </c>
      <c r="C423" s="65" t="s">
        <v>41</v>
      </c>
      <c r="D423" s="65" t="s">
        <v>8</v>
      </c>
      <c r="E423" s="65" t="s">
        <v>389</v>
      </c>
      <c r="F423" s="65" t="s">
        <v>328</v>
      </c>
      <c r="G423" s="96">
        <v>112000</v>
      </c>
      <c r="H423" s="97"/>
      <c r="I423" s="98">
        <f>7000+177366.6</f>
        <v>184366.6</v>
      </c>
      <c r="J423" s="99"/>
      <c r="K423" s="121">
        <f t="shared" si="11"/>
        <v>164.61303571428573</v>
      </c>
      <c r="L423" s="122"/>
    </row>
    <row r="424" spans="1:12" s="62" customFormat="1" ht="30.75">
      <c r="A424" s="64" t="s">
        <v>154</v>
      </c>
      <c r="B424" s="65" t="s">
        <v>565</v>
      </c>
      <c r="C424" s="65" t="s">
        <v>41</v>
      </c>
      <c r="D424" s="65" t="s">
        <v>8</v>
      </c>
      <c r="E424" s="65" t="s">
        <v>390</v>
      </c>
      <c r="F424" s="65"/>
      <c r="G424" s="96">
        <v>39484180</v>
      </c>
      <c r="H424" s="97"/>
      <c r="I424" s="98">
        <f>I425</f>
        <v>2309944.76</v>
      </c>
      <c r="J424" s="99"/>
      <c r="K424" s="121">
        <f t="shared" si="11"/>
        <v>5.850304501701693</v>
      </c>
      <c r="L424" s="122"/>
    </row>
    <row r="425" spans="1:12" s="62" customFormat="1" ht="46.5">
      <c r="A425" s="64" t="s">
        <v>301</v>
      </c>
      <c r="B425" s="65" t="s">
        <v>565</v>
      </c>
      <c r="C425" s="65" t="s">
        <v>41</v>
      </c>
      <c r="D425" s="65" t="s">
        <v>8</v>
      </c>
      <c r="E425" s="65" t="s">
        <v>390</v>
      </c>
      <c r="F425" s="65" t="s">
        <v>302</v>
      </c>
      <c r="G425" s="96">
        <v>39484180</v>
      </c>
      <c r="H425" s="97"/>
      <c r="I425" s="98">
        <f>I426</f>
        <v>2309944.76</v>
      </c>
      <c r="J425" s="99"/>
      <c r="K425" s="121">
        <f t="shared" si="11"/>
        <v>5.850304501701693</v>
      </c>
      <c r="L425" s="122"/>
    </row>
    <row r="426" spans="1:12" s="62" customFormat="1" ht="15">
      <c r="A426" s="64" t="s">
        <v>327</v>
      </c>
      <c r="B426" s="65" t="s">
        <v>565</v>
      </c>
      <c r="C426" s="65" t="s">
        <v>41</v>
      </c>
      <c r="D426" s="65" t="s">
        <v>8</v>
      </c>
      <c r="E426" s="65" t="s">
        <v>390</v>
      </c>
      <c r="F426" s="65" t="s">
        <v>328</v>
      </c>
      <c r="G426" s="96">
        <v>39484180</v>
      </c>
      <c r="H426" s="97"/>
      <c r="I426" s="98">
        <v>2309944.76</v>
      </c>
      <c r="J426" s="99"/>
      <c r="K426" s="121">
        <f t="shared" si="11"/>
        <v>5.850304501701693</v>
      </c>
      <c r="L426" s="122"/>
    </row>
    <row r="427" spans="1:16" s="62" customFormat="1" ht="15">
      <c r="A427" s="64" t="s">
        <v>44</v>
      </c>
      <c r="B427" s="65" t="s">
        <v>565</v>
      </c>
      <c r="C427" s="65" t="s">
        <v>41</v>
      </c>
      <c r="D427" s="65" t="s">
        <v>10</v>
      </c>
      <c r="E427" s="65"/>
      <c r="F427" s="65"/>
      <c r="G427" s="96">
        <v>63503990</v>
      </c>
      <c r="H427" s="97"/>
      <c r="I427" s="98">
        <f>I428+I437+I442+I459</f>
        <v>11168240.75</v>
      </c>
      <c r="J427" s="99"/>
      <c r="K427" s="121">
        <f t="shared" si="11"/>
        <v>17.586675656128065</v>
      </c>
      <c r="L427" s="122"/>
      <c r="P427" s="63"/>
    </row>
    <row r="428" spans="1:12" s="62" customFormat="1" ht="30.75">
      <c r="A428" s="64" t="s">
        <v>321</v>
      </c>
      <c r="B428" s="65" t="s">
        <v>565</v>
      </c>
      <c r="C428" s="65" t="s">
        <v>41</v>
      </c>
      <c r="D428" s="65" t="s">
        <v>10</v>
      </c>
      <c r="E428" s="65" t="s">
        <v>322</v>
      </c>
      <c r="F428" s="65"/>
      <c r="G428" s="96">
        <v>3105690</v>
      </c>
      <c r="H428" s="97"/>
      <c r="I428" s="98">
        <f>I429+I433</f>
        <v>227081.39</v>
      </c>
      <c r="J428" s="99"/>
      <c r="K428" s="121">
        <f t="shared" si="11"/>
        <v>7.311785464743744</v>
      </c>
      <c r="L428" s="122"/>
    </row>
    <row r="429" spans="1:12" s="62" customFormat="1" ht="46.5">
      <c r="A429" s="64" t="s">
        <v>323</v>
      </c>
      <c r="B429" s="65" t="s">
        <v>565</v>
      </c>
      <c r="C429" s="65" t="s">
        <v>41</v>
      </c>
      <c r="D429" s="65" t="s">
        <v>10</v>
      </c>
      <c r="E429" s="65" t="s">
        <v>324</v>
      </c>
      <c r="F429" s="65"/>
      <c r="G429" s="96">
        <v>2605690</v>
      </c>
      <c r="H429" s="97"/>
      <c r="I429" s="98">
        <f>I430</f>
        <v>227081.39</v>
      </c>
      <c r="J429" s="99"/>
      <c r="K429" s="121">
        <f t="shared" si="11"/>
        <v>8.714827550476075</v>
      </c>
      <c r="L429" s="122"/>
    </row>
    <row r="430" spans="1:12" s="62" customFormat="1" ht="15">
      <c r="A430" s="64" t="s">
        <v>325</v>
      </c>
      <c r="B430" s="65" t="s">
        <v>565</v>
      </c>
      <c r="C430" s="65" t="s">
        <v>41</v>
      </c>
      <c r="D430" s="65" t="s">
        <v>10</v>
      </c>
      <c r="E430" s="65" t="s">
        <v>326</v>
      </c>
      <c r="F430" s="65"/>
      <c r="G430" s="96">
        <v>2605690</v>
      </c>
      <c r="H430" s="97"/>
      <c r="I430" s="98">
        <f>I431</f>
        <v>227081.39</v>
      </c>
      <c r="J430" s="99"/>
      <c r="K430" s="121">
        <f t="shared" si="11"/>
        <v>8.714827550476075</v>
      </c>
      <c r="L430" s="122"/>
    </row>
    <row r="431" spans="1:12" s="62" customFormat="1" ht="46.5">
      <c r="A431" s="64" t="s">
        <v>301</v>
      </c>
      <c r="B431" s="65" t="s">
        <v>565</v>
      </c>
      <c r="C431" s="65" t="s">
        <v>41</v>
      </c>
      <c r="D431" s="65" t="s">
        <v>10</v>
      </c>
      <c r="E431" s="65" t="s">
        <v>326</v>
      </c>
      <c r="F431" s="65" t="s">
        <v>302</v>
      </c>
      <c r="G431" s="96">
        <v>2605690</v>
      </c>
      <c r="H431" s="97"/>
      <c r="I431" s="98">
        <f>I432</f>
        <v>227081.39</v>
      </c>
      <c r="J431" s="99"/>
      <c r="K431" s="121">
        <f t="shared" si="11"/>
        <v>8.714827550476075</v>
      </c>
      <c r="L431" s="122"/>
    </row>
    <row r="432" spans="1:12" s="62" customFormat="1" ht="15">
      <c r="A432" s="64" t="s">
        <v>327</v>
      </c>
      <c r="B432" s="65" t="s">
        <v>565</v>
      </c>
      <c r="C432" s="65" t="s">
        <v>41</v>
      </c>
      <c r="D432" s="65" t="s">
        <v>10</v>
      </c>
      <c r="E432" s="65" t="s">
        <v>326</v>
      </c>
      <c r="F432" s="65" t="s">
        <v>328</v>
      </c>
      <c r="G432" s="96">
        <v>2605690</v>
      </c>
      <c r="H432" s="97"/>
      <c r="I432" s="98">
        <f>'Пр.5'!I173</f>
        <v>227081.39</v>
      </c>
      <c r="J432" s="99"/>
      <c r="K432" s="121">
        <f t="shared" si="11"/>
        <v>8.714827550476075</v>
      </c>
      <c r="L432" s="122"/>
    </row>
    <row r="433" spans="1:12" s="62" customFormat="1" ht="46.5">
      <c r="A433" s="64" t="s">
        <v>391</v>
      </c>
      <c r="B433" s="65" t="s">
        <v>565</v>
      </c>
      <c r="C433" s="65" t="s">
        <v>41</v>
      </c>
      <c r="D433" s="65" t="s">
        <v>10</v>
      </c>
      <c r="E433" s="65" t="s">
        <v>392</v>
      </c>
      <c r="F433" s="65"/>
      <c r="G433" s="96">
        <v>500000</v>
      </c>
      <c r="H433" s="97"/>
      <c r="I433" s="98">
        <f>I434</f>
        <v>0</v>
      </c>
      <c r="J433" s="99"/>
      <c r="K433" s="121">
        <f t="shared" si="11"/>
        <v>0</v>
      </c>
      <c r="L433" s="122"/>
    </row>
    <row r="434" spans="1:12" s="62" customFormat="1" ht="108.75">
      <c r="A434" s="64" t="s">
        <v>393</v>
      </c>
      <c r="B434" s="65" t="s">
        <v>565</v>
      </c>
      <c r="C434" s="65" t="s">
        <v>41</v>
      </c>
      <c r="D434" s="65" t="s">
        <v>10</v>
      </c>
      <c r="E434" s="65" t="s">
        <v>394</v>
      </c>
      <c r="F434" s="65"/>
      <c r="G434" s="96">
        <v>500000</v>
      </c>
      <c r="H434" s="97"/>
      <c r="I434" s="98">
        <f>I435</f>
        <v>0</v>
      </c>
      <c r="J434" s="99"/>
      <c r="K434" s="121">
        <f t="shared" si="11"/>
        <v>0</v>
      </c>
      <c r="L434" s="122"/>
    </row>
    <row r="435" spans="1:12" s="62" customFormat="1" ht="46.5">
      <c r="A435" s="64" t="s">
        <v>301</v>
      </c>
      <c r="B435" s="65" t="s">
        <v>565</v>
      </c>
      <c r="C435" s="65" t="s">
        <v>41</v>
      </c>
      <c r="D435" s="65" t="s">
        <v>10</v>
      </c>
      <c r="E435" s="65" t="s">
        <v>394</v>
      </c>
      <c r="F435" s="65" t="s">
        <v>302</v>
      </c>
      <c r="G435" s="96">
        <v>500000</v>
      </c>
      <c r="H435" s="97"/>
      <c r="I435" s="98">
        <f>I436</f>
        <v>0</v>
      </c>
      <c r="J435" s="99"/>
      <c r="K435" s="121">
        <f t="shared" si="11"/>
        <v>0</v>
      </c>
      <c r="L435" s="122"/>
    </row>
    <row r="436" spans="1:12" s="62" customFormat="1" ht="15">
      <c r="A436" s="64" t="s">
        <v>303</v>
      </c>
      <c r="B436" s="65" t="s">
        <v>565</v>
      </c>
      <c r="C436" s="65" t="s">
        <v>41</v>
      </c>
      <c r="D436" s="65" t="s">
        <v>10</v>
      </c>
      <c r="E436" s="65" t="s">
        <v>394</v>
      </c>
      <c r="F436" s="65" t="s">
        <v>304</v>
      </c>
      <c r="G436" s="96">
        <v>500000</v>
      </c>
      <c r="H436" s="97"/>
      <c r="I436" s="98">
        <f>'Пр.5'!I187</f>
        <v>0</v>
      </c>
      <c r="J436" s="99"/>
      <c r="K436" s="121">
        <f t="shared" si="11"/>
        <v>0</v>
      </c>
      <c r="L436" s="122"/>
    </row>
    <row r="437" spans="1:12" s="62" customFormat="1" ht="46.5">
      <c r="A437" s="64" t="s">
        <v>329</v>
      </c>
      <c r="B437" s="65" t="s">
        <v>565</v>
      </c>
      <c r="C437" s="65" t="s">
        <v>41</v>
      </c>
      <c r="D437" s="65" t="s">
        <v>10</v>
      </c>
      <c r="E437" s="65" t="s">
        <v>330</v>
      </c>
      <c r="F437" s="65"/>
      <c r="G437" s="96">
        <v>193100</v>
      </c>
      <c r="H437" s="97"/>
      <c r="I437" s="98">
        <f>I438</f>
        <v>22400</v>
      </c>
      <c r="J437" s="99"/>
      <c r="K437" s="121">
        <f t="shared" si="11"/>
        <v>11.600207146556189</v>
      </c>
      <c r="L437" s="122"/>
    </row>
    <row r="438" spans="1:12" s="62" customFormat="1" ht="45.75" customHeight="1">
      <c r="A438" s="64" t="s">
        <v>331</v>
      </c>
      <c r="B438" s="65" t="s">
        <v>565</v>
      </c>
      <c r="C438" s="65" t="s">
        <v>41</v>
      </c>
      <c r="D438" s="65" t="s">
        <v>10</v>
      </c>
      <c r="E438" s="65" t="s">
        <v>332</v>
      </c>
      <c r="F438" s="65"/>
      <c r="G438" s="96">
        <v>193100</v>
      </c>
      <c r="H438" s="97"/>
      <c r="I438" s="98">
        <f>I439</f>
        <v>22400</v>
      </c>
      <c r="J438" s="99"/>
      <c r="K438" s="121">
        <f t="shared" si="11"/>
        <v>11.600207146556189</v>
      </c>
      <c r="L438" s="122"/>
    </row>
    <row r="439" spans="1:12" s="62" customFormat="1" ht="30.75">
      <c r="A439" s="64" t="s">
        <v>333</v>
      </c>
      <c r="B439" s="65" t="s">
        <v>565</v>
      </c>
      <c r="C439" s="65" t="s">
        <v>41</v>
      </c>
      <c r="D439" s="65" t="s">
        <v>10</v>
      </c>
      <c r="E439" s="65" t="s">
        <v>334</v>
      </c>
      <c r="F439" s="65"/>
      <c r="G439" s="96">
        <v>193100</v>
      </c>
      <c r="H439" s="97"/>
      <c r="I439" s="98">
        <f>I440</f>
        <v>22400</v>
      </c>
      <c r="J439" s="99"/>
      <c r="K439" s="121">
        <f t="shared" si="11"/>
        <v>11.600207146556189</v>
      </c>
      <c r="L439" s="122"/>
    </row>
    <row r="440" spans="1:12" s="62" customFormat="1" ht="46.5">
      <c r="A440" s="64" t="s">
        <v>301</v>
      </c>
      <c r="B440" s="65" t="s">
        <v>565</v>
      </c>
      <c r="C440" s="65" t="s">
        <v>41</v>
      </c>
      <c r="D440" s="65" t="s">
        <v>10</v>
      </c>
      <c r="E440" s="65" t="s">
        <v>334</v>
      </c>
      <c r="F440" s="65" t="s">
        <v>302</v>
      </c>
      <c r="G440" s="96">
        <v>193100</v>
      </c>
      <c r="H440" s="97"/>
      <c r="I440" s="98">
        <f>I441</f>
        <v>22400</v>
      </c>
      <c r="J440" s="99"/>
      <c r="K440" s="121">
        <f t="shared" si="11"/>
        <v>11.600207146556189</v>
      </c>
      <c r="L440" s="122"/>
    </row>
    <row r="441" spans="1:12" s="62" customFormat="1" ht="15">
      <c r="A441" s="64" t="s">
        <v>327</v>
      </c>
      <c r="B441" s="65" t="s">
        <v>565</v>
      </c>
      <c r="C441" s="65" t="s">
        <v>41</v>
      </c>
      <c r="D441" s="65" t="s">
        <v>10</v>
      </c>
      <c r="E441" s="65" t="s">
        <v>334</v>
      </c>
      <c r="F441" s="65" t="s">
        <v>328</v>
      </c>
      <c r="G441" s="96">
        <v>193100</v>
      </c>
      <c r="H441" s="97"/>
      <c r="I441" s="98">
        <f>'Пр.5'!I249</f>
        <v>22400</v>
      </c>
      <c r="J441" s="99"/>
      <c r="K441" s="121">
        <f t="shared" si="11"/>
        <v>11.600207146556189</v>
      </c>
      <c r="L441" s="122"/>
    </row>
    <row r="442" spans="1:12" s="62" customFormat="1" ht="30.75">
      <c r="A442" s="64" t="s">
        <v>339</v>
      </c>
      <c r="B442" s="65" t="s">
        <v>565</v>
      </c>
      <c r="C442" s="65" t="s">
        <v>41</v>
      </c>
      <c r="D442" s="65" t="s">
        <v>10</v>
      </c>
      <c r="E442" s="65" t="s">
        <v>340</v>
      </c>
      <c r="F442" s="65"/>
      <c r="G442" s="96">
        <v>408800</v>
      </c>
      <c r="H442" s="97"/>
      <c r="I442" s="98">
        <f>I443</f>
        <v>0</v>
      </c>
      <c r="J442" s="99"/>
      <c r="K442" s="121">
        <f t="shared" si="11"/>
        <v>0</v>
      </c>
      <c r="L442" s="122"/>
    </row>
    <row r="443" spans="1:12" s="62" customFormat="1" ht="46.5">
      <c r="A443" s="64" t="s">
        <v>341</v>
      </c>
      <c r="B443" s="65" t="s">
        <v>565</v>
      </c>
      <c r="C443" s="65" t="s">
        <v>41</v>
      </c>
      <c r="D443" s="65" t="s">
        <v>10</v>
      </c>
      <c r="E443" s="65" t="s">
        <v>342</v>
      </c>
      <c r="F443" s="65"/>
      <c r="G443" s="96">
        <v>408800</v>
      </c>
      <c r="H443" s="97"/>
      <c r="I443" s="98">
        <f>I444+I447+I450+I453+I456</f>
        <v>0</v>
      </c>
      <c r="J443" s="99"/>
      <c r="K443" s="121">
        <f t="shared" si="11"/>
        <v>0</v>
      </c>
      <c r="L443" s="122"/>
    </row>
    <row r="444" spans="1:12" s="62" customFormat="1" ht="62.25">
      <c r="A444" s="64" t="s">
        <v>343</v>
      </c>
      <c r="B444" s="65" t="s">
        <v>565</v>
      </c>
      <c r="C444" s="65" t="s">
        <v>41</v>
      </c>
      <c r="D444" s="65" t="s">
        <v>10</v>
      </c>
      <c r="E444" s="65" t="s">
        <v>344</v>
      </c>
      <c r="F444" s="65"/>
      <c r="G444" s="96">
        <v>247900</v>
      </c>
      <c r="H444" s="97"/>
      <c r="I444" s="98">
        <f>I445</f>
        <v>0</v>
      </c>
      <c r="J444" s="99"/>
      <c r="K444" s="121">
        <f t="shared" si="11"/>
        <v>0</v>
      </c>
      <c r="L444" s="122"/>
    </row>
    <row r="445" spans="1:12" s="62" customFormat="1" ht="46.5">
      <c r="A445" s="64" t="s">
        <v>301</v>
      </c>
      <c r="B445" s="65" t="s">
        <v>565</v>
      </c>
      <c r="C445" s="65" t="s">
        <v>41</v>
      </c>
      <c r="D445" s="65" t="s">
        <v>10</v>
      </c>
      <c r="E445" s="65" t="s">
        <v>344</v>
      </c>
      <c r="F445" s="65" t="s">
        <v>302</v>
      </c>
      <c r="G445" s="96">
        <v>247900</v>
      </c>
      <c r="H445" s="97"/>
      <c r="I445" s="98">
        <f>I446</f>
        <v>0</v>
      </c>
      <c r="J445" s="99"/>
      <c r="K445" s="121">
        <f t="shared" si="11"/>
        <v>0</v>
      </c>
      <c r="L445" s="122"/>
    </row>
    <row r="446" spans="1:12" s="62" customFormat="1" ht="15">
      <c r="A446" s="64" t="s">
        <v>327</v>
      </c>
      <c r="B446" s="65" t="s">
        <v>565</v>
      </c>
      <c r="C446" s="65" t="s">
        <v>41</v>
      </c>
      <c r="D446" s="65" t="s">
        <v>10</v>
      </c>
      <c r="E446" s="65" t="s">
        <v>344</v>
      </c>
      <c r="F446" s="65" t="s">
        <v>328</v>
      </c>
      <c r="G446" s="96">
        <v>247900</v>
      </c>
      <c r="H446" s="97"/>
      <c r="I446" s="98">
        <f>'Пр.5'!I424</f>
        <v>0</v>
      </c>
      <c r="J446" s="99"/>
      <c r="K446" s="121">
        <f t="shared" si="11"/>
        <v>0</v>
      </c>
      <c r="L446" s="122"/>
    </row>
    <row r="447" spans="1:12" s="62" customFormat="1" ht="30.75">
      <c r="A447" s="64" t="s">
        <v>345</v>
      </c>
      <c r="B447" s="65" t="s">
        <v>565</v>
      </c>
      <c r="C447" s="65" t="s">
        <v>41</v>
      </c>
      <c r="D447" s="65" t="s">
        <v>10</v>
      </c>
      <c r="E447" s="65" t="s">
        <v>346</v>
      </c>
      <c r="F447" s="65"/>
      <c r="G447" s="96">
        <v>85000</v>
      </c>
      <c r="H447" s="97"/>
      <c r="I447" s="98">
        <f>I448</f>
        <v>0</v>
      </c>
      <c r="J447" s="99"/>
      <c r="K447" s="121">
        <f t="shared" si="11"/>
        <v>0</v>
      </c>
      <c r="L447" s="122"/>
    </row>
    <row r="448" spans="1:12" s="62" customFormat="1" ht="46.5">
      <c r="A448" s="64" t="s">
        <v>301</v>
      </c>
      <c r="B448" s="65" t="s">
        <v>565</v>
      </c>
      <c r="C448" s="65" t="s">
        <v>41</v>
      </c>
      <c r="D448" s="65" t="s">
        <v>10</v>
      </c>
      <c r="E448" s="65" t="s">
        <v>346</v>
      </c>
      <c r="F448" s="65" t="s">
        <v>302</v>
      </c>
      <c r="G448" s="96">
        <v>85000</v>
      </c>
      <c r="H448" s="97"/>
      <c r="I448" s="98">
        <f>I449</f>
        <v>0</v>
      </c>
      <c r="J448" s="99"/>
      <c r="K448" s="121">
        <f t="shared" si="11"/>
        <v>0</v>
      </c>
      <c r="L448" s="122"/>
    </row>
    <row r="449" spans="1:12" s="62" customFormat="1" ht="15">
      <c r="A449" s="64" t="s">
        <v>327</v>
      </c>
      <c r="B449" s="65" t="s">
        <v>565</v>
      </c>
      <c r="C449" s="65" t="s">
        <v>41</v>
      </c>
      <c r="D449" s="65" t="s">
        <v>10</v>
      </c>
      <c r="E449" s="65" t="s">
        <v>346</v>
      </c>
      <c r="F449" s="65" t="s">
        <v>328</v>
      </c>
      <c r="G449" s="96">
        <v>85000</v>
      </c>
      <c r="H449" s="97"/>
      <c r="I449" s="98">
        <f>'Пр.5'!I459</f>
        <v>0</v>
      </c>
      <c r="J449" s="99"/>
      <c r="K449" s="121">
        <f t="shared" si="11"/>
        <v>0</v>
      </c>
      <c r="L449" s="122"/>
    </row>
    <row r="450" spans="1:12" s="62" customFormat="1" ht="30.75">
      <c r="A450" s="64" t="s">
        <v>347</v>
      </c>
      <c r="B450" s="65" t="s">
        <v>565</v>
      </c>
      <c r="C450" s="65" t="s">
        <v>41</v>
      </c>
      <c r="D450" s="65" t="s">
        <v>10</v>
      </c>
      <c r="E450" s="65" t="s">
        <v>348</v>
      </c>
      <c r="F450" s="65"/>
      <c r="G450" s="96">
        <v>46900</v>
      </c>
      <c r="H450" s="97"/>
      <c r="I450" s="98">
        <f>I451</f>
        <v>0</v>
      </c>
      <c r="J450" s="99"/>
      <c r="K450" s="121">
        <f t="shared" si="11"/>
        <v>0</v>
      </c>
      <c r="L450" s="122"/>
    </row>
    <row r="451" spans="1:12" s="62" customFormat="1" ht="46.5">
      <c r="A451" s="64" t="s">
        <v>301</v>
      </c>
      <c r="B451" s="65" t="s">
        <v>565</v>
      </c>
      <c r="C451" s="65" t="s">
        <v>41</v>
      </c>
      <c r="D451" s="65" t="s">
        <v>10</v>
      </c>
      <c r="E451" s="65" t="s">
        <v>348</v>
      </c>
      <c r="F451" s="65" t="s">
        <v>302</v>
      </c>
      <c r="G451" s="96">
        <v>46900</v>
      </c>
      <c r="H451" s="97"/>
      <c r="I451" s="98">
        <f>I452</f>
        <v>0</v>
      </c>
      <c r="J451" s="99"/>
      <c r="K451" s="121">
        <f t="shared" si="11"/>
        <v>0</v>
      </c>
      <c r="L451" s="122"/>
    </row>
    <row r="452" spans="1:12" s="62" customFormat="1" ht="15">
      <c r="A452" s="64" t="s">
        <v>327</v>
      </c>
      <c r="B452" s="65" t="s">
        <v>565</v>
      </c>
      <c r="C452" s="65" t="s">
        <v>41</v>
      </c>
      <c r="D452" s="65" t="s">
        <v>10</v>
      </c>
      <c r="E452" s="65" t="s">
        <v>348</v>
      </c>
      <c r="F452" s="65" t="s">
        <v>328</v>
      </c>
      <c r="G452" s="96">
        <v>46900</v>
      </c>
      <c r="H452" s="97"/>
      <c r="I452" s="98">
        <f>'Пр.5'!I487</f>
        <v>0</v>
      </c>
      <c r="J452" s="99"/>
      <c r="K452" s="121">
        <f t="shared" si="11"/>
        <v>0</v>
      </c>
      <c r="L452" s="122"/>
    </row>
    <row r="453" spans="1:12" s="62" customFormat="1" ht="46.5">
      <c r="A453" s="64" t="s">
        <v>349</v>
      </c>
      <c r="B453" s="65" t="s">
        <v>565</v>
      </c>
      <c r="C453" s="65" t="s">
        <v>41</v>
      </c>
      <c r="D453" s="65" t="s">
        <v>10</v>
      </c>
      <c r="E453" s="65" t="s">
        <v>350</v>
      </c>
      <c r="F453" s="65"/>
      <c r="G453" s="96">
        <v>17800</v>
      </c>
      <c r="H453" s="97"/>
      <c r="I453" s="98">
        <f>I454</f>
        <v>0</v>
      </c>
      <c r="J453" s="99"/>
      <c r="K453" s="121">
        <f t="shared" si="11"/>
        <v>0</v>
      </c>
      <c r="L453" s="122"/>
    </row>
    <row r="454" spans="1:12" s="62" customFormat="1" ht="46.5">
      <c r="A454" s="64" t="s">
        <v>301</v>
      </c>
      <c r="B454" s="65" t="s">
        <v>565</v>
      </c>
      <c r="C454" s="65" t="s">
        <v>41</v>
      </c>
      <c r="D454" s="65" t="s">
        <v>10</v>
      </c>
      <c r="E454" s="65" t="s">
        <v>350</v>
      </c>
      <c r="F454" s="65" t="s">
        <v>302</v>
      </c>
      <c r="G454" s="96">
        <v>17800</v>
      </c>
      <c r="H454" s="97"/>
      <c r="I454" s="98">
        <f>I455</f>
        <v>0</v>
      </c>
      <c r="J454" s="99"/>
      <c r="K454" s="121">
        <f t="shared" si="11"/>
        <v>0</v>
      </c>
      <c r="L454" s="122"/>
    </row>
    <row r="455" spans="1:12" s="62" customFormat="1" ht="15">
      <c r="A455" s="64" t="s">
        <v>327</v>
      </c>
      <c r="B455" s="65" t="s">
        <v>565</v>
      </c>
      <c r="C455" s="65" t="s">
        <v>41</v>
      </c>
      <c r="D455" s="65" t="s">
        <v>10</v>
      </c>
      <c r="E455" s="65" t="s">
        <v>350</v>
      </c>
      <c r="F455" s="65" t="s">
        <v>328</v>
      </c>
      <c r="G455" s="96">
        <v>17800</v>
      </c>
      <c r="H455" s="97"/>
      <c r="I455" s="98">
        <f>'Пр.5'!I506</f>
        <v>0</v>
      </c>
      <c r="J455" s="99"/>
      <c r="K455" s="121">
        <f t="shared" si="11"/>
        <v>0</v>
      </c>
      <c r="L455" s="122"/>
    </row>
    <row r="456" spans="1:12" s="62" customFormat="1" ht="15">
      <c r="A456" s="64" t="s">
        <v>351</v>
      </c>
      <c r="B456" s="65" t="s">
        <v>565</v>
      </c>
      <c r="C456" s="65" t="s">
        <v>41</v>
      </c>
      <c r="D456" s="65" t="s">
        <v>10</v>
      </c>
      <c r="E456" s="65" t="s">
        <v>352</v>
      </c>
      <c r="F456" s="65"/>
      <c r="G456" s="96">
        <v>11200</v>
      </c>
      <c r="H456" s="97"/>
      <c r="I456" s="98">
        <f>I457</f>
        <v>0</v>
      </c>
      <c r="J456" s="99"/>
      <c r="K456" s="121">
        <f t="shared" si="11"/>
        <v>0</v>
      </c>
      <c r="L456" s="122"/>
    </row>
    <row r="457" spans="1:12" s="62" customFormat="1" ht="46.5">
      <c r="A457" s="64" t="s">
        <v>301</v>
      </c>
      <c r="B457" s="65" t="s">
        <v>565</v>
      </c>
      <c r="C457" s="65" t="s">
        <v>41</v>
      </c>
      <c r="D457" s="65" t="s">
        <v>10</v>
      </c>
      <c r="E457" s="65" t="s">
        <v>352</v>
      </c>
      <c r="F457" s="65" t="s">
        <v>302</v>
      </c>
      <c r="G457" s="96">
        <v>11200</v>
      </c>
      <c r="H457" s="97"/>
      <c r="I457" s="98">
        <f>I458</f>
        <v>0</v>
      </c>
      <c r="J457" s="99"/>
      <c r="K457" s="121">
        <f t="shared" si="11"/>
        <v>0</v>
      </c>
      <c r="L457" s="122"/>
    </row>
    <row r="458" spans="1:12" s="62" customFormat="1" ht="15">
      <c r="A458" s="64" t="s">
        <v>327</v>
      </c>
      <c r="B458" s="65" t="s">
        <v>565</v>
      </c>
      <c r="C458" s="65" t="s">
        <v>41</v>
      </c>
      <c r="D458" s="65" t="s">
        <v>10</v>
      </c>
      <c r="E458" s="65" t="s">
        <v>352</v>
      </c>
      <c r="F458" s="65" t="s">
        <v>328</v>
      </c>
      <c r="G458" s="96">
        <v>11200</v>
      </c>
      <c r="H458" s="97"/>
      <c r="I458" s="98">
        <f>'Пр.5'!I530</f>
        <v>0</v>
      </c>
      <c r="J458" s="99"/>
      <c r="K458" s="121">
        <f t="shared" si="11"/>
        <v>0</v>
      </c>
      <c r="L458" s="122"/>
    </row>
    <row r="459" spans="1:12" s="62" customFormat="1" ht="15">
      <c r="A459" s="64" t="s">
        <v>395</v>
      </c>
      <c r="B459" s="65" t="s">
        <v>565</v>
      </c>
      <c r="C459" s="65" t="s">
        <v>41</v>
      </c>
      <c r="D459" s="65" t="s">
        <v>10</v>
      </c>
      <c r="E459" s="65" t="s">
        <v>396</v>
      </c>
      <c r="F459" s="65"/>
      <c r="G459" s="96">
        <v>59796400</v>
      </c>
      <c r="H459" s="97"/>
      <c r="I459" s="98">
        <f>I460+I463+I466</f>
        <v>10918759.36</v>
      </c>
      <c r="J459" s="99"/>
      <c r="K459" s="121">
        <f t="shared" si="11"/>
        <v>18.259894174231224</v>
      </c>
      <c r="L459" s="122"/>
    </row>
    <row r="460" spans="1:12" s="62" customFormat="1" ht="93">
      <c r="A460" s="64" t="s">
        <v>82</v>
      </c>
      <c r="B460" s="65" t="s">
        <v>565</v>
      </c>
      <c r="C460" s="65" t="s">
        <v>41</v>
      </c>
      <c r="D460" s="65" t="s">
        <v>10</v>
      </c>
      <c r="E460" s="65" t="s">
        <v>397</v>
      </c>
      <c r="F460" s="65"/>
      <c r="G460" s="96">
        <v>909000</v>
      </c>
      <c r="H460" s="97"/>
      <c r="I460" s="98">
        <f>I461</f>
        <v>238319</v>
      </c>
      <c r="J460" s="99"/>
      <c r="K460" s="121">
        <f t="shared" si="11"/>
        <v>26.217711771177115</v>
      </c>
      <c r="L460" s="122"/>
    </row>
    <row r="461" spans="1:12" s="62" customFormat="1" ht="46.5">
      <c r="A461" s="64" t="s">
        <v>301</v>
      </c>
      <c r="B461" s="65" t="s">
        <v>565</v>
      </c>
      <c r="C461" s="65" t="s">
        <v>41</v>
      </c>
      <c r="D461" s="65" t="s">
        <v>10</v>
      </c>
      <c r="E461" s="65" t="s">
        <v>397</v>
      </c>
      <c r="F461" s="65" t="s">
        <v>302</v>
      </c>
      <c r="G461" s="96">
        <v>909000</v>
      </c>
      <c r="H461" s="97"/>
      <c r="I461" s="98">
        <f>I462</f>
        <v>238319</v>
      </c>
      <c r="J461" s="99"/>
      <c r="K461" s="121">
        <f t="shared" si="11"/>
        <v>26.217711771177115</v>
      </c>
      <c r="L461" s="122"/>
    </row>
    <row r="462" spans="1:12" s="62" customFormat="1" ht="15">
      <c r="A462" s="64" t="s">
        <v>327</v>
      </c>
      <c r="B462" s="65" t="s">
        <v>565</v>
      </c>
      <c r="C462" s="65" t="s">
        <v>41</v>
      </c>
      <c r="D462" s="65" t="s">
        <v>10</v>
      </c>
      <c r="E462" s="65" t="s">
        <v>397</v>
      </c>
      <c r="F462" s="65" t="s">
        <v>328</v>
      </c>
      <c r="G462" s="96">
        <v>909000</v>
      </c>
      <c r="H462" s="97"/>
      <c r="I462" s="98">
        <v>238319</v>
      </c>
      <c r="J462" s="99"/>
      <c r="K462" s="121">
        <f t="shared" si="11"/>
        <v>26.217711771177115</v>
      </c>
      <c r="L462" s="122"/>
    </row>
    <row r="463" spans="1:12" s="62" customFormat="1" ht="15">
      <c r="A463" s="64" t="s">
        <v>84</v>
      </c>
      <c r="B463" s="65" t="s">
        <v>565</v>
      </c>
      <c r="C463" s="65" t="s">
        <v>41</v>
      </c>
      <c r="D463" s="65" t="s">
        <v>10</v>
      </c>
      <c r="E463" s="65" t="s">
        <v>398</v>
      </c>
      <c r="F463" s="65"/>
      <c r="G463" s="96">
        <v>40000</v>
      </c>
      <c r="H463" s="97"/>
      <c r="I463" s="98">
        <f>I464</f>
        <v>7000</v>
      </c>
      <c r="J463" s="99"/>
      <c r="K463" s="121">
        <f t="shared" si="11"/>
        <v>17.5</v>
      </c>
      <c r="L463" s="122"/>
    </row>
    <row r="464" spans="1:12" s="62" customFormat="1" ht="46.5">
      <c r="A464" s="64" t="s">
        <v>301</v>
      </c>
      <c r="B464" s="65" t="s">
        <v>565</v>
      </c>
      <c r="C464" s="65" t="s">
        <v>41</v>
      </c>
      <c r="D464" s="65" t="s">
        <v>10</v>
      </c>
      <c r="E464" s="65" t="s">
        <v>398</v>
      </c>
      <c r="F464" s="65" t="s">
        <v>302</v>
      </c>
      <c r="G464" s="96">
        <v>40000</v>
      </c>
      <c r="H464" s="97"/>
      <c r="I464" s="98">
        <f>I465</f>
        <v>7000</v>
      </c>
      <c r="J464" s="99"/>
      <c r="K464" s="121">
        <f t="shared" si="11"/>
        <v>17.5</v>
      </c>
      <c r="L464" s="122"/>
    </row>
    <row r="465" spans="1:12" s="62" customFormat="1" ht="15">
      <c r="A465" s="64" t="s">
        <v>327</v>
      </c>
      <c r="B465" s="65" t="s">
        <v>565</v>
      </c>
      <c r="C465" s="65" t="s">
        <v>41</v>
      </c>
      <c r="D465" s="65" t="s">
        <v>10</v>
      </c>
      <c r="E465" s="65" t="s">
        <v>398</v>
      </c>
      <c r="F465" s="65" t="s">
        <v>328</v>
      </c>
      <c r="G465" s="96">
        <v>40000</v>
      </c>
      <c r="H465" s="97"/>
      <c r="I465" s="98">
        <v>7000</v>
      </c>
      <c r="J465" s="99"/>
      <c r="K465" s="121">
        <f t="shared" si="11"/>
        <v>17.5</v>
      </c>
      <c r="L465" s="122"/>
    </row>
    <row r="466" spans="1:12" s="62" customFormat="1" ht="30.75">
      <c r="A466" s="64" t="s">
        <v>154</v>
      </c>
      <c r="B466" s="65" t="s">
        <v>565</v>
      </c>
      <c r="C466" s="65" t="s">
        <v>41</v>
      </c>
      <c r="D466" s="65" t="s">
        <v>10</v>
      </c>
      <c r="E466" s="65" t="s">
        <v>399</v>
      </c>
      <c r="F466" s="65"/>
      <c r="G466" s="96">
        <v>58847400</v>
      </c>
      <c r="H466" s="97"/>
      <c r="I466" s="98">
        <f>I467</f>
        <v>10673440.36</v>
      </c>
      <c r="J466" s="99"/>
      <c r="K466" s="121">
        <f t="shared" si="11"/>
        <v>18.13748841919949</v>
      </c>
      <c r="L466" s="122"/>
    </row>
    <row r="467" spans="1:12" s="62" customFormat="1" ht="46.5">
      <c r="A467" s="64" t="s">
        <v>301</v>
      </c>
      <c r="B467" s="65" t="s">
        <v>565</v>
      </c>
      <c r="C467" s="65" t="s">
        <v>41</v>
      </c>
      <c r="D467" s="65" t="s">
        <v>10</v>
      </c>
      <c r="E467" s="65" t="s">
        <v>399</v>
      </c>
      <c r="F467" s="65" t="s">
        <v>302</v>
      </c>
      <c r="G467" s="96">
        <v>58847400</v>
      </c>
      <c r="H467" s="97"/>
      <c r="I467" s="98">
        <f>I468</f>
        <v>10673440.36</v>
      </c>
      <c r="J467" s="99"/>
      <c r="K467" s="121">
        <f t="shared" si="11"/>
        <v>18.13748841919949</v>
      </c>
      <c r="L467" s="122"/>
    </row>
    <row r="468" spans="1:12" s="62" customFormat="1" ht="15">
      <c r="A468" s="64" t="s">
        <v>327</v>
      </c>
      <c r="B468" s="65" t="s">
        <v>565</v>
      </c>
      <c r="C468" s="65" t="s">
        <v>41</v>
      </c>
      <c r="D468" s="65" t="s">
        <v>10</v>
      </c>
      <c r="E468" s="65" t="s">
        <v>399</v>
      </c>
      <c r="F468" s="65" t="s">
        <v>328</v>
      </c>
      <c r="G468" s="96">
        <v>58847400</v>
      </c>
      <c r="H468" s="97"/>
      <c r="I468" s="98">
        <f>10673440.36</f>
        <v>10673440.36</v>
      </c>
      <c r="J468" s="99"/>
      <c r="K468" s="121">
        <f t="shared" si="11"/>
        <v>18.13748841919949</v>
      </c>
      <c r="L468" s="122"/>
    </row>
    <row r="469" spans="1:16" s="62" customFormat="1" ht="15">
      <c r="A469" s="64" t="s">
        <v>45</v>
      </c>
      <c r="B469" s="65" t="s">
        <v>565</v>
      </c>
      <c r="C469" s="65" t="s">
        <v>41</v>
      </c>
      <c r="D469" s="65" t="s">
        <v>41</v>
      </c>
      <c r="E469" s="65"/>
      <c r="F469" s="65"/>
      <c r="G469" s="96">
        <v>839700</v>
      </c>
      <c r="H469" s="97"/>
      <c r="I469" s="98">
        <f>I470+I475+I483</f>
        <v>258500</v>
      </c>
      <c r="J469" s="99"/>
      <c r="K469" s="121">
        <f t="shared" si="11"/>
        <v>30.7848040967012</v>
      </c>
      <c r="L469" s="122"/>
      <c r="P469" s="63"/>
    </row>
    <row r="470" spans="1:12" s="62" customFormat="1" ht="30.75">
      <c r="A470" s="64" t="s">
        <v>400</v>
      </c>
      <c r="B470" s="65" t="s">
        <v>565</v>
      </c>
      <c r="C470" s="65" t="s">
        <v>41</v>
      </c>
      <c r="D470" s="65" t="s">
        <v>41</v>
      </c>
      <c r="E470" s="65" t="s">
        <v>401</v>
      </c>
      <c r="F470" s="65"/>
      <c r="G470" s="96">
        <v>112900</v>
      </c>
      <c r="H470" s="97"/>
      <c r="I470" s="98">
        <f>I471</f>
        <v>112900</v>
      </c>
      <c r="J470" s="99"/>
      <c r="K470" s="121">
        <f t="shared" si="11"/>
        <v>100</v>
      </c>
      <c r="L470" s="122"/>
    </row>
    <row r="471" spans="1:12" s="62" customFormat="1" ht="46.5">
      <c r="A471" s="64" t="s">
        <v>402</v>
      </c>
      <c r="B471" s="65" t="s">
        <v>565</v>
      </c>
      <c r="C471" s="65" t="s">
        <v>41</v>
      </c>
      <c r="D471" s="65" t="s">
        <v>41</v>
      </c>
      <c r="E471" s="65" t="s">
        <v>403</v>
      </c>
      <c r="F471" s="65"/>
      <c r="G471" s="96">
        <v>112900</v>
      </c>
      <c r="H471" s="97"/>
      <c r="I471" s="98">
        <f>I472</f>
        <v>112900</v>
      </c>
      <c r="J471" s="99"/>
      <c r="K471" s="121">
        <f t="shared" si="11"/>
        <v>100</v>
      </c>
      <c r="L471" s="122"/>
    </row>
    <row r="472" spans="1:12" s="62" customFormat="1" ht="15">
      <c r="A472" s="64" t="s">
        <v>404</v>
      </c>
      <c r="B472" s="65" t="s">
        <v>565</v>
      </c>
      <c r="C472" s="65" t="s">
        <v>41</v>
      </c>
      <c r="D472" s="65" t="s">
        <v>41</v>
      </c>
      <c r="E472" s="65" t="s">
        <v>405</v>
      </c>
      <c r="F472" s="65"/>
      <c r="G472" s="96">
        <v>112900</v>
      </c>
      <c r="H472" s="97"/>
      <c r="I472" s="98">
        <f>I473</f>
        <v>112900</v>
      </c>
      <c r="J472" s="99"/>
      <c r="K472" s="121">
        <f t="shared" si="11"/>
        <v>100</v>
      </c>
      <c r="L472" s="122"/>
    </row>
    <row r="473" spans="1:12" s="62" customFormat="1" ht="46.5">
      <c r="A473" s="64" t="s">
        <v>301</v>
      </c>
      <c r="B473" s="65" t="s">
        <v>565</v>
      </c>
      <c r="C473" s="65" t="s">
        <v>41</v>
      </c>
      <c r="D473" s="65" t="s">
        <v>41</v>
      </c>
      <c r="E473" s="65" t="s">
        <v>405</v>
      </c>
      <c r="F473" s="65" t="s">
        <v>302</v>
      </c>
      <c r="G473" s="96">
        <v>112900</v>
      </c>
      <c r="H473" s="97"/>
      <c r="I473" s="98">
        <f>I474</f>
        <v>112900</v>
      </c>
      <c r="J473" s="99"/>
      <c r="K473" s="121">
        <f aca="true" t="shared" si="12" ref="K473:K536">I473/G473*100</f>
        <v>100</v>
      </c>
      <c r="L473" s="122"/>
    </row>
    <row r="474" spans="1:12" s="62" customFormat="1" ht="15">
      <c r="A474" s="64" t="s">
        <v>327</v>
      </c>
      <c r="B474" s="65" t="s">
        <v>565</v>
      </c>
      <c r="C474" s="65" t="s">
        <v>41</v>
      </c>
      <c r="D474" s="65" t="s">
        <v>41</v>
      </c>
      <c r="E474" s="65" t="s">
        <v>405</v>
      </c>
      <c r="F474" s="65" t="s">
        <v>328</v>
      </c>
      <c r="G474" s="96">
        <v>112900</v>
      </c>
      <c r="H474" s="97"/>
      <c r="I474" s="98">
        <f>'Пр.5'!I291</f>
        <v>112900</v>
      </c>
      <c r="J474" s="99"/>
      <c r="K474" s="121">
        <f t="shared" si="12"/>
        <v>100</v>
      </c>
      <c r="L474" s="122"/>
    </row>
    <row r="475" spans="1:12" s="62" customFormat="1" ht="30.75">
      <c r="A475" s="64" t="s">
        <v>408</v>
      </c>
      <c r="B475" s="65" t="s">
        <v>565</v>
      </c>
      <c r="C475" s="65" t="s">
        <v>41</v>
      </c>
      <c r="D475" s="65" t="s">
        <v>41</v>
      </c>
      <c r="E475" s="65" t="s">
        <v>409</v>
      </c>
      <c r="F475" s="65"/>
      <c r="G475" s="96">
        <v>526800</v>
      </c>
      <c r="H475" s="97"/>
      <c r="I475" s="98">
        <f>I476</f>
        <v>72000</v>
      </c>
      <c r="J475" s="99"/>
      <c r="K475" s="121">
        <f t="shared" si="12"/>
        <v>13.66742596810934</v>
      </c>
      <c r="L475" s="122"/>
    </row>
    <row r="476" spans="1:12" s="62" customFormat="1" ht="32.25" customHeight="1">
      <c r="A476" s="64" t="s">
        <v>410</v>
      </c>
      <c r="B476" s="65" t="s">
        <v>565</v>
      </c>
      <c r="C476" s="65" t="s">
        <v>41</v>
      </c>
      <c r="D476" s="65" t="s">
        <v>41</v>
      </c>
      <c r="E476" s="65" t="s">
        <v>411</v>
      </c>
      <c r="F476" s="65"/>
      <c r="G476" s="96">
        <v>526800</v>
      </c>
      <c r="H476" s="97"/>
      <c r="I476" s="98">
        <f>I477+I480</f>
        <v>72000</v>
      </c>
      <c r="J476" s="99"/>
      <c r="K476" s="121">
        <f t="shared" si="12"/>
        <v>13.66742596810934</v>
      </c>
      <c r="L476" s="122"/>
    </row>
    <row r="477" spans="1:12" s="62" customFormat="1" ht="15">
      <c r="A477" s="64" t="s">
        <v>412</v>
      </c>
      <c r="B477" s="65" t="s">
        <v>565</v>
      </c>
      <c r="C477" s="65" t="s">
        <v>41</v>
      </c>
      <c r="D477" s="65" t="s">
        <v>41</v>
      </c>
      <c r="E477" s="65" t="s">
        <v>413</v>
      </c>
      <c r="F477" s="65"/>
      <c r="G477" s="96">
        <v>440800</v>
      </c>
      <c r="H477" s="97"/>
      <c r="I477" s="98">
        <f>I478</f>
        <v>72000</v>
      </c>
      <c r="J477" s="99"/>
      <c r="K477" s="121">
        <f t="shared" si="12"/>
        <v>16.33393829401089</v>
      </c>
      <c r="L477" s="122"/>
    </row>
    <row r="478" spans="1:12" s="62" customFormat="1" ht="30.75">
      <c r="A478" s="64" t="s">
        <v>103</v>
      </c>
      <c r="B478" s="65" t="s">
        <v>565</v>
      </c>
      <c r="C478" s="65" t="s">
        <v>41</v>
      </c>
      <c r="D478" s="65" t="s">
        <v>41</v>
      </c>
      <c r="E478" s="65" t="s">
        <v>413</v>
      </c>
      <c r="F478" s="65" t="s">
        <v>104</v>
      </c>
      <c r="G478" s="96">
        <v>440800</v>
      </c>
      <c r="H478" s="97"/>
      <c r="I478" s="98">
        <f>I479</f>
        <v>72000</v>
      </c>
      <c r="J478" s="99"/>
      <c r="K478" s="121">
        <f t="shared" si="12"/>
        <v>16.33393829401089</v>
      </c>
      <c r="L478" s="122"/>
    </row>
    <row r="479" spans="1:12" s="62" customFormat="1" ht="15">
      <c r="A479" s="64" t="s">
        <v>414</v>
      </c>
      <c r="B479" s="65" t="s">
        <v>565</v>
      </c>
      <c r="C479" s="65" t="s">
        <v>41</v>
      </c>
      <c r="D479" s="65" t="s">
        <v>41</v>
      </c>
      <c r="E479" s="65" t="s">
        <v>413</v>
      </c>
      <c r="F479" s="65" t="s">
        <v>415</v>
      </c>
      <c r="G479" s="96">
        <v>440800</v>
      </c>
      <c r="H479" s="97"/>
      <c r="I479" s="98">
        <f>'Пр.5'!I316</f>
        <v>72000</v>
      </c>
      <c r="J479" s="99"/>
      <c r="K479" s="121">
        <f t="shared" si="12"/>
        <v>16.33393829401089</v>
      </c>
      <c r="L479" s="122"/>
    </row>
    <row r="480" spans="1:12" s="62" customFormat="1" ht="30.75">
      <c r="A480" s="64" t="s">
        <v>416</v>
      </c>
      <c r="B480" s="65" t="s">
        <v>565</v>
      </c>
      <c r="C480" s="65" t="s">
        <v>41</v>
      </c>
      <c r="D480" s="65" t="s">
        <v>41</v>
      </c>
      <c r="E480" s="65" t="s">
        <v>417</v>
      </c>
      <c r="F480" s="65"/>
      <c r="G480" s="96">
        <v>86000</v>
      </c>
      <c r="H480" s="97"/>
      <c r="I480" s="98">
        <f>I481</f>
        <v>0</v>
      </c>
      <c r="J480" s="99"/>
      <c r="K480" s="121">
        <f t="shared" si="12"/>
        <v>0</v>
      </c>
      <c r="L480" s="122"/>
    </row>
    <row r="481" spans="1:12" s="62" customFormat="1" ht="30.75">
      <c r="A481" s="64" t="s">
        <v>78</v>
      </c>
      <c r="B481" s="65" t="s">
        <v>565</v>
      </c>
      <c r="C481" s="65" t="s">
        <v>41</v>
      </c>
      <c r="D481" s="65" t="s">
        <v>41</v>
      </c>
      <c r="E481" s="65" t="s">
        <v>417</v>
      </c>
      <c r="F481" s="65" t="s">
        <v>79</v>
      </c>
      <c r="G481" s="96">
        <v>86000</v>
      </c>
      <c r="H481" s="97"/>
      <c r="I481" s="98">
        <f>I482</f>
        <v>0</v>
      </c>
      <c r="J481" s="99"/>
      <c r="K481" s="121">
        <f t="shared" si="12"/>
        <v>0</v>
      </c>
      <c r="L481" s="122"/>
    </row>
    <row r="482" spans="1:12" s="62" customFormat="1" ht="46.5">
      <c r="A482" s="64" t="s">
        <v>80</v>
      </c>
      <c r="B482" s="65" t="s">
        <v>565</v>
      </c>
      <c r="C482" s="65" t="s">
        <v>41</v>
      </c>
      <c r="D482" s="65" t="s">
        <v>41</v>
      </c>
      <c r="E482" s="65" t="s">
        <v>417</v>
      </c>
      <c r="F482" s="65" t="s">
        <v>81</v>
      </c>
      <c r="G482" s="96">
        <v>86000</v>
      </c>
      <c r="H482" s="97"/>
      <c r="I482" s="98">
        <f>'Пр.5'!I322</f>
        <v>0</v>
      </c>
      <c r="J482" s="99"/>
      <c r="K482" s="121">
        <f t="shared" si="12"/>
        <v>0</v>
      </c>
      <c r="L482" s="122"/>
    </row>
    <row r="483" spans="1:12" s="62" customFormat="1" ht="46.5">
      <c r="A483" s="64" t="s">
        <v>139</v>
      </c>
      <c r="B483" s="65" t="s">
        <v>565</v>
      </c>
      <c r="C483" s="65" t="s">
        <v>41</v>
      </c>
      <c r="D483" s="65" t="s">
        <v>41</v>
      </c>
      <c r="E483" s="65" t="s">
        <v>140</v>
      </c>
      <c r="F483" s="65"/>
      <c r="G483" s="96">
        <v>200000</v>
      </c>
      <c r="H483" s="97"/>
      <c r="I483" s="98">
        <f>I484</f>
        <v>73600</v>
      </c>
      <c r="J483" s="99"/>
      <c r="K483" s="121">
        <f t="shared" si="12"/>
        <v>36.8</v>
      </c>
      <c r="L483" s="122"/>
    </row>
    <row r="484" spans="1:12" s="62" customFormat="1" ht="46.5">
      <c r="A484" s="64" t="s">
        <v>434</v>
      </c>
      <c r="B484" s="65" t="s">
        <v>565</v>
      </c>
      <c r="C484" s="65" t="s">
        <v>41</v>
      </c>
      <c r="D484" s="65" t="s">
        <v>41</v>
      </c>
      <c r="E484" s="65" t="s">
        <v>435</v>
      </c>
      <c r="F484" s="65"/>
      <c r="G484" s="96">
        <v>200000</v>
      </c>
      <c r="H484" s="97"/>
      <c r="I484" s="98">
        <f>I485</f>
        <v>73600</v>
      </c>
      <c r="J484" s="99"/>
      <c r="K484" s="121">
        <f t="shared" si="12"/>
        <v>36.8</v>
      </c>
      <c r="L484" s="122"/>
    </row>
    <row r="485" spans="1:12" s="62" customFormat="1" ht="30.75">
      <c r="A485" s="64" t="s">
        <v>436</v>
      </c>
      <c r="B485" s="65" t="s">
        <v>565</v>
      </c>
      <c r="C485" s="65" t="s">
        <v>41</v>
      </c>
      <c r="D485" s="65" t="s">
        <v>41</v>
      </c>
      <c r="E485" s="65" t="s">
        <v>437</v>
      </c>
      <c r="F485" s="65"/>
      <c r="G485" s="96">
        <v>200000</v>
      </c>
      <c r="H485" s="97"/>
      <c r="I485" s="98">
        <f>I486</f>
        <v>73600</v>
      </c>
      <c r="J485" s="99"/>
      <c r="K485" s="121">
        <f t="shared" si="12"/>
        <v>36.8</v>
      </c>
      <c r="L485" s="122"/>
    </row>
    <row r="486" spans="1:12" s="62" customFormat="1" ht="46.5">
      <c r="A486" s="64" t="s">
        <v>301</v>
      </c>
      <c r="B486" s="65" t="s">
        <v>565</v>
      </c>
      <c r="C486" s="65" t="s">
        <v>41</v>
      </c>
      <c r="D486" s="65" t="s">
        <v>41</v>
      </c>
      <c r="E486" s="65" t="s">
        <v>437</v>
      </c>
      <c r="F486" s="65" t="s">
        <v>302</v>
      </c>
      <c r="G486" s="96">
        <v>200000</v>
      </c>
      <c r="H486" s="97"/>
      <c r="I486" s="98">
        <f>I487</f>
        <v>73600</v>
      </c>
      <c r="J486" s="99"/>
      <c r="K486" s="121">
        <f t="shared" si="12"/>
        <v>36.8</v>
      </c>
      <c r="L486" s="122"/>
    </row>
    <row r="487" spans="1:12" s="62" customFormat="1" ht="15">
      <c r="A487" s="64" t="s">
        <v>327</v>
      </c>
      <c r="B487" s="65" t="s">
        <v>565</v>
      </c>
      <c r="C487" s="65" t="s">
        <v>41</v>
      </c>
      <c r="D487" s="65" t="s">
        <v>41</v>
      </c>
      <c r="E487" s="65" t="s">
        <v>437</v>
      </c>
      <c r="F487" s="65" t="s">
        <v>328</v>
      </c>
      <c r="G487" s="96">
        <v>200000</v>
      </c>
      <c r="H487" s="97"/>
      <c r="I487" s="98">
        <f>'Пр.5'!I568</f>
        <v>73600</v>
      </c>
      <c r="J487" s="99"/>
      <c r="K487" s="121">
        <f t="shared" si="12"/>
        <v>36.8</v>
      </c>
      <c r="L487" s="122"/>
    </row>
    <row r="488" spans="1:12" s="62" customFormat="1" ht="15">
      <c r="A488" s="64" t="s">
        <v>46</v>
      </c>
      <c r="B488" s="65" t="s">
        <v>565</v>
      </c>
      <c r="C488" s="65" t="s">
        <v>41</v>
      </c>
      <c r="D488" s="65" t="s">
        <v>30</v>
      </c>
      <c r="E488" s="65"/>
      <c r="F488" s="65"/>
      <c r="G488" s="96">
        <v>25488790.89</v>
      </c>
      <c r="H488" s="97"/>
      <c r="I488" s="98">
        <f>I489+I496+I505</f>
        <v>3321031.85</v>
      </c>
      <c r="J488" s="99"/>
      <c r="K488" s="121">
        <f t="shared" si="12"/>
        <v>13.029381677351115</v>
      </c>
      <c r="L488" s="122"/>
    </row>
    <row r="489" spans="1:12" s="62" customFormat="1" ht="30.75">
      <c r="A489" s="64" t="s">
        <v>321</v>
      </c>
      <c r="B489" s="65" t="s">
        <v>565</v>
      </c>
      <c r="C489" s="65" t="s">
        <v>41</v>
      </c>
      <c r="D489" s="65" t="s">
        <v>30</v>
      </c>
      <c r="E489" s="65" t="s">
        <v>322</v>
      </c>
      <c r="F489" s="65"/>
      <c r="G489" s="96">
        <v>137300</v>
      </c>
      <c r="H489" s="97"/>
      <c r="I489" s="98">
        <f>I490</f>
        <v>25000</v>
      </c>
      <c r="J489" s="99"/>
      <c r="K489" s="121">
        <f t="shared" si="12"/>
        <v>18.20830298616169</v>
      </c>
      <c r="L489" s="122"/>
    </row>
    <row r="490" spans="1:12" s="62" customFormat="1" ht="30.75">
      <c r="A490" s="64" t="s">
        <v>442</v>
      </c>
      <c r="B490" s="65" t="s">
        <v>565</v>
      </c>
      <c r="C490" s="65" t="s">
        <v>41</v>
      </c>
      <c r="D490" s="65" t="s">
        <v>30</v>
      </c>
      <c r="E490" s="65" t="s">
        <v>443</v>
      </c>
      <c r="F490" s="65"/>
      <c r="G490" s="96">
        <v>137300</v>
      </c>
      <c r="H490" s="97"/>
      <c r="I490" s="98">
        <f>I491</f>
        <v>25000</v>
      </c>
      <c r="J490" s="99"/>
      <c r="K490" s="121">
        <f t="shared" si="12"/>
        <v>18.20830298616169</v>
      </c>
      <c r="L490" s="122"/>
    </row>
    <row r="491" spans="1:12" s="62" customFormat="1" ht="46.5">
      <c r="A491" s="64" t="s">
        <v>444</v>
      </c>
      <c r="B491" s="65" t="s">
        <v>565</v>
      </c>
      <c r="C491" s="65" t="s">
        <v>41</v>
      </c>
      <c r="D491" s="65" t="s">
        <v>30</v>
      </c>
      <c r="E491" s="65" t="s">
        <v>445</v>
      </c>
      <c r="F491" s="65"/>
      <c r="G491" s="96">
        <v>137300</v>
      </c>
      <c r="H491" s="97"/>
      <c r="I491" s="98">
        <f>I492+I494</f>
        <v>25000</v>
      </c>
      <c r="J491" s="99"/>
      <c r="K491" s="121">
        <f t="shared" si="12"/>
        <v>18.20830298616169</v>
      </c>
      <c r="L491" s="122"/>
    </row>
    <row r="492" spans="1:12" s="62" customFormat="1" ht="30.75">
      <c r="A492" s="64" t="s">
        <v>78</v>
      </c>
      <c r="B492" s="65" t="s">
        <v>565</v>
      </c>
      <c r="C492" s="65" t="s">
        <v>41</v>
      </c>
      <c r="D492" s="65" t="s">
        <v>30</v>
      </c>
      <c r="E492" s="65" t="s">
        <v>445</v>
      </c>
      <c r="F492" s="65" t="s">
        <v>79</v>
      </c>
      <c r="G492" s="96">
        <v>41600</v>
      </c>
      <c r="H492" s="97"/>
      <c r="I492" s="98">
        <f>I493</f>
        <v>0</v>
      </c>
      <c r="J492" s="99"/>
      <c r="K492" s="121">
        <f t="shared" si="12"/>
        <v>0</v>
      </c>
      <c r="L492" s="122"/>
    </row>
    <row r="493" spans="1:12" s="62" customFormat="1" ht="46.5">
      <c r="A493" s="64" t="s">
        <v>80</v>
      </c>
      <c r="B493" s="65" t="s">
        <v>565</v>
      </c>
      <c r="C493" s="65" t="s">
        <v>41</v>
      </c>
      <c r="D493" s="65" t="s">
        <v>30</v>
      </c>
      <c r="E493" s="65" t="s">
        <v>445</v>
      </c>
      <c r="F493" s="65" t="s">
        <v>81</v>
      </c>
      <c r="G493" s="96">
        <v>41600</v>
      </c>
      <c r="H493" s="97"/>
      <c r="I493" s="98">
        <f>'Пр.5'!I155</f>
        <v>0</v>
      </c>
      <c r="J493" s="99"/>
      <c r="K493" s="121">
        <f t="shared" si="12"/>
        <v>0</v>
      </c>
      <c r="L493" s="122"/>
    </row>
    <row r="494" spans="1:12" s="62" customFormat="1" ht="30.75">
      <c r="A494" s="64" t="s">
        <v>103</v>
      </c>
      <c r="B494" s="65" t="s">
        <v>565</v>
      </c>
      <c r="C494" s="65" t="s">
        <v>41</v>
      </c>
      <c r="D494" s="65" t="s">
        <v>30</v>
      </c>
      <c r="E494" s="65" t="s">
        <v>445</v>
      </c>
      <c r="F494" s="65" t="s">
        <v>104</v>
      </c>
      <c r="G494" s="96">
        <v>95700</v>
      </c>
      <c r="H494" s="97"/>
      <c r="I494" s="98">
        <f>I495</f>
        <v>25000</v>
      </c>
      <c r="J494" s="99"/>
      <c r="K494" s="121">
        <f t="shared" si="12"/>
        <v>26.12330198537095</v>
      </c>
      <c r="L494" s="122"/>
    </row>
    <row r="495" spans="1:12" s="62" customFormat="1" ht="15">
      <c r="A495" s="64" t="s">
        <v>446</v>
      </c>
      <c r="B495" s="65" t="s">
        <v>565</v>
      </c>
      <c r="C495" s="65" t="s">
        <v>41</v>
      </c>
      <c r="D495" s="65" t="s">
        <v>30</v>
      </c>
      <c r="E495" s="65" t="s">
        <v>445</v>
      </c>
      <c r="F495" s="65" t="s">
        <v>447</v>
      </c>
      <c r="G495" s="96">
        <v>95700</v>
      </c>
      <c r="H495" s="97"/>
      <c r="I495" s="98">
        <f>'Пр.5'!I158</f>
        <v>25000</v>
      </c>
      <c r="J495" s="99"/>
      <c r="K495" s="121">
        <f t="shared" si="12"/>
        <v>26.12330198537095</v>
      </c>
      <c r="L495" s="122"/>
    </row>
    <row r="496" spans="1:12" s="62" customFormat="1" ht="30.75">
      <c r="A496" s="64" t="s">
        <v>448</v>
      </c>
      <c r="B496" s="65" t="s">
        <v>565</v>
      </c>
      <c r="C496" s="65" t="s">
        <v>41</v>
      </c>
      <c r="D496" s="65" t="s">
        <v>30</v>
      </c>
      <c r="E496" s="65" t="s">
        <v>449</v>
      </c>
      <c r="F496" s="65"/>
      <c r="G496" s="96">
        <v>12954490.89</v>
      </c>
      <c r="H496" s="97"/>
      <c r="I496" s="98">
        <f>I497</f>
        <v>0</v>
      </c>
      <c r="J496" s="99"/>
      <c r="K496" s="121">
        <f t="shared" si="12"/>
        <v>0</v>
      </c>
      <c r="L496" s="122"/>
    </row>
    <row r="497" spans="1:12" s="62" customFormat="1" ht="46.5">
      <c r="A497" s="64" t="s">
        <v>450</v>
      </c>
      <c r="B497" s="65" t="s">
        <v>565</v>
      </c>
      <c r="C497" s="65" t="s">
        <v>41</v>
      </c>
      <c r="D497" s="65" t="s">
        <v>30</v>
      </c>
      <c r="E497" s="65" t="s">
        <v>451</v>
      </c>
      <c r="F497" s="65"/>
      <c r="G497" s="96">
        <v>12287390.89</v>
      </c>
      <c r="H497" s="97"/>
      <c r="I497" s="98">
        <f>I498</f>
        <v>0</v>
      </c>
      <c r="J497" s="99"/>
      <c r="K497" s="121">
        <f t="shared" si="12"/>
        <v>0</v>
      </c>
      <c r="L497" s="122"/>
    </row>
    <row r="498" spans="1:12" s="62" customFormat="1" ht="15">
      <c r="A498" s="64" t="s">
        <v>452</v>
      </c>
      <c r="B498" s="65" t="s">
        <v>565</v>
      </c>
      <c r="C498" s="65" t="s">
        <v>41</v>
      </c>
      <c r="D498" s="65" t="s">
        <v>30</v>
      </c>
      <c r="E498" s="65" t="s">
        <v>453</v>
      </c>
      <c r="F498" s="65"/>
      <c r="G498" s="96">
        <v>12287390.89</v>
      </c>
      <c r="H498" s="97"/>
      <c r="I498" s="98">
        <f>I499</f>
        <v>0</v>
      </c>
      <c r="J498" s="99"/>
      <c r="K498" s="121">
        <f t="shared" si="12"/>
        <v>0</v>
      </c>
      <c r="L498" s="122"/>
    </row>
    <row r="499" spans="1:12" s="62" customFormat="1" ht="46.5">
      <c r="A499" s="64" t="s">
        <v>301</v>
      </c>
      <c r="B499" s="65" t="s">
        <v>565</v>
      </c>
      <c r="C499" s="65" t="s">
        <v>41</v>
      </c>
      <c r="D499" s="65" t="s">
        <v>30</v>
      </c>
      <c r="E499" s="65" t="s">
        <v>453</v>
      </c>
      <c r="F499" s="65" t="s">
        <v>302</v>
      </c>
      <c r="G499" s="96">
        <v>12287390.89</v>
      </c>
      <c r="H499" s="97"/>
      <c r="I499" s="98">
        <f>I500</f>
        <v>0</v>
      </c>
      <c r="J499" s="99"/>
      <c r="K499" s="121">
        <f t="shared" si="12"/>
        <v>0</v>
      </c>
      <c r="L499" s="122"/>
    </row>
    <row r="500" spans="1:12" s="62" customFormat="1" ht="15">
      <c r="A500" s="64" t="s">
        <v>327</v>
      </c>
      <c r="B500" s="65" t="s">
        <v>565</v>
      </c>
      <c r="C500" s="65" t="s">
        <v>41</v>
      </c>
      <c r="D500" s="65" t="s">
        <v>30</v>
      </c>
      <c r="E500" s="65" t="s">
        <v>453</v>
      </c>
      <c r="F500" s="65" t="s">
        <v>328</v>
      </c>
      <c r="G500" s="96">
        <v>12287390.89</v>
      </c>
      <c r="H500" s="97"/>
      <c r="I500" s="98">
        <f>'Пр.5'!I360</f>
        <v>0</v>
      </c>
      <c r="J500" s="99"/>
      <c r="K500" s="121">
        <f t="shared" si="12"/>
        <v>0</v>
      </c>
      <c r="L500" s="122"/>
    </row>
    <row r="501" spans="1:12" s="62" customFormat="1" ht="46.5">
      <c r="A501" s="64" t="s">
        <v>454</v>
      </c>
      <c r="B501" s="65" t="s">
        <v>565</v>
      </c>
      <c r="C501" s="65" t="s">
        <v>41</v>
      </c>
      <c r="D501" s="65" t="s">
        <v>30</v>
      </c>
      <c r="E501" s="65" t="s">
        <v>455</v>
      </c>
      <c r="F501" s="65"/>
      <c r="G501" s="96">
        <v>667100</v>
      </c>
      <c r="H501" s="97"/>
      <c r="I501" s="98">
        <f>I502</f>
        <v>0</v>
      </c>
      <c r="J501" s="99"/>
      <c r="K501" s="121">
        <f t="shared" si="12"/>
        <v>0</v>
      </c>
      <c r="L501" s="122"/>
    </row>
    <row r="502" spans="1:12" s="62" customFormat="1" ht="30.75">
      <c r="A502" s="64" t="s">
        <v>456</v>
      </c>
      <c r="B502" s="65" t="s">
        <v>565</v>
      </c>
      <c r="C502" s="65" t="s">
        <v>41</v>
      </c>
      <c r="D502" s="65" t="s">
        <v>30</v>
      </c>
      <c r="E502" s="65" t="s">
        <v>457</v>
      </c>
      <c r="F502" s="65"/>
      <c r="G502" s="96">
        <v>667100</v>
      </c>
      <c r="H502" s="97"/>
      <c r="I502" s="98">
        <f>I503</f>
        <v>0</v>
      </c>
      <c r="J502" s="99"/>
      <c r="K502" s="121">
        <f t="shared" si="12"/>
        <v>0</v>
      </c>
      <c r="L502" s="122"/>
    </row>
    <row r="503" spans="1:12" s="62" customFormat="1" ht="46.5">
      <c r="A503" s="64" t="s">
        <v>301</v>
      </c>
      <c r="B503" s="65" t="s">
        <v>565</v>
      </c>
      <c r="C503" s="65" t="s">
        <v>41</v>
      </c>
      <c r="D503" s="65" t="s">
        <v>30</v>
      </c>
      <c r="E503" s="65" t="s">
        <v>457</v>
      </c>
      <c r="F503" s="65" t="s">
        <v>302</v>
      </c>
      <c r="G503" s="96">
        <v>667100</v>
      </c>
      <c r="H503" s="97"/>
      <c r="I503" s="98">
        <f>I504</f>
        <v>0</v>
      </c>
      <c r="J503" s="99"/>
      <c r="K503" s="121">
        <f t="shared" si="12"/>
        <v>0</v>
      </c>
      <c r="L503" s="122"/>
    </row>
    <row r="504" spans="1:12" s="62" customFormat="1" ht="15">
      <c r="A504" s="64" t="s">
        <v>327</v>
      </c>
      <c r="B504" s="65" t="s">
        <v>565</v>
      </c>
      <c r="C504" s="65" t="s">
        <v>41</v>
      </c>
      <c r="D504" s="65" t="s">
        <v>30</v>
      </c>
      <c r="E504" s="65" t="s">
        <v>457</v>
      </c>
      <c r="F504" s="65" t="s">
        <v>328</v>
      </c>
      <c r="G504" s="96">
        <v>667100</v>
      </c>
      <c r="H504" s="97"/>
      <c r="I504" s="98">
        <f>'Пр.5'!I367</f>
        <v>0</v>
      </c>
      <c r="J504" s="99"/>
      <c r="K504" s="121">
        <f t="shared" si="12"/>
        <v>0</v>
      </c>
      <c r="L504" s="122"/>
    </row>
    <row r="505" spans="1:12" s="62" customFormat="1" ht="46.5">
      <c r="A505" s="64" t="s">
        <v>63</v>
      </c>
      <c r="B505" s="65" t="s">
        <v>565</v>
      </c>
      <c r="C505" s="65" t="s">
        <v>41</v>
      </c>
      <c r="D505" s="65" t="s">
        <v>30</v>
      </c>
      <c r="E505" s="65" t="s">
        <v>64</v>
      </c>
      <c r="F505" s="65"/>
      <c r="G505" s="96">
        <v>12397000</v>
      </c>
      <c r="H505" s="97"/>
      <c r="I505" s="98">
        <f>I506</f>
        <v>3296031.85</v>
      </c>
      <c r="J505" s="99"/>
      <c r="K505" s="121">
        <f t="shared" si="12"/>
        <v>26.587334435750588</v>
      </c>
      <c r="L505" s="122"/>
    </row>
    <row r="506" spans="1:12" s="62" customFormat="1" ht="15">
      <c r="A506" s="64" t="s">
        <v>73</v>
      </c>
      <c r="B506" s="65" t="s">
        <v>565</v>
      </c>
      <c r="C506" s="65" t="s">
        <v>41</v>
      </c>
      <c r="D506" s="65" t="s">
        <v>30</v>
      </c>
      <c r="E506" s="65" t="s">
        <v>74</v>
      </c>
      <c r="F506" s="65"/>
      <c r="G506" s="96">
        <v>12397000</v>
      </c>
      <c r="H506" s="97"/>
      <c r="I506" s="98">
        <f>I507+I510+I515+I518</f>
        <v>3296031.85</v>
      </c>
      <c r="J506" s="99"/>
      <c r="K506" s="121">
        <f t="shared" si="12"/>
        <v>26.587334435750588</v>
      </c>
      <c r="L506" s="122"/>
    </row>
    <row r="507" spans="1:12" s="62" customFormat="1" ht="30.75">
      <c r="A507" s="64" t="s">
        <v>67</v>
      </c>
      <c r="B507" s="65" t="s">
        <v>565</v>
      </c>
      <c r="C507" s="65" t="s">
        <v>41</v>
      </c>
      <c r="D507" s="65" t="s">
        <v>30</v>
      </c>
      <c r="E507" s="65" t="s">
        <v>75</v>
      </c>
      <c r="F507" s="65"/>
      <c r="G507" s="96">
        <v>11589000</v>
      </c>
      <c r="H507" s="97"/>
      <c r="I507" s="98">
        <f>I508</f>
        <v>3252524.72</v>
      </c>
      <c r="J507" s="99"/>
      <c r="K507" s="121">
        <f t="shared" si="12"/>
        <v>28.065620157045473</v>
      </c>
      <c r="L507" s="122"/>
    </row>
    <row r="508" spans="1:12" s="62" customFormat="1" ht="78">
      <c r="A508" s="64" t="s">
        <v>69</v>
      </c>
      <c r="B508" s="65" t="s">
        <v>565</v>
      </c>
      <c r="C508" s="65" t="s">
        <v>41</v>
      </c>
      <c r="D508" s="65" t="s">
        <v>30</v>
      </c>
      <c r="E508" s="65" t="s">
        <v>75</v>
      </c>
      <c r="F508" s="65" t="s">
        <v>70</v>
      </c>
      <c r="G508" s="96">
        <v>11589000</v>
      </c>
      <c r="H508" s="97"/>
      <c r="I508" s="98">
        <f>I509</f>
        <v>3252524.72</v>
      </c>
      <c r="J508" s="99"/>
      <c r="K508" s="121">
        <f t="shared" si="12"/>
        <v>28.065620157045473</v>
      </c>
      <c r="L508" s="122"/>
    </row>
    <row r="509" spans="1:12" s="62" customFormat="1" ht="30.75">
      <c r="A509" s="64" t="s">
        <v>71</v>
      </c>
      <c r="B509" s="65" t="s">
        <v>565</v>
      </c>
      <c r="C509" s="65" t="s">
        <v>41</v>
      </c>
      <c r="D509" s="65" t="s">
        <v>30</v>
      </c>
      <c r="E509" s="65" t="s">
        <v>75</v>
      </c>
      <c r="F509" s="65" t="s">
        <v>72</v>
      </c>
      <c r="G509" s="96">
        <v>11589000</v>
      </c>
      <c r="H509" s="97"/>
      <c r="I509" s="98">
        <v>3252524.72</v>
      </c>
      <c r="J509" s="99"/>
      <c r="K509" s="121">
        <f t="shared" si="12"/>
        <v>28.065620157045473</v>
      </c>
      <c r="L509" s="122"/>
    </row>
    <row r="510" spans="1:12" s="62" customFormat="1" ht="30.75">
      <c r="A510" s="64" t="s">
        <v>76</v>
      </c>
      <c r="B510" s="65" t="s">
        <v>565</v>
      </c>
      <c r="C510" s="65" t="s">
        <v>41</v>
      </c>
      <c r="D510" s="65" t="s">
        <v>30</v>
      </c>
      <c r="E510" s="65" t="s">
        <v>77</v>
      </c>
      <c r="F510" s="65"/>
      <c r="G510" s="96">
        <v>510000</v>
      </c>
      <c r="H510" s="97"/>
      <c r="I510" s="98">
        <f>I511+I513</f>
        <v>43507.130000000005</v>
      </c>
      <c r="J510" s="99"/>
      <c r="K510" s="121">
        <f t="shared" si="12"/>
        <v>8.53080980392157</v>
      </c>
      <c r="L510" s="122"/>
    </row>
    <row r="511" spans="1:12" s="62" customFormat="1" ht="30.75">
      <c r="A511" s="64" t="s">
        <v>78</v>
      </c>
      <c r="B511" s="65" t="s">
        <v>565</v>
      </c>
      <c r="C511" s="65" t="s">
        <v>41</v>
      </c>
      <c r="D511" s="65" t="s">
        <v>30</v>
      </c>
      <c r="E511" s="65" t="s">
        <v>77</v>
      </c>
      <c r="F511" s="65" t="s">
        <v>79</v>
      </c>
      <c r="G511" s="96">
        <v>507000</v>
      </c>
      <c r="H511" s="97"/>
      <c r="I511" s="98">
        <f>I512</f>
        <v>43507.130000000005</v>
      </c>
      <c r="J511" s="99"/>
      <c r="K511" s="121">
        <f t="shared" si="12"/>
        <v>8.581287968441815</v>
      </c>
      <c r="L511" s="122"/>
    </row>
    <row r="512" spans="1:12" s="62" customFormat="1" ht="46.5">
      <c r="A512" s="64" t="s">
        <v>80</v>
      </c>
      <c r="B512" s="65" t="s">
        <v>565</v>
      </c>
      <c r="C512" s="65" t="s">
        <v>41</v>
      </c>
      <c r="D512" s="65" t="s">
        <v>30</v>
      </c>
      <c r="E512" s="65" t="s">
        <v>77</v>
      </c>
      <c r="F512" s="65" t="s">
        <v>81</v>
      </c>
      <c r="G512" s="96">
        <v>507000</v>
      </c>
      <c r="H512" s="97"/>
      <c r="I512" s="98">
        <f>16427.13+26500+580</f>
        <v>43507.130000000005</v>
      </c>
      <c r="J512" s="99"/>
      <c r="K512" s="121">
        <f t="shared" si="12"/>
        <v>8.581287968441815</v>
      </c>
      <c r="L512" s="122"/>
    </row>
    <row r="513" spans="1:12" s="62" customFormat="1" ht="15">
      <c r="A513" s="64" t="s">
        <v>97</v>
      </c>
      <c r="B513" s="65" t="s">
        <v>565</v>
      </c>
      <c r="C513" s="65" t="s">
        <v>41</v>
      </c>
      <c r="D513" s="65" t="s">
        <v>30</v>
      </c>
      <c r="E513" s="65" t="s">
        <v>77</v>
      </c>
      <c r="F513" s="65" t="s">
        <v>98</v>
      </c>
      <c r="G513" s="96">
        <v>3000</v>
      </c>
      <c r="H513" s="97"/>
      <c r="I513" s="98">
        <f>I514</f>
        <v>0</v>
      </c>
      <c r="J513" s="99"/>
      <c r="K513" s="121">
        <f t="shared" si="12"/>
        <v>0</v>
      </c>
      <c r="L513" s="122"/>
    </row>
    <row r="514" spans="1:12" s="62" customFormat="1" ht="15">
      <c r="A514" s="64" t="s">
        <v>101</v>
      </c>
      <c r="B514" s="65" t="s">
        <v>565</v>
      </c>
      <c r="C514" s="65" t="s">
        <v>41</v>
      </c>
      <c r="D514" s="65" t="s">
        <v>30</v>
      </c>
      <c r="E514" s="65" t="s">
        <v>77</v>
      </c>
      <c r="F514" s="65" t="s">
        <v>102</v>
      </c>
      <c r="G514" s="96">
        <v>3000</v>
      </c>
      <c r="H514" s="97"/>
      <c r="I514" s="98">
        <v>0</v>
      </c>
      <c r="J514" s="99"/>
      <c r="K514" s="121">
        <f t="shared" si="12"/>
        <v>0</v>
      </c>
      <c r="L514" s="122"/>
    </row>
    <row r="515" spans="1:12" s="62" customFormat="1" ht="93">
      <c r="A515" s="64" t="s">
        <v>82</v>
      </c>
      <c r="B515" s="65" t="s">
        <v>565</v>
      </c>
      <c r="C515" s="65" t="s">
        <v>41</v>
      </c>
      <c r="D515" s="65" t="s">
        <v>30</v>
      </c>
      <c r="E515" s="65" t="s">
        <v>83</v>
      </c>
      <c r="F515" s="65"/>
      <c r="G515" s="96">
        <v>280000</v>
      </c>
      <c r="H515" s="97"/>
      <c r="I515" s="98">
        <f>I516</f>
        <v>0</v>
      </c>
      <c r="J515" s="99"/>
      <c r="K515" s="121">
        <f t="shared" si="12"/>
        <v>0</v>
      </c>
      <c r="L515" s="122"/>
    </row>
    <row r="516" spans="1:12" s="62" customFormat="1" ht="78">
      <c r="A516" s="64" t="s">
        <v>69</v>
      </c>
      <c r="B516" s="65" t="s">
        <v>565</v>
      </c>
      <c r="C516" s="65" t="s">
        <v>41</v>
      </c>
      <c r="D516" s="65" t="s">
        <v>30</v>
      </c>
      <c r="E516" s="65" t="s">
        <v>83</v>
      </c>
      <c r="F516" s="65" t="s">
        <v>70</v>
      </c>
      <c r="G516" s="96">
        <v>280000</v>
      </c>
      <c r="H516" s="97"/>
      <c r="I516" s="98">
        <f>I517</f>
        <v>0</v>
      </c>
      <c r="J516" s="99"/>
      <c r="K516" s="121">
        <f t="shared" si="12"/>
        <v>0</v>
      </c>
      <c r="L516" s="122"/>
    </row>
    <row r="517" spans="1:12" s="62" customFormat="1" ht="30.75">
      <c r="A517" s="64" t="s">
        <v>71</v>
      </c>
      <c r="B517" s="65" t="s">
        <v>565</v>
      </c>
      <c r="C517" s="65" t="s">
        <v>41</v>
      </c>
      <c r="D517" s="65" t="s">
        <v>30</v>
      </c>
      <c r="E517" s="65" t="s">
        <v>83</v>
      </c>
      <c r="F517" s="65" t="s">
        <v>72</v>
      </c>
      <c r="G517" s="96">
        <v>280000</v>
      </c>
      <c r="H517" s="97"/>
      <c r="I517" s="98">
        <v>0</v>
      </c>
      <c r="J517" s="99"/>
      <c r="K517" s="121">
        <f t="shared" si="12"/>
        <v>0</v>
      </c>
      <c r="L517" s="122"/>
    </row>
    <row r="518" spans="1:12" s="62" customFormat="1" ht="15">
      <c r="A518" s="64" t="s">
        <v>84</v>
      </c>
      <c r="B518" s="65" t="s">
        <v>565</v>
      </c>
      <c r="C518" s="65" t="s">
        <v>41</v>
      </c>
      <c r="D518" s="65" t="s">
        <v>30</v>
      </c>
      <c r="E518" s="65" t="s">
        <v>85</v>
      </c>
      <c r="F518" s="65"/>
      <c r="G518" s="96">
        <v>18000</v>
      </c>
      <c r="H518" s="97"/>
      <c r="I518" s="98">
        <f>I519</f>
        <v>0</v>
      </c>
      <c r="J518" s="99"/>
      <c r="K518" s="121">
        <f t="shared" si="12"/>
        <v>0</v>
      </c>
      <c r="L518" s="122"/>
    </row>
    <row r="519" spans="1:12" s="62" customFormat="1" ht="78">
      <c r="A519" s="64" t="s">
        <v>69</v>
      </c>
      <c r="B519" s="65" t="s">
        <v>565</v>
      </c>
      <c r="C519" s="65" t="s">
        <v>41</v>
      </c>
      <c r="D519" s="65" t="s">
        <v>30</v>
      </c>
      <c r="E519" s="65" t="s">
        <v>85</v>
      </c>
      <c r="F519" s="65" t="s">
        <v>70</v>
      </c>
      <c r="G519" s="96">
        <v>18000</v>
      </c>
      <c r="H519" s="97"/>
      <c r="I519" s="98">
        <f>I520</f>
        <v>0</v>
      </c>
      <c r="J519" s="99"/>
      <c r="K519" s="121">
        <f t="shared" si="12"/>
        <v>0</v>
      </c>
      <c r="L519" s="122"/>
    </row>
    <row r="520" spans="1:12" s="62" customFormat="1" ht="30.75">
      <c r="A520" s="64" t="s">
        <v>71</v>
      </c>
      <c r="B520" s="65" t="s">
        <v>565</v>
      </c>
      <c r="C520" s="65" t="s">
        <v>41</v>
      </c>
      <c r="D520" s="65" t="s">
        <v>30</v>
      </c>
      <c r="E520" s="65" t="s">
        <v>85</v>
      </c>
      <c r="F520" s="65" t="s">
        <v>72</v>
      </c>
      <c r="G520" s="96">
        <v>18000</v>
      </c>
      <c r="H520" s="97"/>
      <c r="I520" s="98">
        <v>0</v>
      </c>
      <c r="J520" s="99"/>
      <c r="K520" s="121">
        <f t="shared" si="12"/>
        <v>0</v>
      </c>
      <c r="L520" s="122"/>
    </row>
    <row r="521" spans="1:16" s="62" customFormat="1" ht="46.5">
      <c r="A521" s="60" t="s">
        <v>566</v>
      </c>
      <c r="B521" s="61" t="s">
        <v>567</v>
      </c>
      <c r="C521" s="61"/>
      <c r="D521" s="61"/>
      <c r="E521" s="61"/>
      <c r="F521" s="61"/>
      <c r="G521" s="100">
        <v>132955922</v>
      </c>
      <c r="H521" s="101"/>
      <c r="I521" s="102">
        <f>I522+I554+I651+I658</f>
        <v>17630477.98</v>
      </c>
      <c r="J521" s="103"/>
      <c r="K521" s="121">
        <f t="shared" si="12"/>
        <v>13.260393154958528</v>
      </c>
      <c r="L521" s="122"/>
      <c r="P521" s="63"/>
    </row>
    <row r="522" spans="1:12" s="62" customFormat="1" ht="15">
      <c r="A522" s="64" t="s">
        <v>40</v>
      </c>
      <c r="B522" s="65" t="s">
        <v>567</v>
      </c>
      <c r="C522" s="65" t="s">
        <v>41</v>
      </c>
      <c r="D522" s="65"/>
      <c r="E522" s="65"/>
      <c r="F522" s="65"/>
      <c r="G522" s="96">
        <v>2205000</v>
      </c>
      <c r="H522" s="97"/>
      <c r="I522" s="98">
        <f>I523</f>
        <v>561174</v>
      </c>
      <c r="J522" s="99"/>
      <c r="K522" s="121">
        <f t="shared" si="12"/>
        <v>25.450068027210886</v>
      </c>
      <c r="L522" s="122"/>
    </row>
    <row r="523" spans="1:12" s="62" customFormat="1" ht="15">
      <c r="A523" s="64" t="s">
        <v>45</v>
      </c>
      <c r="B523" s="65" t="s">
        <v>567</v>
      </c>
      <c r="C523" s="65" t="s">
        <v>41</v>
      </c>
      <c r="D523" s="65" t="s">
        <v>41</v>
      </c>
      <c r="E523" s="65"/>
      <c r="F523" s="65"/>
      <c r="G523" s="96">
        <v>2205000</v>
      </c>
      <c r="H523" s="97"/>
      <c r="I523" s="98">
        <f>I524+I532+I550</f>
        <v>561174</v>
      </c>
      <c r="J523" s="99"/>
      <c r="K523" s="121">
        <f t="shared" si="12"/>
        <v>25.450068027210886</v>
      </c>
      <c r="L523" s="122"/>
    </row>
    <row r="524" spans="1:12" s="62" customFormat="1" ht="30.75">
      <c r="A524" s="64" t="s">
        <v>400</v>
      </c>
      <c r="B524" s="65" t="s">
        <v>567</v>
      </c>
      <c r="C524" s="65" t="s">
        <v>41</v>
      </c>
      <c r="D524" s="65" t="s">
        <v>41</v>
      </c>
      <c r="E524" s="65" t="s">
        <v>401</v>
      </c>
      <c r="F524" s="65"/>
      <c r="G524" s="96">
        <v>1100000</v>
      </c>
      <c r="H524" s="97"/>
      <c r="I524" s="98">
        <f>I525</f>
        <v>248174</v>
      </c>
      <c r="J524" s="99"/>
      <c r="K524" s="121">
        <f t="shared" si="12"/>
        <v>22.561272727272726</v>
      </c>
      <c r="L524" s="122"/>
    </row>
    <row r="525" spans="1:12" s="62" customFormat="1" ht="46.5">
      <c r="A525" s="64" t="s">
        <v>402</v>
      </c>
      <c r="B525" s="65" t="s">
        <v>567</v>
      </c>
      <c r="C525" s="65" t="s">
        <v>41</v>
      </c>
      <c r="D525" s="65" t="s">
        <v>41</v>
      </c>
      <c r="E525" s="65" t="s">
        <v>403</v>
      </c>
      <c r="F525" s="65"/>
      <c r="G525" s="96">
        <v>1100000</v>
      </c>
      <c r="H525" s="97"/>
      <c r="I525" s="98">
        <f>I526+I529</f>
        <v>248174</v>
      </c>
      <c r="J525" s="99"/>
      <c r="K525" s="121">
        <f t="shared" si="12"/>
        <v>22.561272727272726</v>
      </c>
      <c r="L525" s="122"/>
    </row>
    <row r="526" spans="1:12" s="62" customFormat="1" ht="15">
      <c r="A526" s="64" t="s">
        <v>404</v>
      </c>
      <c r="B526" s="65" t="s">
        <v>567</v>
      </c>
      <c r="C526" s="65" t="s">
        <v>41</v>
      </c>
      <c r="D526" s="65" t="s">
        <v>41</v>
      </c>
      <c r="E526" s="65" t="s">
        <v>405</v>
      </c>
      <c r="F526" s="65"/>
      <c r="G526" s="96">
        <v>600000</v>
      </c>
      <c r="H526" s="97"/>
      <c r="I526" s="98">
        <f>I527</f>
        <v>98174</v>
      </c>
      <c r="J526" s="99"/>
      <c r="K526" s="121">
        <f t="shared" si="12"/>
        <v>16.362333333333336</v>
      </c>
      <c r="L526" s="122"/>
    </row>
    <row r="527" spans="1:12" s="62" customFormat="1" ht="30.75">
      <c r="A527" s="64" t="s">
        <v>78</v>
      </c>
      <c r="B527" s="65" t="s">
        <v>567</v>
      </c>
      <c r="C527" s="65" t="s">
        <v>41</v>
      </c>
      <c r="D527" s="65" t="s">
        <v>41</v>
      </c>
      <c r="E527" s="65" t="s">
        <v>405</v>
      </c>
      <c r="F527" s="65" t="s">
        <v>79</v>
      </c>
      <c r="G527" s="96">
        <v>600000</v>
      </c>
      <c r="H527" s="97"/>
      <c r="I527" s="98">
        <f>I528</f>
        <v>98174</v>
      </c>
      <c r="J527" s="99"/>
      <c r="K527" s="121">
        <f t="shared" si="12"/>
        <v>16.362333333333336</v>
      </c>
      <c r="L527" s="122"/>
    </row>
    <row r="528" spans="1:12" s="62" customFormat="1" ht="46.5">
      <c r="A528" s="64" t="s">
        <v>80</v>
      </c>
      <c r="B528" s="65" t="s">
        <v>567</v>
      </c>
      <c r="C528" s="65" t="s">
        <v>41</v>
      </c>
      <c r="D528" s="65" t="s">
        <v>41</v>
      </c>
      <c r="E528" s="65" t="s">
        <v>405</v>
      </c>
      <c r="F528" s="65" t="s">
        <v>81</v>
      </c>
      <c r="G528" s="96">
        <v>600000</v>
      </c>
      <c r="H528" s="97"/>
      <c r="I528" s="98">
        <f>'Пр.5'!I294</f>
        <v>98174</v>
      </c>
      <c r="J528" s="99"/>
      <c r="K528" s="121">
        <f t="shared" si="12"/>
        <v>16.362333333333336</v>
      </c>
      <c r="L528" s="122"/>
    </row>
    <row r="529" spans="1:12" s="62" customFormat="1" ht="46.5">
      <c r="A529" s="64" t="s">
        <v>406</v>
      </c>
      <c r="B529" s="65" t="s">
        <v>567</v>
      </c>
      <c r="C529" s="65" t="s">
        <v>41</v>
      </c>
      <c r="D529" s="65" t="s">
        <v>41</v>
      </c>
      <c r="E529" s="65" t="s">
        <v>407</v>
      </c>
      <c r="F529" s="65"/>
      <c r="G529" s="96">
        <v>500000</v>
      </c>
      <c r="H529" s="97"/>
      <c r="I529" s="98">
        <f>I530</f>
        <v>150000</v>
      </c>
      <c r="J529" s="99"/>
      <c r="K529" s="121">
        <f t="shared" si="12"/>
        <v>30</v>
      </c>
      <c r="L529" s="122"/>
    </row>
    <row r="530" spans="1:12" s="62" customFormat="1" ht="30.75">
      <c r="A530" s="64" t="s">
        <v>78</v>
      </c>
      <c r="B530" s="65" t="s">
        <v>567</v>
      </c>
      <c r="C530" s="65" t="s">
        <v>41</v>
      </c>
      <c r="D530" s="65" t="s">
        <v>41</v>
      </c>
      <c r="E530" s="65" t="s">
        <v>407</v>
      </c>
      <c r="F530" s="65" t="s">
        <v>79</v>
      </c>
      <c r="G530" s="96">
        <v>500000</v>
      </c>
      <c r="H530" s="97"/>
      <c r="I530" s="98">
        <f>I531</f>
        <v>150000</v>
      </c>
      <c r="J530" s="99"/>
      <c r="K530" s="121">
        <f t="shared" si="12"/>
        <v>30</v>
      </c>
      <c r="L530" s="122"/>
    </row>
    <row r="531" spans="1:12" s="62" customFormat="1" ht="46.5">
      <c r="A531" s="64" t="s">
        <v>80</v>
      </c>
      <c r="B531" s="65" t="s">
        <v>567</v>
      </c>
      <c r="C531" s="65" t="s">
        <v>41</v>
      </c>
      <c r="D531" s="65" t="s">
        <v>41</v>
      </c>
      <c r="E531" s="65" t="s">
        <v>407</v>
      </c>
      <c r="F531" s="65" t="s">
        <v>81</v>
      </c>
      <c r="G531" s="96">
        <v>500000</v>
      </c>
      <c r="H531" s="97"/>
      <c r="I531" s="98">
        <f>'Пр.5'!I300</f>
        <v>150000</v>
      </c>
      <c r="J531" s="99"/>
      <c r="K531" s="121">
        <f t="shared" si="12"/>
        <v>30</v>
      </c>
      <c r="L531" s="122"/>
    </row>
    <row r="532" spans="1:12" s="62" customFormat="1" ht="30.75">
      <c r="A532" s="64" t="s">
        <v>418</v>
      </c>
      <c r="B532" s="65" t="s">
        <v>567</v>
      </c>
      <c r="C532" s="65" t="s">
        <v>41</v>
      </c>
      <c r="D532" s="65" t="s">
        <v>41</v>
      </c>
      <c r="E532" s="65" t="s">
        <v>419</v>
      </c>
      <c r="F532" s="65"/>
      <c r="G532" s="96">
        <v>705000</v>
      </c>
      <c r="H532" s="97"/>
      <c r="I532" s="98">
        <f>I533+I537</f>
        <v>0</v>
      </c>
      <c r="J532" s="99"/>
      <c r="K532" s="121">
        <f t="shared" si="12"/>
        <v>0</v>
      </c>
      <c r="L532" s="122"/>
    </row>
    <row r="533" spans="1:12" s="62" customFormat="1" ht="15">
      <c r="A533" s="64" t="s">
        <v>420</v>
      </c>
      <c r="B533" s="65" t="s">
        <v>567</v>
      </c>
      <c r="C533" s="65" t="s">
        <v>41</v>
      </c>
      <c r="D533" s="65" t="s">
        <v>41</v>
      </c>
      <c r="E533" s="65" t="s">
        <v>421</v>
      </c>
      <c r="F533" s="65"/>
      <c r="G533" s="96">
        <v>250000</v>
      </c>
      <c r="H533" s="97"/>
      <c r="I533" s="98">
        <f>I534</f>
        <v>0</v>
      </c>
      <c r="J533" s="99"/>
      <c r="K533" s="121">
        <f t="shared" si="12"/>
        <v>0</v>
      </c>
      <c r="L533" s="122"/>
    </row>
    <row r="534" spans="1:12" s="62" customFormat="1" ht="30.75">
      <c r="A534" s="64" t="s">
        <v>422</v>
      </c>
      <c r="B534" s="65" t="s">
        <v>567</v>
      </c>
      <c r="C534" s="65" t="s">
        <v>41</v>
      </c>
      <c r="D534" s="65" t="s">
        <v>41</v>
      </c>
      <c r="E534" s="65" t="s">
        <v>423</v>
      </c>
      <c r="F534" s="65"/>
      <c r="G534" s="96">
        <v>250000</v>
      </c>
      <c r="H534" s="97"/>
      <c r="I534" s="98">
        <f>I535</f>
        <v>0</v>
      </c>
      <c r="J534" s="99"/>
      <c r="K534" s="121">
        <f t="shared" si="12"/>
        <v>0</v>
      </c>
      <c r="L534" s="122"/>
    </row>
    <row r="535" spans="1:12" s="62" customFormat="1" ht="30.75">
      <c r="A535" s="64" t="s">
        <v>78</v>
      </c>
      <c r="B535" s="65" t="s">
        <v>567</v>
      </c>
      <c r="C535" s="65" t="s">
        <v>41</v>
      </c>
      <c r="D535" s="65" t="s">
        <v>41</v>
      </c>
      <c r="E535" s="65" t="s">
        <v>423</v>
      </c>
      <c r="F535" s="65" t="s">
        <v>79</v>
      </c>
      <c r="G535" s="96">
        <v>250000</v>
      </c>
      <c r="H535" s="97"/>
      <c r="I535" s="98">
        <f>I536</f>
        <v>0</v>
      </c>
      <c r="J535" s="99"/>
      <c r="K535" s="121">
        <f t="shared" si="12"/>
        <v>0</v>
      </c>
      <c r="L535" s="122"/>
    </row>
    <row r="536" spans="1:12" s="62" customFormat="1" ht="46.5">
      <c r="A536" s="64" t="s">
        <v>80</v>
      </c>
      <c r="B536" s="65" t="s">
        <v>567</v>
      </c>
      <c r="C536" s="65" t="s">
        <v>41</v>
      </c>
      <c r="D536" s="65" t="s">
        <v>41</v>
      </c>
      <c r="E536" s="65" t="s">
        <v>423</v>
      </c>
      <c r="F536" s="65" t="s">
        <v>81</v>
      </c>
      <c r="G536" s="96">
        <v>250000</v>
      </c>
      <c r="H536" s="97"/>
      <c r="I536" s="98">
        <f>'Пр.5'!I375</f>
        <v>0</v>
      </c>
      <c r="J536" s="99"/>
      <c r="K536" s="121">
        <f t="shared" si="12"/>
        <v>0</v>
      </c>
      <c r="L536" s="122"/>
    </row>
    <row r="537" spans="1:12" s="62" customFormat="1" ht="30.75">
      <c r="A537" s="64" t="s">
        <v>424</v>
      </c>
      <c r="B537" s="65" t="s">
        <v>567</v>
      </c>
      <c r="C537" s="65" t="s">
        <v>41</v>
      </c>
      <c r="D537" s="65" t="s">
        <v>41</v>
      </c>
      <c r="E537" s="65" t="s">
        <v>425</v>
      </c>
      <c r="F537" s="65"/>
      <c r="G537" s="96">
        <v>455000</v>
      </c>
      <c r="H537" s="97"/>
      <c r="I537" s="98">
        <f>I538+I541+I544+I548</f>
        <v>0</v>
      </c>
      <c r="J537" s="99"/>
      <c r="K537" s="121">
        <f aca="true" t="shared" si="13" ref="K537:K600">I537/G537*100</f>
        <v>0</v>
      </c>
      <c r="L537" s="122"/>
    </row>
    <row r="538" spans="1:12" s="62" customFormat="1" ht="15">
      <c r="A538" s="64" t="s">
        <v>426</v>
      </c>
      <c r="B538" s="65" t="s">
        <v>567</v>
      </c>
      <c r="C538" s="65" t="s">
        <v>41</v>
      </c>
      <c r="D538" s="65" t="s">
        <v>41</v>
      </c>
      <c r="E538" s="65" t="s">
        <v>427</v>
      </c>
      <c r="F538" s="65"/>
      <c r="G538" s="96">
        <v>300000</v>
      </c>
      <c r="H538" s="97"/>
      <c r="I538" s="98">
        <f>I539</f>
        <v>0</v>
      </c>
      <c r="J538" s="99"/>
      <c r="K538" s="121">
        <f t="shared" si="13"/>
        <v>0</v>
      </c>
      <c r="L538" s="122"/>
    </row>
    <row r="539" spans="1:12" s="62" customFormat="1" ht="30.75">
      <c r="A539" s="64" t="s">
        <v>78</v>
      </c>
      <c r="B539" s="65" t="s">
        <v>567</v>
      </c>
      <c r="C539" s="65" t="s">
        <v>41</v>
      </c>
      <c r="D539" s="65" t="s">
        <v>41</v>
      </c>
      <c r="E539" s="65" t="s">
        <v>427</v>
      </c>
      <c r="F539" s="65" t="s">
        <v>79</v>
      </c>
      <c r="G539" s="96">
        <v>300000</v>
      </c>
      <c r="H539" s="97"/>
      <c r="I539" s="98">
        <f>I540</f>
        <v>0</v>
      </c>
      <c r="J539" s="99"/>
      <c r="K539" s="121">
        <f t="shared" si="13"/>
        <v>0</v>
      </c>
      <c r="L539" s="122"/>
    </row>
    <row r="540" spans="1:12" s="62" customFormat="1" ht="46.5">
      <c r="A540" s="64" t="s">
        <v>80</v>
      </c>
      <c r="B540" s="65" t="s">
        <v>567</v>
      </c>
      <c r="C540" s="65" t="s">
        <v>41</v>
      </c>
      <c r="D540" s="65" t="s">
        <v>41</v>
      </c>
      <c r="E540" s="65" t="s">
        <v>427</v>
      </c>
      <c r="F540" s="65" t="s">
        <v>81</v>
      </c>
      <c r="G540" s="96">
        <v>300000</v>
      </c>
      <c r="H540" s="97"/>
      <c r="I540" s="98">
        <f>'Пр.5'!I382</f>
        <v>0</v>
      </c>
      <c r="J540" s="99"/>
      <c r="K540" s="121">
        <f t="shared" si="13"/>
        <v>0</v>
      </c>
      <c r="L540" s="122"/>
    </row>
    <row r="541" spans="1:12" s="62" customFormat="1" ht="30.75">
      <c r="A541" s="64" t="s">
        <v>428</v>
      </c>
      <c r="B541" s="65" t="s">
        <v>567</v>
      </c>
      <c r="C541" s="65" t="s">
        <v>41</v>
      </c>
      <c r="D541" s="65" t="s">
        <v>41</v>
      </c>
      <c r="E541" s="65" t="s">
        <v>429</v>
      </c>
      <c r="F541" s="65"/>
      <c r="G541" s="96">
        <v>80000</v>
      </c>
      <c r="H541" s="97"/>
      <c r="I541" s="98">
        <f>I542</f>
        <v>0</v>
      </c>
      <c r="J541" s="99"/>
      <c r="K541" s="121">
        <f t="shared" si="13"/>
        <v>0</v>
      </c>
      <c r="L541" s="122"/>
    </row>
    <row r="542" spans="1:12" s="62" customFormat="1" ht="78">
      <c r="A542" s="64" t="s">
        <v>69</v>
      </c>
      <c r="B542" s="65" t="s">
        <v>567</v>
      </c>
      <c r="C542" s="65" t="s">
        <v>41</v>
      </c>
      <c r="D542" s="65" t="s">
        <v>41</v>
      </c>
      <c r="E542" s="65" t="s">
        <v>429</v>
      </c>
      <c r="F542" s="65" t="s">
        <v>70</v>
      </c>
      <c r="G542" s="96">
        <v>80000</v>
      </c>
      <c r="H542" s="97"/>
      <c r="I542" s="98">
        <f>I543</f>
        <v>0</v>
      </c>
      <c r="J542" s="99"/>
      <c r="K542" s="121">
        <f t="shared" si="13"/>
        <v>0</v>
      </c>
      <c r="L542" s="122"/>
    </row>
    <row r="543" spans="1:12" s="62" customFormat="1" ht="30.75">
      <c r="A543" s="64" t="s">
        <v>95</v>
      </c>
      <c r="B543" s="65" t="s">
        <v>567</v>
      </c>
      <c r="C543" s="65" t="s">
        <v>41</v>
      </c>
      <c r="D543" s="65" t="s">
        <v>41</v>
      </c>
      <c r="E543" s="65" t="s">
        <v>429</v>
      </c>
      <c r="F543" s="65" t="s">
        <v>96</v>
      </c>
      <c r="G543" s="96">
        <v>80000</v>
      </c>
      <c r="H543" s="97"/>
      <c r="I543" s="98">
        <f>'Пр.5'!I388</f>
        <v>0</v>
      </c>
      <c r="J543" s="99"/>
      <c r="K543" s="121">
        <f t="shared" si="13"/>
        <v>0</v>
      </c>
      <c r="L543" s="122"/>
    </row>
    <row r="544" spans="1:12" s="62" customFormat="1" ht="15">
      <c r="A544" s="64" t="s">
        <v>430</v>
      </c>
      <c r="B544" s="65" t="s">
        <v>567</v>
      </c>
      <c r="C544" s="65" t="s">
        <v>41</v>
      </c>
      <c r="D544" s="65" t="s">
        <v>41</v>
      </c>
      <c r="E544" s="65" t="s">
        <v>431</v>
      </c>
      <c r="F544" s="65"/>
      <c r="G544" s="96">
        <v>35000</v>
      </c>
      <c r="H544" s="97"/>
      <c r="I544" s="98">
        <f>I545</f>
        <v>0</v>
      </c>
      <c r="J544" s="99"/>
      <c r="K544" s="121">
        <f t="shared" si="13"/>
        <v>0</v>
      </c>
      <c r="L544" s="122"/>
    </row>
    <row r="545" spans="1:12" s="62" customFormat="1" ht="30.75">
      <c r="A545" s="64" t="s">
        <v>78</v>
      </c>
      <c r="B545" s="65" t="s">
        <v>567</v>
      </c>
      <c r="C545" s="65" t="s">
        <v>41</v>
      </c>
      <c r="D545" s="65" t="s">
        <v>41</v>
      </c>
      <c r="E545" s="65" t="s">
        <v>431</v>
      </c>
      <c r="F545" s="65" t="s">
        <v>79</v>
      </c>
      <c r="G545" s="96">
        <v>35000</v>
      </c>
      <c r="H545" s="97"/>
      <c r="I545" s="98">
        <f>I546</f>
        <v>0</v>
      </c>
      <c r="J545" s="99"/>
      <c r="K545" s="121">
        <f t="shared" si="13"/>
        <v>0</v>
      </c>
      <c r="L545" s="122"/>
    </row>
    <row r="546" spans="1:12" s="62" customFormat="1" ht="46.5">
      <c r="A546" s="64" t="s">
        <v>80</v>
      </c>
      <c r="B546" s="65" t="s">
        <v>567</v>
      </c>
      <c r="C546" s="65" t="s">
        <v>41</v>
      </c>
      <c r="D546" s="65" t="s">
        <v>41</v>
      </c>
      <c r="E546" s="65" t="s">
        <v>431</v>
      </c>
      <c r="F546" s="65" t="s">
        <v>81</v>
      </c>
      <c r="G546" s="96">
        <v>35000</v>
      </c>
      <c r="H546" s="97"/>
      <c r="I546" s="98">
        <f>'Пр.5'!I394</f>
        <v>0</v>
      </c>
      <c r="J546" s="99"/>
      <c r="K546" s="121">
        <f t="shared" si="13"/>
        <v>0</v>
      </c>
      <c r="L546" s="122"/>
    </row>
    <row r="547" spans="1:12" s="62" customFormat="1" ht="30.75">
      <c r="A547" s="64" t="s">
        <v>432</v>
      </c>
      <c r="B547" s="65" t="s">
        <v>567</v>
      </c>
      <c r="C547" s="65" t="s">
        <v>41</v>
      </c>
      <c r="D547" s="65" t="s">
        <v>41</v>
      </c>
      <c r="E547" s="65" t="s">
        <v>433</v>
      </c>
      <c r="F547" s="65"/>
      <c r="G547" s="96">
        <v>40000</v>
      </c>
      <c r="H547" s="97"/>
      <c r="I547" s="98">
        <f>I548</f>
        <v>0</v>
      </c>
      <c r="J547" s="99"/>
      <c r="K547" s="121">
        <f t="shared" si="13"/>
        <v>0</v>
      </c>
      <c r="L547" s="122"/>
    </row>
    <row r="548" spans="1:12" s="62" customFormat="1" ht="30.75">
      <c r="A548" s="64" t="s">
        <v>78</v>
      </c>
      <c r="B548" s="65" t="s">
        <v>567</v>
      </c>
      <c r="C548" s="65" t="s">
        <v>41</v>
      </c>
      <c r="D548" s="65" t="s">
        <v>41</v>
      </c>
      <c r="E548" s="65" t="s">
        <v>433</v>
      </c>
      <c r="F548" s="65" t="s">
        <v>79</v>
      </c>
      <c r="G548" s="96">
        <v>40000</v>
      </c>
      <c r="H548" s="97"/>
      <c r="I548" s="98">
        <f>I549</f>
        <v>0</v>
      </c>
      <c r="J548" s="99"/>
      <c r="K548" s="121">
        <f t="shared" si="13"/>
        <v>0</v>
      </c>
      <c r="L548" s="122"/>
    </row>
    <row r="549" spans="1:12" s="62" customFormat="1" ht="46.5">
      <c r="A549" s="64" t="s">
        <v>80</v>
      </c>
      <c r="B549" s="65" t="s">
        <v>567</v>
      </c>
      <c r="C549" s="65" t="s">
        <v>41</v>
      </c>
      <c r="D549" s="65" t="s">
        <v>41</v>
      </c>
      <c r="E549" s="65" t="s">
        <v>433</v>
      </c>
      <c r="F549" s="65" t="s">
        <v>81</v>
      </c>
      <c r="G549" s="96">
        <v>40000</v>
      </c>
      <c r="H549" s="97"/>
      <c r="I549" s="98">
        <f>'Пр.5'!I400</f>
        <v>0</v>
      </c>
      <c r="J549" s="99"/>
      <c r="K549" s="121">
        <f t="shared" si="13"/>
        <v>0</v>
      </c>
      <c r="L549" s="122"/>
    </row>
    <row r="550" spans="1:12" s="62" customFormat="1" ht="30.75">
      <c r="A550" s="64" t="s">
        <v>438</v>
      </c>
      <c r="B550" s="65" t="s">
        <v>567</v>
      </c>
      <c r="C550" s="65" t="s">
        <v>41</v>
      </c>
      <c r="D550" s="65" t="s">
        <v>41</v>
      </c>
      <c r="E550" s="65" t="s">
        <v>439</v>
      </c>
      <c r="F550" s="65"/>
      <c r="G550" s="96">
        <v>400000</v>
      </c>
      <c r="H550" s="97"/>
      <c r="I550" s="98">
        <f>I551</f>
        <v>313000</v>
      </c>
      <c r="J550" s="99"/>
      <c r="K550" s="121">
        <f t="shared" si="13"/>
        <v>78.25</v>
      </c>
      <c r="L550" s="122"/>
    </row>
    <row r="551" spans="1:12" s="62" customFormat="1" ht="15">
      <c r="A551" s="64" t="s">
        <v>440</v>
      </c>
      <c r="B551" s="65" t="s">
        <v>567</v>
      </c>
      <c r="C551" s="65" t="s">
        <v>41</v>
      </c>
      <c r="D551" s="65" t="s">
        <v>41</v>
      </c>
      <c r="E551" s="65" t="s">
        <v>441</v>
      </c>
      <c r="F551" s="65"/>
      <c r="G551" s="96">
        <v>400000</v>
      </c>
      <c r="H551" s="97"/>
      <c r="I551" s="98">
        <f>I552</f>
        <v>313000</v>
      </c>
      <c r="J551" s="99"/>
      <c r="K551" s="121">
        <f t="shared" si="13"/>
        <v>78.25</v>
      </c>
      <c r="L551" s="122"/>
    </row>
    <row r="552" spans="1:12" s="62" customFormat="1" ht="30.75">
      <c r="A552" s="64" t="s">
        <v>78</v>
      </c>
      <c r="B552" s="65" t="s">
        <v>567</v>
      </c>
      <c r="C552" s="65" t="s">
        <v>41</v>
      </c>
      <c r="D552" s="65" t="s">
        <v>41</v>
      </c>
      <c r="E552" s="65" t="s">
        <v>441</v>
      </c>
      <c r="F552" s="65" t="s">
        <v>79</v>
      </c>
      <c r="G552" s="96">
        <v>400000</v>
      </c>
      <c r="H552" s="97"/>
      <c r="I552" s="98">
        <f>I553</f>
        <v>313000</v>
      </c>
      <c r="J552" s="99"/>
      <c r="K552" s="121">
        <f t="shared" si="13"/>
        <v>78.25</v>
      </c>
      <c r="L552" s="122"/>
    </row>
    <row r="553" spans="1:12" s="62" customFormat="1" ht="46.5">
      <c r="A553" s="64" t="s">
        <v>80</v>
      </c>
      <c r="B553" s="65" t="s">
        <v>567</v>
      </c>
      <c r="C553" s="65" t="s">
        <v>41</v>
      </c>
      <c r="D553" s="65" t="s">
        <v>41</v>
      </c>
      <c r="E553" s="65" t="s">
        <v>441</v>
      </c>
      <c r="F553" s="65" t="s">
        <v>81</v>
      </c>
      <c r="G553" s="96">
        <v>400000</v>
      </c>
      <c r="H553" s="97"/>
      <c r="I553" s="98">
        <v>313000</v>
      </c>
      <c r="J553" s="99"/>
      <c r="K553" s="121">
        <f t="shared" si="13"/>
        <v>78.25</v>
      </c>
      <c r="L553" s="122"/>
    </row>
    <row r="554" spans="1:16" s="62" customFormat="1" ht="15">
      <c r="A554" s="64" t="s">
        <v>47</v>
      </c>
      <c r="B554" s="65" t="s">
        <v>567</v>
      </c>
      <c r="C554" s="65" t="s">
        <v>28</v>
      </c>
      <c r="D554" s="65"/>
      <c r="E554" s="65"/>
      <c r="F554" s="65"/>
      <c r="G554" s="96">
        <v>87413106</v>
      </c>
      <c r="H554" s="97"/>
      <c r="I554" s="98">
        <f>I555+I617</f>
        <v>9413348.969999999</v>
      </c>
      <c r="J554" s="99"/>
      <c r="K554" s="121">
        <f t="shared" si="13"/>
        <v>10.768807334222856</v>
      </c>
      <c r="L554" s="122"/>
      <c r="P554" s="63"/>
    </row>
    <row r="555" spans="1:12" s="62" customFormat="1" ht="15">
      <c r="A555" s="64" t="s">
        <v>48</v>
      </c>
      <c r="B555" s="65" t="s">
        <v>567</v>
      </c>
      <c r="C555" s="65" t="s">
        <v>28</v>
      </c>
      <c r="D555" s="65" t="s">
        <v>6</v>
      </c>
      <c r="E555" s="65"/>
      <c r="F555" s="65"/>
      <c r="G555" s="96">
        <v>79174306</v>
      </c>
      <c r="H555" s="97"/>
      <c r="I555" s="98">
        <f>I556+I573+I593+I603+I613</f>
        <v>8208026.26</v>
      </c>
      <c r="J555" s="99"/>
      <c r="K555" s="121">
        <f t="shared" si="13"/>
        <v>10.3670327846006</v>
      </c>
      <c r="L555" s="122"/>
    </row>
    <row r="556" spans="1:12" s="62" customFormat="1" ht="30.75">
      <c r="A556" s="64" t="s">
        <v>458</v>
      </c>
      <c r="B556" s="65" t="s">
        <v>567</v>
      </c>
      <c r="C556" s="65" t="s">
        <v>28</v>
      </c>
      <c r="D556" s="65" t="s">
        <v>6</v>
      </c>
      <c r="E556" s="65" t="s">
        <v>459</v>
      </c>
      <c r="F556" s="65"/>
      <c r="G556" s="96">
        <v>9988106</v>
      </c>
      <c r="H556" s="97"/>
      <c r="I556" s="98">
        <f>I557+I561+I565+I569</f>
        <v>284402.15</v>
      </c>
      <c r="J556" s="99"/>
      <c r="K556" s="121">
        <f t="shared" si="13"/>
        <v>2.847408207321789</v>
      </c>
      <c r="L556" s="122"/>
    </row>
    <row r="557" spans="1:12" s="62" customFormat="1" ht="30.75">
      <c r="A557" s="64" t="s">
        <v>460</v>
      </c>
      <c r="B557" s="65" t="s">
        <v>567</v>
      </c>
      <c r="C557" s="65" t="s">
        <v>28</v>
      </c>
      <c r="D557" s="65" t="s">
        <v>6</v>
      </c>
      <c r="E557" s="65" t="s">
        <v>461</v>
      </c>
      <c r="F557" s="65"/>
      <c r="G557" s="96">
        <v>300000</v>
      </c>
      <c r="H557" s="97"/>
      <c r="I557" s="98">
        <f>I558</f>
        <v>0</v>
      </c>
      <c r="J557" s="99"/>
      <c r="K557" s="121">
        <f t="shared" si="13"/>
        <v>0</v>
      </c>
      <c r="L557" s="122"/>
    </row>
    <row r="558" spans="1:12" s="62" customFormat="1" ht="30.75">
      <c r="A558" s="64" t="s">
        <v>462</v>
      </c>
      <c r="B558" s="65" t="s">
        <v>567</v>
      </c>
      <c r="C558" s="65" t="s">
        <v>28</v>
      </c>
      <c r="D558" s="65" t="s">
        <v>6</v>
      </c>
      <c r="E558" s="65" t="s">
        <v>463</v>
      </c>
      <c r="F558" s="65"/>
      <c r="G558" s="96">
        <v>300000</v>
      </c>
      <c r="H558" s="97"/>
      <c r="I558" s="98">
        <f>I559</f>
        <v>0</v>
      </c>
      <c r="J558" s="99"/>
      <c r="K558" s="121">
        <f t="shared" si="13"/>
        <v>0</v>
      </c>
      <c r="L558" s="122"/>
    </row>
    <row r="559" spans="1:12" s="62" customFormat="1" ht="46.5">
      <c r="A559" s="64" t="s">
        <v>301</v>
      </c>
      <c r="B559" s="65" t="s">
        <v>567</v>
      </c>
      <c r="C559" s="65" t="s">
        <v>28</v>
      </c>
      <c r="D559" s="65" t="s">
        <v>6</v>
      </c>
      <c r="E559" s="65" t="s">
        <v>463</v>
      </c>
      <c r="F559" s="65" t="s">
        <v>302</v>
      </c>
      <c r="G559" s="96">
        <v>300000</v>
      </c>
      <c r="H559" s="97"/>
      <c r="I559" s="98">
        <f>I560</f>
        <v>0</v>
      </c>
      <c r="J559" s="99"/>
      <c r="K559" s="121">
        <f t="shared" si="13"/>
        <v>0</v>
      </c>
      <c r="L559" s="122"/>
    </row>
    <row r="560" spans="1:12" s="62" customFormat="1" ht="15">
      <c r="A560" s="64" t="s">
        <v>327</v>
      </c>
      <c r="B560" s="65" t="s">
        <v>567</v>
      </c>
      <c r="C560" s="65" t="s">
        <v>28</v>
      </c>
      <c r="D560" s="65" t="s">
        <v>6</v>
      </c>
      <c r="E560" s="65" t="s">
        <v>463</v>
      </c>
      <c r="F560" s="65" t="s">
        <v>328</v>
      </c>
      <c r="G560" s="96">
        <v>300000</v>
      </c>
      <c r="H560" s="97"/>
      <c r="I560" s="98">
        <f>'Пр.5'!I22</f>
        <v>0</v>
      </c>
      <c r="J560" s="99"/>
      <c r="K560" s="121">
        <f t="shared" si="13"/>
        <v>0</v>
      </c>
      <c r="L560" s="122"/>
    </row>
    <row r="561" spans="1:12" s="62" customFormat="1" ht="78">
      <c r="A561" s="64" t="s">
        <v>464</v>
      </c>
      <c r="B561" s="65" t="s">
        <v>567</v>
      </c>
      <c r="C561" s="65" t="s">
        <v>28</v>
      </c>
      <c r="D561" s="65" t="s">
        <v>6</v>
      </c>
      <c r="E561" s="65" t="s">
        <v>465</v>
      </c>
      <c r="F561" s="65"/>
      <c r="G561" s="96">
        <v>1324806</v>
      </c>
      <c r="H561" s="97"/>
      <c r="I561" s="98">
        <f>I562</f>
        <v>284402.15</v>
      </c>
      <c r="J561" s="99"/>
      <c r="K561" s="121">
        <f t="shared" si="13"/>
        <v>21.467456367196405</v>
      </c>
      <c r="L561" s="122"/>
    </row>
    <row r="562" spans="1:12" s="62" customFormat="1" ht="15">
      <c r="A562" s="64" t="s">
        <v>325</v>
      </c>
      <c r="B562" s="65" t="s">
        <v>567</v>
      </c>
      <c r="C562" s="65" t="s">
        <v>28</v>
      </c>
      <c r="D562" s="65" t="s">
        <v>6</v>
      </c>
      <c r="E562" s="65" t="s">
        <v>466</v>
      </c>
      <c r="F562" s="65"/>
      <c r="G562" s="96">
        <v>1324806</v>
      </c>
      <c r="H562" s="97"/>
      <c r="I562" s="98">
        <f>I563</f>
        <v>284402.15</v>
      </c>
      <c r="J562" s="99"/>
      <c r="K562" s="121">
        <f t="shared" si="13"/>
        <v>21.467456367196405</v>
      </c>
      <c r="L562" s="122"/>
    </row>
    <row r="563" spans="1:12" s="62" customFormat="1" ht="46.5">
      <c r="A563" s="64" t="s">
        <v>301</v>
      </c>
      <c r="B563" s="65" t="s">
        <v>567</v>
      </c>
      <c r="C563" s="65" t="s">
        <v>28</v>
      </c>
      <c r="D563" s="65" t="s">
        <v>6</v>
      </c>
      <c r="E563" s="65" t="s">
        <v>466</v>
      </c>
      <c r="F563" s="65" t="s">
        <v>302</v>
      </c>
      <c r="G563" s="96">
        <v>1324806</v>
      </c>
      <c r="H563" s="97"/>
      <c r="I563" s="98">
        <f>I564</f>
        <v>284402.15</v>
      </c>
      <c r="J563" s="99"/>
      <c r="K563" s="121">
        <f t="shared" si="13"/>
        <v>21.467456367196405</v>
      </c>
      <c r="L563" s="122"/>
    </row>
    <row r="564" spans="1:12" s="62" customFormat="1" ht="15">
      <c r="A564" s="64" t="s">
        <v>327</v>
      </c>
      <c r="B564" s="65" t="s">
        <v>567</v>
      </c>
      <c r="C564" s="65" t="s">
        <v>28</v>
      </c>
      <c r="D564" s="65" t="s">
        <v>6</v>
      </c>
      <c r="E564" s="65" t="s">
        <v>466</v>
      </c>
      <c r="F564" s="65" t="s">
        <v>328</v>
      </c>
      <c r="G564" s="96">
        <v>1324806</v>
      </c>
      <c r="H564" s="97"/>
      <c r="I564" s="98">
        <f>'Пр.5'!I38</f>
        <v>284402.15</v>
      </c>
      <c r="J564" s="99"/>
      <c r="K564" s="121">
        <f t="shared" si="13"/>
        <v>21.467456367196405</v>
      </c>
      <c r="L564" s="122"/>
    </row>
    <row r="565" spans="1:12" s="62" customFormat="1" ht="31.5" customHeight="1">
      <c r="A565" s="64" t="s">
        <v>467</v>
      </c>
      <c r="B565" s="65" t="s">
        <v>567</v>
      </c>
      <c r="C565" s="65" t="s">
        <v>28</v>
      </c>
      <c r="D565" s="65" t="s">
        <v>6</v>
      </c>
      <c r="E565" s="65" t="s">
        <v>468</v>
      </c>
      <c r="F565" s="65"/>
      <c r="G565" s="96">
        <v>200000</v>
      </c>
      <c r="H565" s="97"/>
      <c r="I565" s="98">
        <f>I566</f>
        <v>0</v>
      </c>
      <c r="J565" s="99"/>
      <c r="K565" s="121">
        <f t="shared" si="13"/>
        <v>0</v>
      </c>
      <c r="L565" s="122"/>
    </row>
    <row r="566" spans="1:12" s="62" customFormat="1" ht="30.75">
      <c r="A566" s="64" t="s">
        <v>469</v>
      </c>
      <c r="B566" s="65" t="s">
        <v>567</v>
      </c>
      <c r="C566" s="65" t="s">
        <v>28</v>
      </c>
      <c r="D566" s="65" t="s">
        <v>6</v>
      </c>
      <c r="E566" s="65" t="s">
        <v>470</v>
      </c>
      <c r="F566" s="65"/>
      <c r="G566" s="96">
        <v>200000</v>
      </c>
      <c r="H566" s="97"/>
      <c r="I566" s="98">
        <f>I567</f>
        <v>0</v>
      </c>
      <c r="J566" s="99"/>
      <c r="K566" s="121">
        <f t="shared" si="13"/>
        <v>0</v>
      </c>
      <c r="L566" s="122"/>
    </row>
    <row r="567" spans="1:12" s="62" customFormat="1" ht="46.5">
      <c r="A567" s="64" t="s">
        <v>301</v>
      </c>
      <c r="B567" s="65" t="s">
        <v>567</v>
      </c>
      <c r="C567" s="65" t="s">
        <v>28</v>
      </c>
      <c r="D567" s="65" t="s">
        <v>6</v>
      </c>
      <c r="E567" s="65" t="s">
        <v>470</v>
      </c>
      <c r="F567" s="65" t="s">
        <v>302</v>
      </c>
      <c r="G567" s="96">
        <v>200000</v>
      </c>
      <c r="H567" s="97"/>
      <c r="I567" s="98">
        <f>I568</f>
        <v>0</v>
      </c>
      <c r="J567" s="99"/>
      <c r="K567" s="121">
        <f t="shared" si="13"/>
        <v>0</v>
      </c>
      <c r="L567" s="122"/>
    </row>
    <row r="568" spans="1:12" s="62" customFormat="1" ht="15">
      <c r="A568" s="64" t="s">
        <v>327</v>
      </c>
      <c r="B568" s="65" t="s">
        <v>567</v>
      </c>
      <c r="C568" s="65" t="s">
        <v>28</v>
      </c>
      <c r="D568" s="65" t="s">
        <v>6</v>
      </c>
      <c r="E568" s="65" t="s">
        <v>470</v>
      </c>
      <c r="F568" s="65" t="s">
        <v>328</v>
      </c>
      <c r="G568" s="96">
        <v>200000</v>
      </c>
      <c r="H568" s="97"/>
      <c r="I568" s="98">
        <f>'Пр.5'!I45</f>
        <v>0</v>
      </c>
      <c r="J568" s="99"/>
      <c r="K568" s="121">
        <f t="shared" si="13"/>
        <v>0</v>
      </c>
      <c r="L568" s="122"/>
    </row>
    <row r="569" spans="1:12" s="62" customFormat="1" ht="46.5">
      <c r="A569" s="64" t="s">
        <v>471</v>
      </c>
      <c r="B569" s="65" t="s">
        <v>567</v>
      </c>
      <c r="C569" s="65" t="s">
        <v>28</v>
      </c>
      <c r="D569" s="65" t="s">
        <v>6</v>
      </c>
      <c r="E569" s="65" t="s">
        <v>472</v>
      </c>
      <c r="F569" s="65"/>
      <c r="G569" s="96">
        <v>8163300</v>
      </c>
      <c r="H569" s="97"/>
      <c r="I569" s="98">
        <f>I570</f>
        <v>0</v>
      </c>
      <c r="J569" s="99"/>
      <c r="K569" s="121">
        <f t="shared" si="13"/>
        <v>0</v>
      </c>
      <c r="L569" s="122"/>
    </row>
    <row r="570" spans="1:12" s="62" customFormat="1" ht="15">
      <c r="A570" s="64" t="s">
        <v>473</v>
      </c>
      <c r="B570" s="65" t="s">
        <v>567</v>
      </c>
      <c r="C570" s="65" t="s">
        <v>28</v>
      </c>
      <c r="D570" s="65" t="s">
        <v>6</v>
      </c>
      <c r="E570" s="65" t="s">
        <v>474</v>
      </c>
      <c r="F570" s="65"/>
      <c r="G570" s="96">
        <v>8163300</v>
      </c>
      <c r="H570" s="97"/>
      <c r="I570" s="98">
        <f>I571</f>
        <v>0</v>
      </c>
      <c r="J570" s="99"/>
      <c r="K570" s="121">
        <f t="shared" si="13"/>
        <v>0</v>
      </c>
      <c r="L570" s="122"/>
    </row>
    <row r="571" spans="1:12" s="62" customFormat="1" ht="46.5">
      <c r="A571" s="64" t="s">
        <v>301</v>
      </c>
      <c r="B571" s="65" t="s">
        <v>567</v>
      </c>
      <c r="C571" s="65" t="s">
        <v>28</v>
      </c>
      <c r="D571" s="65" t="s">
        <v>6</v>
      </c>
      <c r="E571" s="65" t="s">
        <v>474</v>
      </c>
      <c r="F571" s="65" t="s">
        <v>302</v>
      </c>
      <c r="G571" s="96">
        <v>8163300</v>
      </c>
      <c r="H571" s="97"/>
      <c r="I571" s="98">
        <f>I572</f>
        <v>0</v>
      </c>
      <c r="J571" s="99"/>
      <c r="K571" s="121">
        <f t="shared" si="13"/>
        <v>0</v>
      </c>
      <c r="L571" s="122"/>
    </row>
    <row r="572" spans="1:12" s="62" customFormat="1" ht="15">
      <c r="A572" s="64" t="s">
        <v>327</v>
      </c>
      <c r="B572" s="65" t="s">
        <v>567</v>
      </c>
      <c r="C572" s="65" t="s">
        <v>28</v>
      </c>
      <c r="D572" s="65" t="s">
        <v>6</v>
      </c>
      <c r="E572" s="65" t="s">
        <v>474</v>
      </c>
      <c r="F572" s="65" t="s">
        <v>328</v>
      </c>
      <c r="G572" s="96">
        <v>8163300</v>
      </c>
      <c r="H572" s="97"/>
      <c r="I572" s="98">
        <f>'Пр.5'!I52</f>
        <v>0</v>
      </c>
      <c r="J572" s="99"/>
      <c r="K572" s="121">
        <f t="shared" si="13"/>
        <v>0</v>
      </c>
      <c r="L572" s="122"/>
    </row>
    <row r="573" spans="1:12" s="62" customFormat="1" ht="30.75">
      <c r="A573" s="64" t="s">
        <v>339</v>
      </c>
      <c r="B573" s="65" t="s">
        <v>567</v>
      </c>
      <c r="C573" s="65" t="s">
        <v>28</v>
      </c>
      <c r="D573" s="65" t="s">
        <v>6</v>
      </c>
      <c r="E573" s="65" t="s">
        <v>340</v>
      </c>
      <c r="F573" s="65"/>
      <c r="G573" s="96">
        <v>738000</v>
      </c>
      <c r="H573" s="97"/>
      <c r="I573" s="98">
        <f>I574</f>
        <v>14916.67</v>
      </c>
      <c r="J573" s="99"/>
      <c r="K573" s="121">
        <f t="shared" si="13"/>
        <v>2.0212289972899726</v>
      </c>
      <c r="L573" s="122"/>
    </row>
    <row r="574" spans="1:12" s="62" customFormat="1" ht="46.5">
      <c r="A574" s="64" t="s">
        <v>341</v>
      </c>
      <c r="B574" s="65" t="s">
        <v>567</v>
      </c>
      <c r="C574" s="65" t="s">
        <v>28</v>
      </c>
      <c r="D574" s="65" t="s">
        <v>6</v>
      </c>
      <c r="E574" s="65" t="s">
        <v>342</v>
      </c>
      <c r="F574" s="65"/>
      <c r="G574" s="96">
        <v>738000</v>
      </c>
      <c r="H574" s="97"/>
      <c r="I574" s="98">
        <f>I575+I578+I581+I584+I587+I590</f>
        <v>14916.67</v>
      </c>
      <c r="J574" s="99"/>
      <c r="K574" s="121">
        <f t="shared" si="13"/>
        <v>2.0212289972899726</v>
      </c>
      <c r="L574" s="122"/>
    </row>
    <row r="575" spans="1:12" s="62" customFormat="1" ht="62.25">
      <c r="A575" s="64" t="s">
        <v>343</v>
      </c>
      <c r="B575" s="65" t="s">
        <v>567</v>
      </c>
      <c r="C575" s="65" t="s">
        <v>28</v>
      </c>
      <c r="D575" s="65" t="s">
        <v>6</v>
      </c>
      <c r="E575" s="65" t="s">
        <v>344</v>
      </c>
      <c r="F575" s="65"/>
      <c r="G575" s="96">
        <v>295000</v>
      </c>
      <c r="H575" s="97"/>
      <c r="I575" s="98">
        <f>I576</f>
        <v>14916.67</v>
      </c>
      <c r="J575" s="99"/>
      <c r="K575" s="121">
        <f t="shared" si="13"/>
        <v>5.056498305084746</v>
      </c>
      <c r="L575" s="122"/>
    </row>
    <row r="576" spans="1:12" s="62" customFormat="1" ht="46.5">
      <c r="A576" s="64" t="s">
        <v>301</v>
      </c>
      <c r="B576" s="65" t="s">
        <v>567</v>
      </c>
      <c r="C576" s="65" t="s">
        <v>28</v>
      </c>
      <c r="D576" s="65" t="s">
        <v>6</v>
      </c>
      <c r="E576" s="65" t="s">
        <v>344</v>
      </c>
      <c r="F576" s="65" t="s">
        <v>302</v>
      </c>
      <c r="G576" s="96">
        <v>295000</v>
      </c>
      <c r="H576" s="97"/>
      <c r="I576" s="98">
        <f>I577</f>
        <v>14916.67</v>
      </c>
      <c r="J576" s="99"/>
      <c r="K576" s="121">
        <f t="shared" si="13"/>
        <v>5.056498305084746</v>
      </c>
      <c r="L576" s="122"/>
    </row>
    <row r="577" spans="1:12" s="62" customFormat="1" ht="15">
      <c r="A577" s="64" t="s">
        <v>327</v>
      </c>
      <c r="B577" s="65" t="s">
        <v>567</v>
      </c>
      <c r="C577" s="65" t="s">
        <v>28</v>
      </c>
      <c r="D577" s="65" t="s">
        <v>6</v>
      </c>
      <c r="E577" s="65" t="s">
        <v>344</v>
      </c>
      <c r="F577" s="65" t="s">
        <v>328</v>
      </c>
      <c r="G577" s="96">
        <v>295000</v>
      </c>
      <c r="H577" s="97"/>
      <c r="I577" s="98">
        <f>'Пр.5'!I429</f>
        <v>14916.67</v>
      </c>
      <c r="J577" s="99"/>
      <c r="K577" s="121">
        <f t="shared" si="13"/>
        <v>5.056498305084746</v>
      </c>
      <c r="L577" s="122"/>
    </row>
    <row r="578" spans="1:12" s="62" customFormat="1" ht="30.75">
      <c r="A578" s="64" t="s">
        <v>380</v>
      </c>
      <c r="B578" s="65" t="s">
        <v>567</v>
      </c>
      <c r="C578" s="65" t="s">
        <v>28</v>
      </c>
      <c r="D578" s="65" t="s">
        <v>6</v>
      </c>
      <c r="E578" s="65" t="s">
        <v>381</v>
      </c>
      <c r="F578" s="65"/>
      <c r="G578" s="96">
        <v>160000</v>
      </c>
      <c r="H578" s="97"/>
      <c r="I578" s="98">
        <f>I579</f>
        <v>0</v>
      </c>
      <c r="J578" s="99"/>
      <c r="K578" s="121">
        <f t="shared" si="13"/>
        <v>0</v>
      </c>
      <c r="L578" s="122"/>
    </row>
    <row r="579" spans="1:12" s="62" customFormat="1" ht="46.5">
      <c r="A579" s="64" t="s">
        <v>301</v>
      </c>
      <c r="B579" s="65" t="s">
        <v>567</v>
      </c>
      <c r="C579" s="65" t="s">
        <v>28</v>
      </c>
      <c r="D579" s="65" t="s">
        <v>6</v>
      </c>
      <c r="E579" s="65" t="s">
        <v>381</v>
      </c>
      <c r="F579" s="65" t="s">
        <v>302</v>
      </c>
      <c r="G579" s="96">
        <v>160000</v>
      </c>
      <c r="H579" s="97"/>
      <c r="I579" s="98">
        <f>I580</f>
        <v>0</v>
      </c>
      <c r="J579" s="99"/>
      <c r="K579" s="121">
        <f t="shared" si="13"/>
        <v>0</v>
      </c>
      <c r="L579" s="122"/>
    </row>
    <row r="580" spans="1:12" s="62" customFormat="1" ht="15">
      <c r="A580" s="64" t="s">
        <v>327</v>
      </c>
      <c r="B580" s="65" t="s">
        <v>567</v>
      </c>
      <c r="C580" s="65" t="s">
        <v>28</v>
      </c>
      <c r="D580" s="65" t="s">
        <v>6</v>
      </c>
      <c r="E580" s="65" t="s">
        <v>381</v>
      </c>
      <c r="F580" s="65" t="s">
        <v>328</v>
      </c>
      <c r="G580" s="96">
        <v>160000</v>
      </c>
      <c r="H580" s="97"/>
      <c r="I580" s="98">
        <f>'Пр.5'!I445</f>
        <v>0</v>
      </c>
      <c r="J580" s="99"/>
      <c r="K580" s="121">
        <f t="shared" si="13"/>
        <v>0</v>
      </c>
      <c r="L580" s="122"/>
    </row>
    <row r="581" spans="1:12" s="62" customFormat="1" ht="30.75">
      <c r="A581" s="64" t="s">
        <v>345</v>
      </c>
      <c r="B581" s="65" t="s">
        <v>567</v>
      </c>
      <c r="C581" s="65" t="s">
        <v>28</v>
      </c>
      <c r="D581" s="65" t="s">
        <v>6</v>
      </c>
      <c r="E581" s="65" t="s">
        <v>346</v>
      </c>
      <c r="F581" s="65"/>
      <c r="G581" s="96">
        <v>61000</v>
      </c>
      <c r="H581" s="97"/>
      <c r="I581" s="98">
        <f>I582</f>
        <v>0</v>
      </c>
      <c r="J581" s="99"/>
      <c r="K581" s="121">
        <f t="shared" si="13"/>
        <v>0</v>
      </c>
      <c r="L581" s="122"/>
    </row>
    <row r="582" spans="1:12" s="62" customFormat="1" ht="46.5">
      <c r="A582" s="64" t="s">
        <v>301</v>
      </c>
      <c r="B582" s="65" t="s">
        <v>567</v>
      </c>
      <c r="C582" s="65" t="s">
        <v>28</v>
      </c>
      <c r="D582" s="65" t="s">
        <v>6</v>
      </c>
      <c r="E582" s="65" t="s">
        <v>346</v>
      </c>
      <c r="F582" s="65" t="s">
        <v>302</v>
      </c>
      <c r="G582" s="96">
        <v>61000</v>
      </c>
      <c r="H582" s="97"/>
      <c r="I582" s="98">
        <f>I583</f>
        <v>0</v>
      </c>
      <c r="J582" s="99"/>
      <c r="K582" s="121">
        <f t="shared" si="13"/>
        <v>0</v>
      </c>
      <c r="L582" s="122"/>
    </row>
    <row r="583" spans="1:12" s="62" customFormat="1" ht="15">
      <c r="A583" s="64" t="s">
        <v>327</v>
      </c>
      <c r="B583" s="65" t="s">
        <v>567</v>
      </c>
      <c r="C583" s="65" t="s">
        <v>28</v>
      </c>
      <c r="D583" s="65" t="s">
        <v>6</v>
      </c>
      <c r="E583" s="65" t="s">
        <v>346</v>
      </c>
      <c r="F583" s="65" t="s">
        <v>328</v>
      </c>
      <c r="G583" s="96">
        <v>61000</v>
      </c>
      <c r="H583" s="97"/>
      <c r="I583" s="98">
        <f>'Пр.5'!I464</f>
        <v>0</v>
      </c>
      <c r="J583" s="99"/>
      <c r="K583" s="121">
        <f t="shared" si="13"/>
        <v>0</v>
      </c>
      <c r="L583" s="122"/>
    </row>
    <row r="584" spans="1:12" s="62" customFormat="1" ht="30.75">
      <c r="A584" s="64" t="s">
        <v>347</v>
      </c>
      <c r="B584" s="65" t="s">
        <v>567</v>
      </c>
      <c r="C584" s="65" t="s">
        <v>28</v>
      </c>
      <c r="D584" s="65" t="s">
        <v>6</v>
      </c>
      <c r="E584" s="65" t="s">
        <v>348</v>
      </c>
      <c r="F584" s="65"/>
      <c r="G584" s="96">
        <v>90000</v>
      </c>
      <c r="H584" s="97"/>
      <c r="I584" s="98">
        <f>I585</f>
        <v>0</v>
      </c>
      <c r="J584" s="99"/>
      <c r="K584" s="121">
        <f t="shared" si="13"/>
        <v>0</v>
      </c>
      <c r="L584" s="122"/>
    </row>
    <row r="585" spans="1:12" s="62" customFormat="1" ht="46.5">
      <c r="A585" s="64" t="s">
        <v>301</v>
      </c>
      <c r="B585" s="65" t="s">
        <v>567</v>
      </c>
      <c r="C585" s="65" t="s">
        <v>28</v>
      </c>
      <c r="D585" s="65" t="s">
        <v>6</v>
      </c>
      <c r="E585" s="65" t="s">
        <v>348</v>
      </c>
      <c r="F585" s="65" t="s">
        <v>302</v>
      </c>
      <c r="G585" s="96">
        <v>90000</v>
      </c>
      <c r="H585" s="97"/>
      <c r="I585" s="98">
        <f>I586</f>
        <v>0</v>
      </c>
      <c r="J585" s="99"/>
      <c r="K585" s="121">
        <f t="shared" si="13"/>
        <v>0</v>
      </c>
      <c r="L585" s="122"/>
    </row>
    <row r="586" spans="1:12" s="62" customFormat="1" ht="15">
      <c r="A586" s="64" t="s">
        <v>327</v>
      </c>
      <c r="B586" s="65" t="s">
        <v>567</v>
      </c>
      <c r="C586" s="65" t="s">
        <v>28</v>
      </c>
      <c r="D586" s="65" t="s">
        <v>6</v>
      </c>
      <c r="E586" s="65" t="s">
        <v>348</v>
      </c>
      <c r="F586" s="65" t="s">
        <v>328</v>
      </c>
      <c r="G586" s="96">
        <v>90000</v>
      </c>
      <c r="H586" s="97"/>
      <c r="I586" s="98">
        <f>'Пр.5'!I492</f>
        <v>0</v>
      </c>
      <c r="J586" s="99"/>
      <c r="K586" s="121">
        <f t="shared" si="13"/>
        <v>0</v>
      </c>
      <c r="L586" s="122"/>
    </row>
    <row r="587" spans="1:12" s="62" customFormat="1" ht="46.5">
      <c r="A587" s="64" t="s">
        <v>349</v>
      </c>
      <c r="B587" s="65" t="s">
        <v>567</v>
      </c>
      <c r="C587" s="65" t="s">
        <v>28</v>
      </c>
      <c r="D587" s="65" t="s">
        <v>6</v>
      </c>
      <c r="E587" s="65" t="s">
        <v>350</v>
      </c>
      <c r="F587" s="65"/>
      <c r="G587" s="96">
        <v>60000</v>
      </c>
      <c r="H587" s="97"/>
      <c r="I587" s="98">
        <f>I588</f>
        <v>0</v>
      </c>
      <c r="J587" s="99"/>
      <c r="K587" s="121">
        <f t="shared" si="13"/>
        <v>0</v>
      </c>
      <c r="L587" s="122"/>
    </row>
    <row r="588" spans="1:12" s="62" customFormat="1" ht="46.5">
      <c r="A588" s="64" t="s">
        <v>301</v>
      </c>
      <c r="B588" s="65" t="s">
        <v>567</v>
      </c>
      <c r="C588" s="65" t="s">
        <v>28</v>
      </c>
      <c r="D588" s="65" t="s">
        <v>6</v>
      </c>
      <c r="E588" s="65" t="s">
        <v>350</v>
      </c>
      <c r="F588" s="65" t="s">
        <v>302</v>
      </c>
      <c r="G588" s="96">
        <v>60000</v>
      </c>
      <c r="H588" s="97"/>
      <c r="I588" s="98">
        <f>I589</f>
        <v>0</v>
      </c>
      <c r="J588" s="99"/>
      <c r="K588" s="121">
        <f t="shared" si="13"/>
        <v>0</v>
      </c>
      <c r="L588" s="122"/>
    </row>
    <row r="589" spans="1:12" s="62" customFormat="1" ht="15">
      <c r="A589" s="64" t="s">
        <v>327</v>
      </c>
      <c r="B589" s="65" t="s">
        <v>567</v>
      </c>
      <c r="C589" s="65" t="s">
        <v>28</v>
      </c>
      <c r="D589" s="65" t="s">
        <v>6</v>
      </c>
      <c r="E589" s="65" t="s">
        <v>350</v>
      </c>
      <c r="F589" s="65" t="s">
        <v>328</v>
      </c>
      <c r="G589" s="96">
        <v>60000</v>
      </c>
      <c r="H589" s="97"/>
      <c r="I589" s="98">
        <f>'Пр.5'!I511</f>
        <v>0</v>
      </c>
      <c r="J589" s="99"/>
      <c r="K589" s="121">
        <f t="shared" si="13"/>
        <v>0</v>
      </c>
      <c r="L589" s="122"/>
    </row>
    <row r="590" spans="1:12" s="62" customFormat="1" ht="15">
      <c r="A590" s="64" t="s">
        <v>478</v>
      </c>
      <c r="B590" s="65" t="s">
        <v>567</v>
      </c>
      <c r="C590" s="65" t="s">
        <v>28</v>
      </c>
      <c r="D590" s="65" t="s">
        <v>6</v>
      </c>
      <c r="E590" s="65" t="s">
        <v>479</v>
      </c>
      <c r="F590" s="65"/>
      <c r="G590" s="96">
        <v>72000</v>
      </c>
      <c r="H590" s="97"/>
      <c r="I590" s="98">
        <f>I591</f>
        <v>0</v>
      </c>
      <c r="J590" s="99"/>
      <c r="K590" s="121">
        <f t="shared" si="13"/>
        <v>0</v>
      </c>
      <c r="L590" s="122"/>
    </row>
    <row r="591" spans="1:12" s="62" customFormat="1" ht="46.5">
      <c r="A591" s="64" t="s">
        <v>301</v>
      </c>
      <c r="B591" s="65" t="s">
        <v>567</v>
      </c>
      <c r="C591" s="65" t="s">
        <v>28</v>
      </c>
      <c r="D591" s="65" t="s">
        <v>6</v>
      </c>
      <c r="E591" s="65" t="s">
        <v>479</v>
      </c>
      <c r="F591" s="65" t="s">
        <v>302</v>
      </c>
      <c r="G591" s="96">
        <v>72000</v>
      </c>
      <c r="H591" s="97"/>
      <c r="I591" s="98">
        <f>I592</f>
        <v>0</v>
      </c>
      <c r="J591" s="99"/>
      <c r="K591" s="121">
        <f t="shared" si="13"/>
        <v>0</v>
      </c>
      <c r="L591" s="122"/>
    </row>
    <row r="592" spans="1:12" s="62" customFormat="1" ht="15">
      <c r="A592" s="64" t="s">
        <v>327</v>
      </c>
      <c r="B592" s="65" t="s">
        <v>567</v>
      </c>
      <c r="C592" s="65" t="s">
        <v>28</v>
      </c>
      <c r="D592" s="65" t="s">
        <v>6</v>
      </c>
      <c r="E592" s="65" t="s">
        <v>479</v>
      </c>
      <c r="F592" s="65" t="s">
        <v>328</v>
      </c>
      <c r="G592" s="96">
        <v>72000</v>
      </c>
      <c r="H592" s="97"/>
      <c r="I592" s="98">
        <f>'Пр.5'!I542</f>
        <v>0</v>
      </c>
      <c r="J592" s="99"/>
      <c r="K592" s="121">
        <f t="shared" si="13"/>
        <v>0</v>
      </c>
      <c r="L592" s="122"/>
    </row>
    <row r="593" spans="1:12" s="62" customFormat="1" ht="15">
      <c r="A593" s="64" t="s">
        <v>480</v>
      </c>
      <c r="B593" s="65" t="s">
        <v>567</v>
      </c>
      <c r="C593" s="65" t="s">
        <v>28</v>
      </c>
      <c r="D593" s="65" t="s">
        <v>6</v>
      </c>
      <c r="E593" s="65" t="s">
        <v>481</v>
      </c>
      <c r="F593" s="65"/>
      <c r="G593" s="96">
        <v>31700100</v>
      </c>
      <c r="H593" s="97"/>
      <c r="I593" s="98">
        <f>I594+I597+I600</f>
        <v>3197272.57</v>
      </c>
      <c r="J593" s="99"/>
      <c r="K593" s="121">
        <f t="shared" si="13"/>
        <v>10.086001526809063</v>
      </c>
      <c r="L593" s="122"/>
    </row>
    <row r="594" spans="1:12" s="62" customFormat="1" ht="93">
      <c r="A594" s="64" t="s">
        <v>82</v>
      </c>
      <c r="B594" s="65" t="s">
        <v>567</v>
      </c>
      <c r="C594" s="65" t="s">
        <v>28</v>
      </c>
      <c r="D594" s="65" t="s">
        <v>6</v>
      </c>
      <c r="E594" s="65" t="s">
        <v>482</v>
      </c>
      <c r="F594" s="65"/>
      <c r="G594" s="96">
        <v>330000</v>
      </c>
      <c r="H594" s="97"/>
      <c r="I594" s="98">
        <f>I595</f>
        <v>0</v>
      </c>
      <c r="J594" s="99"/>
      <c r="K594" s="121">
        <f t="shared" si="13"/>
        <v>0</v>
      </c>
      <c r="L594" s="122"/>
    </row>
    <row r="595" spans="1:12" s="62" customFormat="1" ht="36" customHeight="1">
      <c r="A595" s="64" t="s">
        <v>301</v>
      </c>
      <c r="B595" s="65" t="s">
        <v>567</v>
      </c>
      <c r="C595" s="65" t="s">
        <v>28</v>
      </c>
      <c r="D595" s="65" t="s">
        <v>6</v>
      </c>
      <c r="E595" s="65" t="s">
        <v>482</v>
      </c>
      <c r="F595" s="65" t="s">
        <v>302</v>
      </c>
      <c r="G595" s="96">
        <v>330000</v>
      </c>
      <c r="H595" s="97"/>
      <c r="I595" s="98">
        <f>I596</f>
        <v>0</v>
      </c>
      <c r="J595" s="99"/>
      <c r="K595" s="121">
        <f t="shared" si="13"/>
        <v>0</v>
      </c>
      <c r="L595" s="122"/>
    </row>
    <row r="596" spans="1:12" s="62" customFormat="1" ht="15">
      <c r="A596" s="64" t="s">
        <v>327</v>
      </c>
      <c r="B596" s="65" t="s">
        <v>567</v>
      </c>
      <c r="C596" s="65" t="s">
        <v>28</v>
      </c>
      <c r="D596" s="65" t="s">
        <v>6</v>
      </c>
      <c r="E596" s="65" t="s">
        <v>482</v>
      </c>
      <c r="F596" s="65" t="s">
        <v>328</v>
      </c>
      <c r="G596" s="96">
        <v>330000</v>
      </c>
      <c r="H596" s="97"/>
      <c r="I596" s="98">
        <v>0</v>
      </c>
      <c r="J596" s="99"/>
      <c r="K596" s="121">
        <f t="shared" si="13"/>
        <v>0</v>
      </c>
      <c r="L596" s="122"/>
    </row>
    <row r="597" spans="1:12" s="62" customFormat="1" ht="15">
      <c r="A597" s="64" t="s">
        <v>84</v>
      </c>
      <c r="B597" s="65" t="s">
        <v>567</v>
      </c>
      <c r="C597" s="65" t="s">
        <v>28</v>
      </c>
      <c r="D597" s="65" t="s">
        <v>6</v>
      </c>
      <c r="E597" s="65" t="s">
        <v>483</v>
      </c>
      <c r="F597" s="65"/>
      <c r="G597" s="96">
        <v>14000</v>
      </c>
      <c r="H597" s="97"/>
      <c r="I597" s="98">
        <f>I598</f>
        <v>0</v>
      </c>
      <c r="J597" s="99"/>
      <c r="K597" s="121">
        <f t="shared" si="13"/>
        <v>0</v>
      </c>
      <c r="L597" s="122"/>
    </row>
    <row r="598" spans="1:12" s="62" customFormat="1" ht="39" customHeight="1">
      <c r="A598" s="64" t="s">
        <v>301</v>
      </c>
      <c r="B598" s="65" t="s">
        <v>567</v>
      </c>
      <c r="C598" s="65" t="s">
        <v>28</v>
      </c>
      <c r="D598" s="65" t="s">
        <v>6</v>
      </c>
      <c r="E598" s="65" t="s">
        <v>483</v>
      </c>
      <c r="F598" s="65" t="s">
        <v>302</v>
      </c>
      <c r="G598" s="96">
        <v>14000</v>
      </c>
      <c r="H598" s="97"/>
      <c r="I598" s="98">
        <f>I599</f>
        <v>0</v>
      </c>
      <c r="J598" s="99"/>
      <c r="K598" s="121">
        <f t="shared" si="13"/>
        <v>0</v>
      </c>
      <c r="L598" s="122"/>
    </row>
    <row r="599" spans="1:12" s="62" customFormat="1" ht="15">
      <c r="A599" s="64" t="s">
        <v>327</v>
      </c>
      <c r="B599" s="65" t="s">
        <v>567</v>
      </c>
      <c r="C599" s="65" t="s">
        <v>28</v>
      </c>
      <c r="D599" s="65" t="s">
        <v>6</v>
      </c>
      <c r="E599" s="65" t="s">
        <v>483</v>
      </c>
      <c r="F599" s="65" t="s">
        <v>328</v>
      </c>
      <c r="G599" s="96">
        <v>14000</v>
      </c>
      <c r="H599" s="97"/>
      <c r="I599" s="98">
        <v>0</v>
      </c>
      <c r="J599" s="99"/>
      <c r="K599" s="121">
        <f t="shared" si="13"/>
        <v>0</v>
      </c>
      <c r="L599" s="122"/>
    </row>
    <row r="600" spans="1:12" s="62" customFormat="1" ht="30.75">
      <c r="A600" s="64" t="s">
        <v>154</v>
      </c>
      <c r="B600" s="65" t="s">
        <v>567</v>
      </c>
      <c r="C600" s="65" t="s">
        <v>28</v>
      </c>
      <c r="D600" s="65" t="s">
        <v>6</v>
      </c>
      <c r="E600" s="65" t="s">
        <v>484</v>
      </c>
      <c r="F600" s="65"/>
      <c r="G600" s="96">
        <v>31356100</v>
      </c>
      <c r="H600" s="97"/>
      <c r="I600" s="98">
        <f>I601</f>
        <v>3197272.57</v>
      </c>
      <c r="J600" s="99"/>
      <c r="K600" s="121">
        <f t="shared" si="13"/>
        <v>10.196652549264735</v>
      </c>
      <c r="L600" s="122"/>
    </row>
    <row r="601" spans="1:12" s="62" customFormat="1" ht="39" customHeight="1">
      <c r="A601" s="64" t="s">
        <v>301</v>
      </c>
      <c r="B601" s="65" t="s">
        <v>567</v>
      </c>
      <c r="C601" s="65" t="s">
        <v>28</v>
      </c>
      <c r="D601" s="65" t="s">
        <v>6</v>
      </c>
      <c r="E601" s="65" t="s">
        <v>484</v>
      </c>
      <c r="F601" s="65" t="s">
        <v>302</v>
      </c>
      <c r="G601" s="96">
        <v>31356100</v>
      </c>
      <c r="H601" s="97"/>
      <c r="I601" s="98">
        <f>I602</f>
        <v>3197272.57</v>
      </c>
      <c r="J601" s="99"/>
      <c r="K601" s="121">
        <f aca="true" t="shared" si="14" ref="K601:K664">I601/G601*100</f>
        <v>10.196652549264735</v>
      </c>
      <c r="L601" s="122"/>
    </row>
    <row r="602" spans="1:12" s="62" customFormat="1" ht="15">
      <c r="A602" s="64" t="s">
        <v>327</v>
      </c>
      <c r="B602" s="65" t="s">
        <v>567</v>
      </c>
      <c r="C602" s="65" t="s">
        <v>28</v>
      </c>
      <c r="D602" s="65" t="s">
        <v>6</v>
      </c>
      <c r="E602" s="65" t="s">
        <v>484</v>
      </c>
      <c r="F602" s="65" t="s">
        <v>328</v>
      </c>
      <c r="G602" s="96">
        <v>31356100</v>
      </c>
      <c r="H602" s="97"/>
      <c r="I602" s="98">
        <v>3197272.57</v>
      </c>
      <c r="J602" s="99"/>
      <c r="K602" s="121">
        <f t="shared" si="14"/>
        <v>10.196652549264735</v>
      </c>
      <c r="L602" s="122"/>
    </row>
    <row r="603" spans="1:12" s="62" customFormat="1" ht="30.75">
      <c r="A603" s="64" t="s">
        <v>485</v>
      </c>
      <c r="B603" s="65" t="s">
        <v>567</v>
      </c>
      <c r="C603" s="65" t="s">
        <v>28</v>
      </c>
      <c r="D603" s="65" t="s">
        <v>6</v>
      </c>
      <c r="E603" s="65" t="s">
        <v>486</v>
      </c>
      <c r="F603" s="65"/>
      <c r="G603" s="96">
        <v>36170800</v>
      </c>
      <c r="H603" s="97"/>
      <c r="I603" s="98">
        <f>I604+I607+I610</f>
        <v>4615224.87</v>
      </c>
      <c r="J603" s="99"/>
      <c r="K603" s="121">
        <f t="shared" si="14"/>
        <v>12.759532191712653</v>
      </c>
      <c r="L603" s="122"/>
    </row>
    <row r="604" spans="1:12" s="62" customFormat="1" ht="93">
      <c r="A604" s="64" t="s">
        <v>82</v>
      </c>
      <c r="B604" s="65" t="s">
        <v>567</v>
      </c>
      <c r="C604" s="65" t="s">
        <v>28</v>
      </c>
      <c r="D604" s="65" t="s">
        <v>6</v>
      </c>
      <c r="E604" s="65" t="s">
        <v>487</v>
      </c>
      <c r="F604" s="65"/>
      <c r="G604" s="96">
        <v>350000</v>
      </c>
      <c r="H604" s="97"/>
      <c r="I604" s="98">
        <f>I605</f>
        <v>0</v>
      </c>
      <c r="J604" s="99"/>
      <c r="K604" s="121">
        <f t="shared" si="14"/>
        <v>0</v>
      </c>
      <c r="L604" s="122"/>
    </row>
    <row r="605" spans="1:12" s="62" customFormat="1" ht="34.5" customHeight="1">
      <c r="A605" s="64" t="s">
        <v>301</v>
      </c>
      <c r="B605" s="65" t="s">
        <v>567</v>
      </c>
      <c r="C605" s="65" t="s">
        <v>28</v>
      </c>
      <c r="D605" s="65" t="s">
        <v>6</v>
      </c>
      <c r="E605" s="65" t="s">
        <v>487</v>
      </c>
      <c r="F605" s="65" t="s">
        <v>302</v>
      </c>
      <c r="G605" s="96">
        <v>350000</v>
      </c>
      <c r="H605" s="97"/>
      <c r="I605" s="98">
        <f>I606</f>
        <v>0</v>
      </c>
      <c r="J605" s="99"/>
      <c r="K605" s="121">
        <f t="shared" si="14"/>
        <v>0</v>
      </c>
      <c r="L605" s="122"/>
    </row>
    <row r="606" spans="1:12" s="62" customFormat="1" ht="15">
      <c r="A606" s="64" t="s">
        <v>327</v>
      </c>
      <c r="B606" s="65" t="s">
        <v>567</v>
      </c>
      <c r="C606" s="65" t="s">
        <v>28</v>
      </c>
      <c r="D606" s="65" t="s">
        <v>6</v>
      </c>
      <c r="E606" s="65" t="s">
        <v>487</v>
      </c>
      <c r="F606" s="65" t="s">
        <v>328</v>
      </c>
      <c r="G606" s="96">
        <v>350000</v>
      </c>
      <c r="H606" s="97"/>
      <c r="I606" s="98">
        <v>0</v>
      </c>
      <c r="J606" s="99"/>
      <c r="K606" s="121">
        <f t="shared" si="14"/>
        <v>0</v>
      </c>
      <c r="L606" s="122"/>
    </row>
    <row r="607" spans="1:12" s="62" customFormat="1" ht="15">
      <c r="A607" s="64" t="s">
        <v>84</v>
      </c>
      <c r="B607" s="65" t="s">
        <v>567</v>
      </c>
      <c r="C607" s="65" t="s">
        <v>28</v>
      </c>
      <c r="D607" s="65" t="s">
        <v>6</v>
      </c>
      <c r="E607" s="65" t="s">
        <v>488</v>
      </c>
      <c r="F607" s="65"/>
      <c r="G607" s="96">
        <v>8000</v>
      </c>
      <c r="H607" s="97"/>
      <c r="I607" s="98">
        <f>I608</f>
        <v>0</v>
      </c>
      <c r="J607" s="99"/>
      <c r="K607" s="121">
        <f t="shared" si="14"/>
        <v>0</v>
      </c>
      <c r="L607" s="122"/>
    </row>
    <row r="608" spans="1:12" s="62" customFormat="1" ht="39" customHeight="1">
      <c r="A608" s="64" t="s">
        <v>301</v>
      </c>
      <c r="B608" s="65" t="s">
        <v>567</v>
      </c>
      <c r="C608" s="65" t="s">
        <v>28</v>
      </c>
      <c r="D608" s="65" t="s">
        <v>6</v>
      </c>
      <c r="E608" s="65" t="s">
        <v>488</v>
      </c>
      <c r="F608" s="65" t="s">
        <v>302</v>
      </c>
      <c r="G608" s="96">
        <v>8000</v>
      </c>
      <c r="H608" s="97"/>
      <c r="I608" s="98">
        <f>I609</f>
        <v>0</v>
      </c>
      <c r="J608" s="99"/>
      <c r="K608" s="121">
        <f t="shared" si="14"/>
        <v>0</v>
      </c>
      <c r="L608" s="122"/>
    </row>
    <row r="609" spans="1:12" s="62" customFormat="1" ht="15">
      <c r="A609" s="64" t="s">
        <v>327</v>
      </c>
      <c r="B609" s="65" t="s">
        <v>567</v>
      </c>
      <c r="C609" s="65" t="s">
        <v>28</v>
      </c>
      <c r="D609" s="65" t="s">
        <v>6</v>
      </c>
      <c r="E609" s="65" t="s">
        <v>488</v>
      </c>
      <c r="F609" s="65" t="s">
        <v>328</v>
      </c>
      <c r="G609" s="96">
        <v>8000</v>
      </c>
      <c r="H609" s="97"/>
      <c r="I609" s="98">
        <v>0</v>
      </c>
      <c r="J609" s="99"/>
      <c r="K609" s="121">
        <f t="shared" si="14"/>
        <v>0</v>
      </c>
      <c r="L609" s="122"/>
    </row>
    <row r="610" spans="1:12" s="62" customFormat="1" ht="30.75">
      <c r="A610" s="64" t="s">
        <v>154</v>
      </c>
      <c r="B610" s="65" t="s">
        <v>567</v>
      </c>
      <c r="C610" s="65" t="s">
        <v>28</v>
      </c>
      <c r="D610" s="65" t="s">
        <v>6</v>
      </c>
      <c r="E610" s="65" t="s">
        <v>489</v>
      </c>
      <c r="F610" s="65"/>
      <c r="G610" s="96">
        <v>35812800</v>
      </c>
      <c r="H610" s="97"/>
      <c r="I610" s="98">
        <f>I611</f>
        <v>4615224.87</v>
      </c>
      <c r="J610" s="99"/>
      <c r="K610" s="121">
        <f t="shared" si="14"/>
        <v>12.887081909261495</v>
      </c>
      <c r="L610" s="122"/>
    </row>
    <row r="611" spans="1:12" s="62" customFormat="1" ht="34.5" customHeight="1">
      <c r="A611" s="64" t="s">
        <v>301</v>
      </c>
      <c r="B611" s="65" t="s">
        <v>567</v>
      </c>
      <c r="C611" s="65" t="s">
        <v>28</v>
      </c>
      <c r="D611" s="65" t="s">
        <v>6</v>
      </c>
      <c r="E611" s="65" t="s">
        <v>489</v>
      </c>
      <c r="F611" s="65" t="s">
        <v>302</v>
      </c>
      <c r="G611" s="96">
        <v>35812800</v>
      </c>
      <c r="H611" s="97"/>
      <c r="I611" s="98">
        <f>I612</f>
        <v>4615224.87</v>
      </c>
      <c r="J611" s="99"/>
      <c r="K611" s="121">
        <f t="shared" si="14"/>
        <v>12.887081909261495</v>
      </c>
      <c r="L611" s="122"/>
    </row>
    <row r="612" spans="1:12" s="62" customFormat="1" ht="15">
      <c r="A612" s="64" t="s">
        <v>327</v>
      </c>
      <c r="B612" s="65" t="s">
        <v>567</v>
      </c>
      <c r="C612" s="65" t="s">
        <v>28</v>
      </c>
      <c r="D612" s="65" t="s">
        <v>6</v>
      </c>
      <c r="E612" s="65" t="s">
        <v>489</v>
      </c>
      <c r="F612" s="65" t="s">
        <v>328</v>
      </c>
      <c r="G612" s="96">
        <v>35812800</v>
      </c>
      <c r="H612" s="97"/>
      <c r="I612" s="98">
        <v>4615224.87</v>
      </c>
      <c r="J612" s="99"/>
      <c r="K612" s="121">
        <f t="shared" si="14"/>
        <v>12.887081909261495</v>
      </c>
      <c r="L612" s="122"/>
    </row>
    <row r="613" spans="1:12" s="62" customFormat="1" ht="46.5">
      <c r="A613" s="64" t="s">
        <v>490</v>
      </c>
      <c r="B613" s="65" t="s">
        <v>567</v>
      </c>
      <c r="C613" s="65" t="s">
        <v>28</v>
      </c>
      <c r="D613" s="65" t="s">
        <v>6</v>
      </c>
      <c r="E613" s="65" t="s">
        <v>491</v>
      </c>
      <c r="F613" s="65"/>
      <c r="G613" s="96">
        <v>577300</v>
      </c>
      <c r="H613" s="97"/>
      <c r="I613" s="98">
        <f>I614</f>
        <v>96210</v>
      </c>
      <c r="J613" s="99"/>
      <c r="K613" s="121">
        <f t="shared" si="14"/>
        <v>16.665511865581152</v>
      </c>
      <c r="L613" s="122"/>
    </row>
    <row r="614" spans="1:12" s="62" customFormat="1" ht="30.75">
      <c r="A614" s="64" t="s">
        <v>492</v>
      </c>
      <c r="B614" s="65" t="s">
        <v>567</v>
      </c>
      <c r="C614" s="65" t="s">
        <v>28</v>
      </c>
      <c r="D614" s="65" t="s">
        <v>6</v>
      </c>
      <c r="E614" s="65" t="s">
        <v>493</v>
      </c>
      <c r="F614" s="65"/>
      <c r="G614" s="96">
        <v>577300</v>
      </c>
      <c r="H614" s="97"/>
      <c r="I614" s="98">
        <f>I615</f>
        <v>96210</v>
      </c>
      <c r="J614" s="99"/>
      <c r="K614" s="121">
        <f t="shared" si="14"/>
        <v>16.665511865581152</v>
      </c>
      <c r="L614" s="122"/>
    </row>
    <row r="615" spans="1:12" s="62" customFormat="1" ht="46.5">
      <c r="A615" s="64" t="s">
        <v>301</v>
      </c>
      <c r="B615" s="65" t="s">
        <v>567</v>
      </c>
      <c r="C615" s="65" t="s">
        <v>28</v>
      </c>
      <c r="D615" s="65" t="s">
        <v>6</v>
      </c>
      <c r="E615" s="65" t="s">
        <v>493</v>
      </c>
      <c r="F615" s="65" t="s">
        <v>302</v>
      </c>
      <c r="G615" s="96">
        <v>577300</v>
      </c>
      <c r="H615" s="97"/>
      <c r="I615" s="98">
        <f>I616</f>
        <v>96210</v>
      </c>
      <c r="J615" s="99"/>
      <c r="K615" s="121">
        <f t="shared" si="14"/>
        <v>16.665511865581152</v>
      </c>
      <c r="L615" s="122"/>
    </row>
    <row r="616" spans="1:12" s="62" customFormat="1" ht="15">
      <c r="A616" s="64" t="s">
        <v>327</v>
      </c>
      <c r="B616" s="65" t="s">
        <v>567</v>
      </c>
      <c r="C616" s="65" t="s">
        <v>28</v>
      </c>
      <c r="D616" s="65" t="s">
        <v>6</v>
      </c>
      <c r="E616" s="65" t="s">
        <v>493</v>
      </c>
      <c r="F616" s="65" t="s">
        <v>328</v>
      </c>
      <c r="G616" s="96">
        <v>577300</v>
      </c>
      <c r="H616" s="97"/>
      <c r="I616" s="98">
        <v>96210</v>
      </c>
      <c r="J616" s="99"/>
      <c r="K616" s="121">
        <f t="shared" si="14"/>
        <v>16.665511865581152</v>
      </c>
      <c r="L616" s="122"/>
    </row>
    <row r="617" spans="1:16" s="62" customFormat="1" ht="30.75">
      <c r="A617" s="64" t="s">
        <v>49</v>
      </c>
      <c r="B617" s="65" t="s">
        <v>567</v>
      </c>
      <c r="C617" s="65" t="s">
        <v>28</v>
      </c>
      <c r="D617" s="65" t="s">
        <v>12</v>
      </c>
      <c r="E617" s="65"/>
      <c r="F617" s="65"/>
      <c r="G617" s="96">
        <v>8238800</v>
      </c>
      <c r="H617" s="97"/>
      <c r="I617" s="98">
        <f>I618+I625+I630+I635</f>
        <v>1205322.71</v>
      </c>
      <c r="J617" s="99"/>
      <c r="K617" s="121">
        <f t="shared" si="14"/>
        <v>14.629833349516918</v>
      </c>
      <c r="L617" s="122"/>
      <c r="P617" s="63"/>
    </row>
    <row r="618" spans="1:12" s="62" customFormat="1" ht="30.75">
      <c r="A618" s="64" t="s">
        <v>458</v>
      </c>
      <c r="B618" s="65" t="s">
        <v>567</v>
      </c>
      <c r="C618" s="65" t="s">
        <v>28</v>
      </c>
      <c r="D618" s="65" t="s">
        <v>12</v>
      </c>
      <c r="E618" s="65" t="s">
        <v>459</v>
      </c>
      <c r="F618" s="65"/>
      <c r="G618" s="96">
        <v>300000</v>
      </c>
      <c r="H618" s="97"/>
      <c r="I618" s="98">
        <f>I619</f>
        <v>111700</v>
      </c>
      <c r="J618" s="99"/>
      <c r="K618" s="121">
        <f t="shared" si="14"/>
        <v>37.233333333333334</v>
      </c>
      <c r="L618" s="122"/>
    </row>
    <row r="619" spans="1:12" s="62" customFormat="1" ht="30.75">
      <c r="A619" s="64" t="s">
        <v>460</v>
      </c>
      <c r="B619" s="65" t="s">
        <v>567</v>
      </c>
      <c r="C619" s="65" t="s">
        <v>28</v>
      </c>
      <c r="D619" s="65" t="s">
        <v>12</v>
      </c>
      <c r="E619" s="65" t="s">
        <v>461</v>
      </c>
      <c r="F619" s="65"/>
      <c r="G619" s="96">
        <v>300000</v>
      </c>
      <c r="H619" s="97"/>
      <c r="I619" s="98">
        <f>I620</f>
        <v>111700</v>
      </c>
      <c r="J619" s="99"/>
      <c r="K619" s="121">
        <f t="shared" si="14"/>
        <v>37.233333333333334</v>
      </c>
      <c r="L619" s="122"/>
    </row>
    <row r="620" spans="1:12" s="62" customFormat="1" ht="30.75">
      <c r="A620" s="64" t="s">
        <v>494</v>
      </c>
      <c r="B620" s="65" t="s">
        <v>567</v>
      </c>
      <c r="C620" s="65" t="s">
        <v>28</v>
      </c>
      <c r="D620" s="65" t="s">
        <v>12</v>
      </c>
      <c r="E620" s="65" t="s">
        <v>495</v>
      </c>
      <c r="F620" s="65"/>
      <c r="G620" s="96">
        <v>300000</v>
      </c>
      <c r="H620" s="97"/>
      <c r="I620" s="98">
        <f>I621+I623</f>
        <v>111700</v>
      </c>
      <c r="J620" s="99"/>
      <c r="K620" s="121">
        <f t="shared" si="14"/>
        <v>37.233333333333334</v>
      </c>
      <c r="L620" s="122"/>
    </row>
    <row r="621" spans="1:12" s="62" customFormat="1" ht="78">
      <c r="A621" s="64" t="s">
        <v>69</v>
      </c>
      <c r="B621" s="65" t="s">
        <v>567</v>
      </c>
      <c r="C621" s="65" t="s">
        <v>28</v>
      </c>
      <c r="D621" s="65" t="s">
        <v>12</v>
      </c>
      <c r="E621" s="65" t="s">
        <v>495</v>
      </c>
      <c r="F621" s="65" t="s">
        <v>70</v>
      </c>
      <c r="G621" s="96">
        <v>84000</v>
      </c>
      <c r="H621" s="97"/>
      <c r="I621" s="98">
        <f>I622</f>
        <v>0</v>
      </c>
      <c r="J621" s="99"/>
      <c r="K621" s="121">
        <f t="shared" si="14"/>
        <v>0</v>
      </c>
      <c r="L621" s="122"/>
    </row>
    <row r="622" spans="1:12" s="62" customFormat="1" ht="30.75">
      <c r="A622" s="64" t="s">
        <v>95</v>
      </c>
      <c r="B622" s="65" t="s">
        <v>567</v>
      </c>
      <c r="C622" s="65" t="s">
        <v>28</v>
      </c>
      <c r="D622" s="65" t="s">
        <v>12</v>
      </c>
      <c r="E622" s="65" t="s">
        <v>495</v>
      </c>
      <c r="F622" s="65" t="s">
        <v>96</v>
      </c>
      <c r="G622" s="96">
        <v>84000</v>
      </c>
      <c r="H622" s="97"/>
      <c r="I622" s="98">
        <f>'Пр.5'!I28</f>
        <v>0</v>
      </c>
      <c r="J622" s="99"/>
      <c r="K622" s="121">
        <f t="shared" si="14"/>
        <v>0</v>
      </c>
      <c r="L622" s="122"/>
    </row>
    <row r="623" spans="1:12" s="62" customFormat="1" ht="30.75">
      <c r="A623" s="64" t="s">
        <v>78</v>
      </c>
      <c r="B623" s="65" t="s">
        <v>567</v>
      </c>
      <c r="C623" s="65" t="s">
        <v>28</v>
      </c>
      <c r="D623" s="65" t="s">
        <v>12</v>
      </c>
      <c r="E623" s="65" t="s">
        <v>495</v>
      </c>
      <c r="F623" s="65" t="s">
        <v>79</v>
      </c>
      <c r="G623" s="96">
        <v>216000</v>
      </c>
      <c r="H623" s="97"/>
      <c r="I623" s="98">
        <f>I624</f>
        <v>111700</v>
      </c>
      <c r="J623" s="99"/>
      <c r="K623" s="121">
        <f t="shared" si="14"/>
        <v>51.71296296296296</v>
      </c>
      <c r="L623" s="122"/>
    </row>
    <row r="624" spans="1:12" s="62" customFormat="1" ht="46.5">
      <c r="A624" s="64" t="s">
        <v>80</v>
      </c>
      <c r="B624" s="65" t="s">
        <v>567</v>
      </c>
      <c r="C624" s="65" t="s">
        <v>28</v>
      </c>
      <c r="D624" s="65" t="s">
        <v>12</v>
      </c>
      <c r="E624" s="65" t="s">
        <v>495</v>
      </c>
      <c r="F624" s="65" t="s">
        <v>81</v>
      </c>
      <c r="G624" s="96">
        <v>216000</v>
      </c>
      <c r="H624" s="97"/>
      <c r="I624" s="98">
        <f>'Пр.5'!I31</f>
        <v>111700</v>
      </c>
      <c r="J624" s="99"/>
      <c r="K624" s="121">
        <f t="shared" si="14"/>
        <v>51.71296296296296</v>
      </c>
      <c r="L624" s="122"/>
    </row>
    <row r="625" spans="1:12" s="62" customFormat="1" ht="78">
      <c r="A625" s="64" t="s">
        <v>115</v>
      </c>
      <c r="B625" s="65" t="s">
        <v>567</v>
      </c>
      <c r="C625" s="65" t="s">
        <v>28</v>
      </c>
      <c r="D625" s="65" t="s">
        <v>12</v>
      </c>
      <c r="E625" s="65" t="s">
        <v>116</v>
      </c>
      <c r="F625" s="65"/>
      <c r="G625" s="96">
        <v>6000</v>
      </c>
      <c r="H625" s="97"/>
      <c r="I625" s="98">
        <f>I626</f>
        <v>0</v>
      </c>
      <c r="J625" s="99"/>
      <c r="K625" s="121">
        <f t="shared" si="14"/>
        <v>0</v>
      </c>
      <c r="L625" s="122"/>
    </row>
    <row r="626" spans="1:12" s="62" customFormat="1" ht="30.75">
      <c r="A626" s="64" t="s">
        <v>121</v>
      </c>
      <c r="B626" s="65" t="s">
        <v>567</v>
      </c>
      <c r="C626" s="65" t="s">
        <v>28</v>
      </c>
      <c r="D626" s="65" t="s">
        <v>12</v>
      </c>
      <c r="E626" s="65" t="s">
        <v>122</v>
      </c>
      <c r="F626" s="65"/>
      <c r="G626" s="96">
        <v>6000</v>
      </c>
      <c r="H626" s="97"/>
      <c r="I626" s="98">
        <f>I627</f>
        <v>0</v>
      </c>
      <c r="J626" s="99"/>
      <c r="K626" s="121">
        <f t="shared" si="14"/>
        <v>0</v>
      </c>
      <c r="L626" s="122"/>
    </row>
    <row r="627" spans="1:12" s="62" customFormat="1" ht="46.5">
      <c r="A627" s="64" t="s">
        <v>125</v>
      </c>
      <c r="B627" s="65" t="s">
        <v>567</v>
      </c>
      <c r="C627" s="65" t="s">
        <v>28</v>
      </c>
      <c r="D627" s="65" t="s">
        <v>12</v>
      </c>
      <c r="E627" s="65" t="s">
        <v>126</v>
      </c>
      <c r="F627" s="65"/>
      <c r="G627" s="96">
        <v>6000</v>
      </c>
      <c r="H627" s="97"/>
      <c r="I627" s="98">
        <f>I628</f>
        <v>0</v>
      </c>
      <c r="J627" s="99"/>
      <c r="K627" s="121">
        <f t="shared" si="14"/>
        <v>0</v>
      </c>
      <c r="L627" s="122"/>
    </row>
    <row r="628" spans="1:12" s="62" customFormat="1" ht="30.75">
      <c r="A628" s="64" t="s">
        <v>78</v>
      </c>
      <c r="B628" s="65" t="s">
        <v>567</v>
      </c>
      <c r="C628" s="65" t="s">
        <v>28</v>
      </c>
      <c r="D628" s="65" t="s">
        <v>12</v>
      </c>
      <c r="E628" s="65" t="s">
        <v>126</v>
      </c>
      <c r="F628" s="65" t="s">
        <v>79</v>
      </c>
      <c r="G628" s="96">
        <v>6000</v>
      </c>
      <c r="H628" s="97"/>
      <c r="I628" s="98">
        <f>I629</f>
        <v>0</v>
      </c>
      <c r="J628" s="99"/>
      <c r="K628" s="121">
        <f t="shared" si="14"/>
        <v>0</v>
      </c>
      <c r="L628" s="122"/>
    </row>
    <row r="629" spans="1:12" s="62" customFormat="1" ht="46.5">
      <c r="A629" s="64" t="s">
        <v>80</v>
      </c>
      <c r="B629" s="65" t="s">
        <v>567</v>
      </c>
      <c r="C629" s="65" t="s">
        <v>28</v>
      </c>
      <c r="D629" s="65" t="s">
        <v>12</v>
      </c>
      <c r="E629" s="65" t="s">
        <v>126</v>
      </c>
      <c r="F629" s="65" t="s">
        <v>81</v>
      </c>
      <c r="G629" s="96">
        <v>6000</v>
      </c>
      <c r="H629" s="97"/>
      <c r="I629" s="98">
        <f>'Пр.5'!I107</f>
        <v>0</v>
      </c>
      <c r="J629" s="99"/>
      <c r="K629" s="121">
        <f t="shared" si="14"/>
        <v>0</v>
      </c>
      <c r="L629" s="122"/>
    </row>
    <row r="630" spans="1:12" s="62" customFormat="1" ht="30.75">
      <c r="A630" s="64" t="s">
        <v>339</v>
      </c>
      <c r="B630" s="65" t="s">
        <v>567</v>
      </c>
      <c r="C630" s="65" t="s">
        <v>28</v>
      </c>
      <c r="D630" s="65" t="s">
        <v>12</v>
      </c>
      <c r="E630" s="65" t="s">
        <v>340</v>
      </c>
      <c r="F630" s="65"/>
      <c r="G630" s="96">
        <v>10000</v>
      </c>
      <c r="H630" s="97"/>
      <c r="I630" s="98">
        <f>I631</f>
        <v>0</v>
      </c>
      <c r="J630" s="99"/>
      <c r="K630" s="121">
        <f t="shared" si="14"/>
        <v>0</v>
      </c>
      <c r="L630" s="122"/>
    </row>
    <row r="631" spans="1:12" s="62" customFormat="1" ht="46.5">
      <c r="A631" s="64" t="s">
        <v>341</v>
      </c>
      <c r="B631" s="65" t="s">
        <v>567</v>
      </c>
      <c r="C631" s="65" t="s">
        <v>28</v>
      </c>
      <c r="D631" s="65" t="s">
        <v>12</v>
      </c>
      <c r="E631" s="65" t="s">
        <v>342</v>
      </c>
      <c r="F631" s="65"/>
      <c r="G631" s="96">
        <v>10000</v>
      </c>
      <c r="H631" s="97"/>
      <c r="I631" s="98">
        <f>I632</f>
        <v>0</v>
      </c>
      <c r="J631" s="99"/>
      <c r="K631" s="121">
        <f t="shared" si="14"/>
        <v>0</v>
      </c>
      <c r="L631" s="122"/>
    </row>
    <row r="632" spans="1:12" s="62" customFormat="1" ht="30.75">
      <c r="A632" s="64" t="s">
        <v>345</v>
      </c>
      <c r="B632" s="65" t="s">
        <v>567</v>
      </c>
      <c r="C632" s="65" t="s">
        <v>28</v>
      </c>
      <c r="D632" s="65" t="s">
        <v>12</v>
      </c>
      <c r="E632" s="65" t="s">
        <v>346</v>
      </c>
      <c r="F632" s="65"/>
      <c r="G632" s="96">
        <v>10000</v>
      </c>
      <c r="H632" s="97"/>
      <c r="I632" s="98">
        <f>I633</f>
        <v>0</v>
      </c>
      <c r="J632" s="99"/>
      <c r="K632" s="121">
        <f t="shared" si="14"/>
        <v>0</v>
      </c>
      <c r="L632" s="122"/>
    </row>
    <row r="633" spans="1:12" s="62" customFormat="1" ht="30.75">
      <c r="A633" s="64" t="s">
        <v>78</v>
      </c>
      <c r="B633" s="65" t="s">
        <v>567</v>
      </c>
      <c r="C633" s="65" t="s">
        <v>28</v>
      </c>
      <c r="D633" s="65" t="s">
        <v>12</v>
      </c>
      <c r="E633" s="65" t="s">
        <v>346</v>
      </c>
      <c r="F633" s="65" t="s">
        <v>79</v>
      </c>
      <c r="G633" s="96">
        <v>10000</v>
      </c>
      <c r="H633" s="97"/>
      <c r="I633" s="98">
        <f>I634</f>
        <v>0</v>
      </c>
      <c r="J633" s="99"/>
      <c r="K633" s="121">
        <f t="shared" si="14"/>
        <v>0</v>
      </c>
      <c r="L633" s="122"/>
    </row>
    <row r="634" spans="1:12" s="62" customFormat="1" ht="46.5">
      <c r="A634" s="64" t="s">
        <v>80</v>
      </c>
      <c r="B634" s="65" t="s">
        <v>567</v>
      </c>
      <c r="C634" s="65" t="s">
        <v>28</v>
      </c>
      <c r="D634" s="65" t="s">
        <v>12</v>
      </c>
      <c r="E634" s="65" t="s">
        <v>346</v>
      </c>
      <c r="F634" s="65" t="s">
        <v>81</v>
      </c>
      <c r="G634" s="96">
        <v>10000</v>
      </c>
      <c r="H634" s="97"/>
      <c r="I634" s="98">
        <f>'Пр.5'!I468</f>
        <v>0</v>
      </c>
      <c r="J634" s="99"/>
      <c r="K634" s="121">
        <f t="shared" si="14"/>
        <v>0</v>
      </c>
      <c r="L634" s="122"/>
    </row>
    <row r="635" spans="1:12" s="62" customFormat="1" ht="46.5">
      <c r="A635" s="64" t="s">
        <v>63</v>
      </c>
      <c r="B635" s="65" t="s">
        <v>567</v>
      </c>
      <c r="C635" s="65" t="s">
        <v>28</v>
      </c>
      <c r="D635" s="65" t="s">
        <v>12</v>
      </c>
      <c r="E635" s="65" t="s">
        <v>64</v>
      </c>
      <c r="F635" s="65"/>
      <c r="G635" s="96">
        <v>7922800</v>
      </c>
      <c r="H635" s="97"/>
      <c r="I635" s="98">
        <f>I636</f>
        <v>1093622.71</v>
      </c>
      <c r="J635" s="99"/>
      <c r="K635" s="121">
        <f t="shared" si="14"/>
        <v>13.80348752966123</v>
      </c>
      <c r="L635" s="122"/>
    </row>
    <row r="636" spans="1:12" s="62" customFormat="1" ht="15">
      <c r="A636" s="64" t="s">
        <v>73</v>
      </c>
      <c r="B636" s="65" t="s">
        <v>567</v>
      </c>
      <c r="C636" s="65" t="s">
        <v>28</v>
      </c>
      <c r="D636" s="65" t="s">
        <v>12</v>
      </c>
      <c r="E636" s="65" t="s">
        <v>74</v>
      </c>
      <c r="F636" s="65"/>
      <c r="G636" s="96">
        <v>7922800</v>
      </c>
      <c r="H636" s="97"/>
      <c r="I636" s="98">
        <f>I637+I640+I645+I649</f>
        <v>1093622.71</v>
      </c>
      <c r="J636" s="99"/>
      <c r="K636" s="121">
        <f t="shared" si="14"/>
        <v>13.80348752966123</v>
      </c>
      <c r="L636" s="122"/>
    </row>
    <row r="637" spans="1:12" s="62" customFormat="1" ht="30.75">
      <c r="A637" s="64" t="s">
        <v>67</v>
      </c>
      <c r="B637" s="65" t="s">
        <v>567</v>
      </c>
      <c r="C637" s="65" t="s">
        <v>28</v>
      </c>
      <c r="D637" s="65" t="s">
        <v>12</v>
      </c>
      <c r="E637" s="65" t="s">
        <v>75</v>
      </c>
      <c r="F637" s="65"/>
      <c r="G637" s="96">
        <v>7382800</v>
      </c>
      <c r="H637" s="97"/>
      <c r="I637" s="98">
        <f>I638</f>
        <v>836722.71</v>
      </c>
      <c r="J637" s="99"/>
      <c r="K637" s="121">
        <f t="shared" si="14"/>
        <v>11.333406160264397</v>
      </c>
      <c r="L637" s="122"/>
    </row>
    <row r="638" spans="1:12" s="62" customFormat="1" ht="78">
      <c r="A638" s="64" t="s">
        <v>69</v>
      </c>
      <c r="B638" s="65" t="s">
        <v>567</v>
      </c>
      <c r="C638" s="65" t="s">
        <v>28</v>
      </c>
      <c r="D638" s="65" t="s">
        <v>12</v>
      </c>
      <c r="E638" s="65" t="s">
        <v>75</v>
      </c>
      <c r="F638" s="65" t="s">
        <v>70</v>
      </c>
      <c r="G638" s="96">
        <v>7382800</v>
      </c>
      <c r="H638" s="97"/>
      <c r="I638" s="98">
        <f>I639</f>
        <v>836722.71</v>
      </c>
      <c r="J638" s="99"/>
      <c r="K638" s="121">
        <f t="shared" si="14"/>
        <v>11.333406160264397</v>
      </c>
      <c r="L638" s="122"/>
    </row>
    <row r="639" spans="1:12" s="62" customFormat="1" ht="30.75">
      <c r="A639" s="64" t="s">
        <v>71</v>
      </c>
      <c r="B639" s="65" t="s">
        <v>567</v>
      </c>
      <c r="C639" s="65" t="s">
        <v>28</v>
      </c>
      <c r="D639" s="65" t="s">
        <v>12</v>
      </c>
      <c r="E639" s="65" t="s">
        <v>75</v>
      </c>
      <c r="F639" s="65" t="s">
        <v>72</v>
      </c>
      <c r="G639" s="96">
        <v>7382800</v>
      </c>
      <c r="H639" s="97"/>
      <c r="I639" s="98">
        <f>672460.97+164261.74</f>
        <v>836722.71</v>
      </c>
      <c r="J639" s="99"/>
      <c r="K639" s="121">
        <f t="shared" si="14"/>
        <v>11.333406160264397</v>
      </c>
      <c r="L639" s="122"/>
    </row>
    <row r="640" spans="1:12" s="62" customFormat="1" ht="30.75">
      <c r="A640" s="64" t="s">
        <v>76</v>
      </c>
      <c r="B640" s="65" t="s">
        <v>567</v>
      </c>
      <c r="C640" s="65" t="s">
        <v>28</v>
      </c>
      <c r="D640" s="65" t="s">
        <v>12</v>
      </c>
      <c r="E640" s="65" t="s">
        <v>77</v>
      </c>
      <c r="F640" s="65"/>
      <c r="G640" s="96">
        <v>326000</v>
      </c>
      <c r="H640" s="97"/>
      <c r="I640" s="98">
        <f>I641+I643</f>
        <v>82900</v>
      </c>
      <c r="J640" s="99"/>
      <c r="K640" s="121">
        <f t="shared" si="14"/>
        <v>25.429447852760735</v>
      </c>
      <c r="L640" s="122"/>
    </row>
    <row r="641" spans="1:12" s="62" customFormat="1" ht="30.75">
      <c r="A641" s="64" t="s">
        <v>78</v>
      </c>
      <c r="B641" s="65" t="s">
        <v>567</v>
      </c>
      <c r="C641" s="65" t="s">
        <v>28</v>
      </c>
      <c r="D641" s="65" t="s">
        <v>12</v>
      </c>
      <c r="E641" s="65" t="s">
        <v>77</v>
      </c>
      <c r="F641" s="65" t="s">
        <v>79</v>
      </c>
      <c r="G641" s="96">
        <v>325000</v>
      </c>
      <c r="H641" s="97"/>
      <c r="I641" s="98">
        <f>I642</f>
        <v>82900</v>
      </c>
      <c r="J641" s="99"/>
      <c r="K641" s="121">
        <f t="shared" si="14"/>
        <v>25.50769230769231</v>
      </c>
      <c r="L641" s="122"/>
    </row>
    <row r="642" spans="1:12" s="62" customFormat="1" ht="46.5">
      <c r="A642" s="64" t="s">
        <v>80</v>
      </c>
      <c r="B642" s="65" t="s">
        <v>567</v>
      </c>
      <c r="C642" s="65" t="s">
        <v>28</v>
      </c>
      <c r="D642" s="65" t="s">
        <v>12</v>
      </c>
      <c r="E642" s="65" t="s">
        <v>77</v>
      </c>
      <c r="F642" s="65" t="s">
        <v>81</v>
      </c>
      <c r="G642" s="96">
        <v>325000</v>
      </c>
      <c r="H642" s="97"/>
      <c r="I642" s="98">
        <v>82900</v>
      </c>
      <c r="J642" s="99"/>
      <c r="K642" s="121">
        <f t="shared" si="14"/>
        <v>25.50769230769231</v>
      </c>
      <c r="L642" s="122"/>
    </row>
    <row r="643" spans="1:12" s="62" customFormat="1" ht="15">
      <c r="A643" s="64" t="s">
        <v>97</v>
      </c>
      <c r="B643" s="65" t="s">
        <v>567</v>
      </c>
      <c r="C643" s="65" t="s">
        <v>28</v>
      </c>
      <c r="D643" s="65" t="s">
        <v>12</v>
      </c>
      <c r="E643" s="65" t="s">
        <v>77</v>
      </c>
      <c r="F643" s="65" t="s">
        <v>98</v>
      </c>
      <c r="G643" s="96">
        <v>1000</v>
      </c>
      <c r="H643" s="97"/>
      <c r="I643" s="98">
        <f>I644</f>
        <v>0</v>
      </c>
      <c r="J643" s="99"/>
      <c r="K643" s="121">
        <f t="shared" si="14"/>
        <v>0</v>
      </c>
      <c r="L643" s="122"/>
    </row>
    <row r="644" spans="1:12" s="62" customFormat="1" ht="15">
      <c r="A644" s="64" t="s">
        <v>101</v>
      </c>
      <c r="B644" s="65" t="s">
        <v>567</v>
      </c>
      <c r="C644" s="65" t="s">
        <v>28</v>
      </c>
      <c r="D644" s="65" t="s">
        <v>12</v>
      </c>
      <c r="E644" s="65" t="s">
        <v>77</v>
      </c>
      <c r="F644" s="65" t="s">
        <v>102</v>
      </c>
      <c r="G644" s="96">
        <v>1000</v>
      </c>
      <c r="H644" s="97"/>
      <c r="I644" s="98">
        <v>0</v>
      </c>
      <c r="J644" s="99"/>
      <c r="K644" s="121">
        <f t="shared" si="14"/>
        <v>0</v>
      </c>
      <c r="L644" s="122"/>
    </row>
    <row r="645" spans="1:12" s="62" customFormat="1" ht="93">
      <c r="A645" s="64" t="s">
        <v>82</v>
      </c>
      <c r="B645" s="65" t="s">
        <v>567</v>
      </c>
      <c r="C645" s="65" t="s">
        <v>28</v>
      </c>
      <c r="D645" s="65" t="s">
        <v>12</v>
      </c>
      <c r="E645" s="65" t="s">
        <v>83</v>
      </c>
      <c r="F645" s="65"/>
      <c r="G645" s="96">
        <v>200000</v>
      </c>
      <c r="H645" s="97"/>
      <c r="I645" s="98">
        <f>I646</f>
        <v>160000</v>
      </c>
      <c r="J645" s="99"/>
      <c r="K645" s="121">
        <f t="shared" si="14"/>
        <v>80</v>
      </c>
      <c r="L645" s="122"/>
    </row>
    <row r="646" spans="1:12" s="62" customFormat="1" ht="78">
      <c r="A646" s="64" t="s">
        <v>69</v>
      </c>
      <c r="B646" s="65" t="s">
        <v>567</v>
      </c>
      <c r="C646" s="65" t="s">
        <v>28</v>
      </c>
      <c r="D646" s="65" t="s">
        <v>12</v>
      </c>
      <c r="E646" s="65" t="s">
        <v>83</v>
      </c>
      <c r="F646" s="65" t="s">
        <v>70</v>
      </c>
      <c r="G646" s="96">
        <v>200000</v>
      </c>
      <c r="H646" s="97"/>
      <c r="I646" s="98">
        <f>I647</f>
        <v>160000</v>
      </c>
      <c r="J646" s="99"/>
      <c r="K646" s="121">
        <f t="shared" si="14"/>
        <v>80</v>
      </c>
      <c r="L646" s="122"/>
    </row>
    <row r="647" spans="1:12" s="62" customFormat="1" ht="30.75">
      <c r="A647" s="64" t="s">
        <v>71</v>
      </c>
      <c r="B647" s="65" t="s">
        <v>567</v>
      </c>
      <c r="C647" s="65" t="s">
        <v>28</v>
      </c>
      <c r="D647" s="65" t="s">
        <v>12</v>
      </c>
      <c r="E647" s="65" t="s">
        <v>83</v>
      </c>
      <c r="F647" s="65" t="s">
        <v>72</v>
      </c>
      <c r="G647" s="96">
        <v>200000</v>
      </c>
      <c r="H647" s="97"/>
      <c r="I647" s="98">
        <v>160000</v>
      </c>
      <c r="J647" s="99"/>
      <c r="K647" s="121">
        <f t="shared" si="14"/>
        <v>80</v>
      </c>
      <c r="L647" s="122"/>
    </row>
    <row r="648" spans="1:12" s="62" customFormat="1" ht="15">
      <c r="A648" s="64" t="s">
        <v>84</v>
      </c>
      <c r="B648" s="65" t="s">
        <v>567</v>
      </c>
      <c r="C648" s="65" t="s">
        <v>28</v>
      </c>
      <c r="D648" s="65" t="s">
        <v>12</v>
      </c>
      <c r="E648" s="65" t="s">
        <v>85</v>
      </c>
      <c r="F648" s="65"/>
      <c r="G648" s="96">
        <v>14000</v>
      </c>
      <c r="H648" s="97"/>
      <c r="I648" s="98">
        <f>I649</f>
        <v>14000</v>
      </c>
      <c r="J648" s="99"/>
      <c r="K648" s="121">
        <f t="shared" si="14"/>
        <v>100</v>
      </c>
      <c r="L648" s="122"/>
    </row>
    <row r="649" spans="1:12" s="62" customFormat="1" ht="78">
      <c r="A649" s="64" t="s">
        <v>69</v>
      </c>
      <c r="B649" s="65" t="s">
        <v>567</v>
      </c>
      <c r="C649" s="65" t="s">
        <v>28</v>
      </c>
      <c r="D649" s="65" t="s">
        <v>12</v>
      </c>
      <c r="E649" s="65" t="s">
        <v>85</v>
      </c>
      <c r="F649" s="65" t="s">
        <v>70</v>
      </c>
      <c r="G649" s="96">
        <v>14000</v>
      </c>
      <c r="H649" s="97"/>
      <c r="I649" s="98">
        <f>I650</f>
        <v>14000</v>
      </c>
      <c r="J649" s="99"/>
      <c r="K649" s="121">
        <f t="shared" si="14"/>
        <v>100</v>
      </c>
      <c r="L649" s="122"/>
    </row>
    <row r="650" spans="1:12" s="62" customFormat="1" ht="30.75">
      <c r="A650" s="64" t="s">
        <v>71</v>
      </c>
      <c r="B650" s="65" t="s">
        <v>567</v>
      </c>
      <c r="C650" s="65" t="s">
        <v>28</v>
      </c>
      <c r="D650" s="65" t="s">
        <v>12</v>
      </c>
      <c r="E650" s="65" t="s">
        <v>85</v>
      </c>
      <c r="F650" s="65" t="s">
        <v>72</v>
      </c>
      <c r="G650" s="96">
        <v>14000</v>
      </c>
      <c r="H650" s="97"/>
      <c r="I650" s="98">
        <v>14000</v>
      </c>
      <c r="J650" s="99"/>
      <c r="K650" s="121">
        <f t="shared" si="14"/>
        <v>100</v>
      </c>
      <c r="L650" s="122"/>
    </row>
    <row r="651" spans="1:12" s="62" customFormat="1" ht="15">
      <c r="A651" s="64" t="s">
        <v>50</v>
      </c>
      <c r="B651" s="65" t="s">
        <v>567</v>
      </c>
      <c r="C651" s="65" t="s">
        <v>23</v>
      </c>
      <c r="D651" s="65"/>
      <c r="E651" s="65"/>
      <c r="F651" s="65"/>
      <c r="G651" s="96">
        <v>50000</v>
      </c>
      <c r="H651" s="97"/>
      <c r="I651" s="98">
        <f aca="true" t="shared" si="15" ref="I651:I656">I652</f>
        <v>0</v>
      </c>
      <c r="J651" s="99"/>
      <c r="K651" s="121">
        <f t="shared" si="14"/>
        <v>0</v>
      </c>
      <c r="L651" s="122"/>
    </row>
    <row r="652" spans="1:12" s="62" customFormat="1" ht="15">
      <c r="A652" s="64" t="s">
        <v>52</v>
      </c>
      <c r="B652" s="65" t="s">
        <v>567</v>
      </c>
      <c r="C652" s="65" t="s">
        <v>23</v>
      </c>
      <c r="D652" s="65" t="s">
        <v>10</v>
      </c>
      <c r="E652" s="65"/>
      <c r="F652" s="65"/>
      <c r="G652" s="96">
        <v>50000</v>
      </c>
      <c r="H652" s="97"/>
      <c r="I652" s="98">
        <f t="shared" si="15"/>
        <v>0</v>
      </c>
      <c r="J652" s="99"/>
      <c r="K652" s="121">
        <f t="shared" si="14"/>
        <v>0</v>
      </c>
      <c r="L652" s="122"/>
    </row>
    <row r="653" spans="1:12" s="62" customFormat="1" ht="30.75">
      <c r="A653" s="64" t="s">
        <v>502</v>
      </c>
      <c r="B653" s="65" t="s">
        <v>567</v>
      </c>
      <c r="C653" s="65" t="s">
        <v>23</v>
      </c>
      <c r="D653" s="65" t="s">
        <v>10</v>
      </c>
      <c r="E653" s="65" t="s">
        <v>503</v>
      </c>
      <c r="F653" s="65"/>
      <c r="G653" s="96">
        <v>50000</v>
      </c>
      <c r="H653" s="97"/>
      <c r="I653" s="98">
        <f t="shared" si="15"/>
        <v>0</v>
      </c>
      <c r="J653" s="99"/>
      <c r="K653" s="121">
        <f t="shared" si="14"/>
        <v>0</v>
      </c>
      <c r="L653" s="122"/>
    </row>
    <row r="654" spans="1:12" s="62" customFormat="1" ht="30.75">
      <c r="A654" s="64" t="s">
        <v>504</v>
      </c>
      <c r="B654" s="65" t="s">
        <v>567</v>
      </c>
      <c r="C654" s="65" t="s">
        <v>23</v>
      </c>
      <c r="D654" s="65" t="s">
        <v>10</v>
      </c>
      <c r="E654" s="65" t="s">
        <v>505</v>
      </c>
      <c r="F654" s="65"/>
      <c r="G654" s="96">
        <v>50000</v>
      </c>
      <c r="H654" s="97"/>
      <c r="I654" s="98">
        <f t="shared" si="15"/>
        <v>0</v>
      </c>
      <c r="J654" s="99"/>
      <c r="K654" s="121">
        <f t="shared" si="14"/>
        <v>0</v>
      </c>
      <c r="L654" s="122"/>
    </row>
    <row r="655" spans="1:12" s="62" customFormat="1" ht="30.75">
      <c r="A655" s="64" t="s">
        <v>506</v>
      </c>
      <c r="B655" s="65" t="s">
        <v>567</v>
      </c>
      <c r="C655" s="65" t="s">
        <v>23</v>
      </c>
      <c r="D655" s="65" t="s">
        <v>10</v>
      </c>
      <c r="E655" s="65" t="s">
        <v>507</v>
      </c>
      <c r="F655" s="65"/>
      <c r="G655" s="96">
        <v>50000</v>
      </c>
      <c r="H655" s="97"/>
      <c r="I655" s="98">
        <f t="shared" si="15"/>
        <v>0</v>
      </c>
      <c r="J655" s="99"/>
      <c r="K655" s="121">
        <f t="shared" si="14"/>
        <v>0</v>
      </c>
      <c r="L655" s="122"/>
    </row>
    <row r="656" spans="1:12" s="62" customFormat="1" ht="21" customHeight="1">
      <c r="A656" s="64" t="s">
        <v>103</v>
      </c>
      <c r="B656" s="65" t="s">
        <v>567</v>
      </c>
      <c r="C656" s="65" t="s">
        <v>23</v>
      </c>
      <c r="D656" s="65" t="s">
        <v>10</v>
      </c>
      <c r="E656" s="65" t="s">
        <v>507</v>
      </c>
      <c r="F656" s="65" t="s">
        <v>104</v>
      </c>
      <c r="G656" s="96">
        <v>50000</v>
      </c>
      <c r="H656" s="97"/>
      <c r="I656" s="98">
        <f t="shared" si="15"/>
        <v>0</v>
      </c>
      <c r="J656" s="99"/>
      <c r="K656" s="121">
        <f t="shared" si="14"/>
        <v>0</v>
      </c>
      <c r="L656" s="122"/>
    </row>
    <row r="657" spans="1:12" s="62" customFormat="1" ht="30.75">
      <c r="A657" s="64" t="s">
        <v>105</v>
      </c>
      <c r="B657" s="65" t="s">
        <v>567</v>
      </c>
      <c r="C657" s="65" t="s">
        <v>23</v>
      </c>
      <c r="D657" s="65" t="s">
        <v>10</v>
      </c>
      <c r="E657" s="65" t="s">
        <v>507</v>
      </c>
      <c r="F657" s="65" t="s">
        <v>106</v>
      </c>
      <c r="G657" s="96">
        <v>50000</v>
      </c>
      <c r="H657" s="97"/>
      <c r="I657" s="98">
        <f>'Пр.5'!I330</f>
        <v>0</v>
      </c>
      <c r="J657" s="99"/>
      <c r="K657" s="121">
        <f t="shared" si="14"/>
        <v>0</v>
      </c>
      <c r="L657" s="122"/>
    </row>
    <row r="658" spans="1:16" s="62" customFormat="1" ht="15">
      <c r="A658" s="64" t="s">
        <v>54</v>
      </c>
      <c r="B658" s="65" t="s">
        <v>567</v>
      </c>
      <c r="C658" s="65" t="s">
        <v>16</v>
      </c>
      <c r="D658" s="65"/>
      <c r="E658" s="65"/>
      <c r="F658" s="65"/>
      <c r="G658" s="96">
        <v>43287816</v>
      </c>
      <c r="H658" s="97"/>
      <c r="I658" s="98">
        <f>I659+I670+I696</f>
        <v>7655955.010000001</v>
      </c>
      <c r="J658" s="99"/>
      <c r="K658" s="121">
        <f t="shared" si="14"/>
        <v>17.686166033416885</v>
      </c>
      <c r="L658" s="122"/>
      <c r="P658" s="63"/>
    </row>
    <row r="659" spans="1:12" s="62" customFormat="1" ht="15">
      <c r="A659" s="64" t="s">
        <v>55</v>
      </c>
      <c r="B659" s="65" t="s">
        <v>567</v>
      </c>
      <c r="C659" s="65" t="s">
        <v>16</v>
      </c>
      <c r="D659" s="65" t="s">
        <v>6</v>
      </c>
      <c r="E659" s="65"/>
      <c r="F659" s="65"/>
      <c r="G659" s="96">
        <v>27167400</v>
      </c>
      <c r="H659" s="97"/>
      <c r="I659" s="98">
        <f>I660</f>
        <v>4891820.48</v>
      </c>
      <c r="J659" s="99"/>
      <c r="K659" s="121">
        <f t="shared" si="14"/>
        <v>18.00621509603422</v>
      </c>
      <c r="L659" s="122"/>
    </row>
    <row r="660" spans="1:12" s="62" customFormat="1" ht="30.75">
      <c r="A660" s="64" t="s">
        <v>527</v>
      </c>
      <c r="B660" s="65" t="s">
        <v>567</v>
      </c>
      <c r="C660" s="65" t="s">
        <v>16</v>
      </c>
      <c r="D660" s="65" t="s">
        <v>6</v>
      </c>
      <c r="E660" s="65" t="s">
        <v>528</v>
      </c>
      <c r="F660" s="65"/>
      <c r="G660" s="96">
        <v>27167400</v>
      </c>
      <c r="H660" s="97"/>
      <c r="I660" s="98">
        <f>I661+I664+I667</f>
        <v>4891820.48</v>
      </c>
      <c r="J660" s="99"/>
      <c r="K660" s="121">
        <f t="shared" si="14"/>
        <v>18.00621509603422</v>
      </c>
      <c r="L660" s="122"/>
    </row>
    <row r="661" spans="1:12" s="62" customFormat="1" ht="93">
      <c r="A661" s="64" t="s">
        <v>82</v>
      </c>
      <c r="B661" s="65" t="s">
        <v>567</v>
      </c>
      <c r="C661" s="65" t="s">
        <v>16</v>
      </c>
      <c r="D661" s="65" t="s">
        <v>6</v>
      </c>
      <c r="E661" s="65" t="s">
        <v>529</v>
      </c>
      <c r="F661" s="65"/>
      <c r="G661" s="96">
        <v>480000</v>
      </c>
      <c r="H661" s="97"/>
      <c r="I661" s="98">
        <f>I662</f>
        <v>0</v>
      </c>
      <c r="J661" s="99"/>
      <c r="K661" s="121">
        <f t="shared" si="14"/>
        <v>0</v>
      </c>
      <c r="L661" s="122"/>
    </row>
    <row r="662" spans="1:12" s="62" customFormat="1" ht="34.5" customHeight="1">
      <c r="A662" s="64" t="s">
        <v>301</v>
      </c>
      <c r="B662" s="65" t="s">
        <v>567</v>
      </c>
      <c r="C662" s="65" t="s">
        <v>16</v>
      </c>
      <c r="D662" s="65" t="s">
        <v>6</v>
      </c>
      <c r="E662" s="65" t="s">
        <v>529</v>
      </c>
      <c r="F662" s="65" t="s">
        <v>302</v>
      </c>
      <c r="G662" s="96">
        <v>480000</v>
      </c>
      <c r="H662" s="97"/>
      <c r="I662" s="98">
        <f>I663</f>
        <v>0</v>
      </c>
      <c r="J662" s="99"/>
      <c r="K662" s="121">
        <f t="shared" si="14"/>
        <v>0</v>
      </c>
      <c r="L662" s="122"/>
    </row>
    <row r="663" spans="1:12" s="62" customFormat="1" ht="15">
      <c r="A663" s="64" t="s">
        <v>327</v>
      </c>
      <c r="B663" s="65" t="s">
        <v>567</v>
      </c>
      <c r="C663" s="65" t="s">
        <v>16</v>
      </c>
      <c r="D663" s="65" t="s">
        <v>6</v>
      </c>
      <c r="E663" s="65" t="s">
        <v>529</v>
      </c>
      <c r="F663" s="65" t="s">
        <v>328</v>
      </c>
      <c r="G663" s="96">
        <v>480000</v>
      </c>
      <c r="H663" s="97"/>
      <c r="I663" s="98">
        <v>0</v>
      </c>
      <c r="J663" s="99"/>
      <c r="K663" s="121">
        <f t="shared" si="14"/>
        <v>0</v>
      </c>
      <c r="L663" s="122"/>
    </row>
    <row r="664" spans="1:12" s="62" customFormat="1" ht="15">
      <c r="A664" s="64" t="s">
        <v>84</v>
      </c>
      <c r="B664" s="65" t="s">
        <v>567</v>
      </c>
      <c r="C664" s="65" t="s">
        <v>16</v>
      </c>
      <c r="D664" s="65" t="s">
        <v>6</v>
      </c>
      <c r="E664" s="65" t="s">
        <v>530</v>
      </c>
      <c r="F664" s="65"/>
      <c r="G664" s="96">
        <v>21000</v>
      </c>
      <c r="H664" s="97"/>
      <c r="I664" s="98">
        <f>I665</f>
        <v>0</v>
      </c>
      <c r="J664" s="99"/>
      <c r="K664" s="121">
        <f t="shared" si="14"/>
        <v>0</v>
      </c>
      <c r="L664" s="122"/>
    </row>
    <row r="665" spans="1:12" s="62" customFormat="1" ht="33" customHeight="1">
      <c r="A665" s="64" t="s">
        <v>301</v>
      </c>
      <c r="B665" s="65" t="s">
        <v>567</v>
      </c>
      <c r="C665" s="65" t="s">
        <v>16</v>
      </c>
      <c r="D665" s="65" t="s">
        <v>6</v>
      </c>
      <c r="E665" s="65" t="s">
        <v>530</v>
      </c>
      <c r="F665" s="65" t="s">
        <v>302</v>
      </c>
      <c r="G665" s="96">
        <v>21000</v>
      </c>
      <c r="H665" s="97"/>
      <c r="I665" s="98">
        <f>I666</f>
        <v>0</v>
      </c>
      <c r="J665" s="99"/>
      <c r="K665" s="121">
        <f aca="true" t="shared" si="16" ref="K665:K728">I665/G665*100</f>
        <v>0</v>
      </c>
      <c r="L665" s="122"/>
    </row>
    <row r="666" spans="1:12" s="62" customFormat="1" ht="15">
      <c r="A666" s="64" t="s">
        <v>327</v>
      </c>
      <c r="B666" s="65" t="s">
        <v>567</v>
      </c>
      <c r="C666" s="65" t="s">
        <v>16</v>
      </c>
      <c r="D666" s="65" t="s">
        <v>6</v>
      </c>
      <c r="E666" s="65" t="s">
        <v>530</v>
      </c>
      <c r="F666" s="65" t="s">
        <v>328</v>
      </c>
      <c r="G666" s="96">
        <v>21000</v>
      </c>
      <c r="H666" s="97"/>
      <c r="I666" s="98">
        <v>0</v>
      </c>
      <c r="J666" s="99"/>
      <c r="K666" s="121">
        <f t="shared" si="16"/>
        <v>0</v>
      </c>
      <c r="L666" s="122"/>
    </row>
    <row r="667" spans="1:12" s="62" customFormat="1" ht="30.75">
      <c r="A667" s="64" t="s">
        <v>154</v>
      </c>
      <c r="B667" s="65" t="s">
        <v>567</v>
      </c>
      <c r="C667" s="65" t="s">
        <v>16</v>
      </c>
      <c r="D667" s="65" t="s">
        <v>6</v>
      </c>
      <c r="E667" s="65" t="s">
        <v>531</v>
      </c>
      <c r="F667" s="65"/>
      <c r="G667" s="96">
        <v>26666400</v>
      </c>
      <c r="H667" s="97"/>
      <c r="I667" s="98">
        <f>I668</f>
        <v>4891820.48</v>
      </c>
      <c r="J667" s="99"/>
      <c r="K667" s="121">
        <f t="shared" si="16"/>
        <v>18.34451024510245</v>
      </c>
      <c r="L667" s="122"/>
    </row>
    <row r="668" spans="1:12" s="62" customFormat="1" ht="36" customHeight="1">
      <c r="A668" s="64" t="s">
        <v>301</v>
      </c>
      <c r="B668" s="65" t="s">
        <v>567</v>
      </c>
      <c r="C668" s="65" t="s">
        <v>16</v>
      </c>
      <c r="D668" s="65" t="s">
        <v>6</v>
      </c>
      <c r="E668" s="65" t="s">
        <v>531</v>
      </c>
      <c r="F668" s="65" t="s">
        <v>302</v>
      </c>
      <c r="G668" s="96">
        <v>26666400</v>
      </c>
      <c r="H668" s="97"/>
      <c r="I668" s="98">
        <f>I669</f>
        <v>4891820.48</v>
      </c>
      <c r="J668" s="99"/>
      <c r="K668" s="121">
        <f t="shared" si="16"/>
        <v>18.34451024510245</v>
      </c>
      <c r="L668" s="122"/>
    </row>
    <row r="669" spans="1:12" s="62" customFormat="1" ht="15">
      <c r="A669" s="64" t="s">
        <v>327</v>
      </c>
      <c r="B669" s="65" t="s">
        <v>567</v>
      </c>
      <c r="C669" s="65" t="s">
        <v>16</v>
      </c>
      <c r="D669" s="65" t="s">
        <v>6</v>
      </c>
      <c r="E669" s="65" t="s">
        <v>531</v>
      </c>
      <c r="F669" s="65" t="s">
        <v>328</v>
      </c>
      <c r="G669" s="96">
        <v>26666400</v>
      </c>
      <c r="H669" s="97"/>
      <c r="I669" s="98">
        <v>4891820.48</v>
      </c>
      <c r="J669" s="99"/>
      <c r="K669" s="121">
        <f t="shared" si="16"/>
        <v>18.34451024510245</v>
      </c>
      <c r="L669" s="122"/>
    </row>
    <row r="670" spans="1:12" s="62" customFormat="1" ht="15">
      <c r="A670" s="64" t="s">
        <v>56</v>
      </c>
      <c r="B670" s="65" t="s">
        <v>567</v>
      </c>
      <c r="C670" s="65" t="s">
        <v>16</v>
      </c>
      <c r="D670" s="65" t="s">
        <v>10</v>
      </c>
      <c r="E670" s="65"/>
      <c r="F670" s="65"/>
      <c r="G670" s="96">
        <v>10964816</v>
      </c>
      <c r="H670" s="97"/>
      <c r="I670" s="98">
        <f>I671+I682+I692</f>
        <v>2589484.5300000003</v>
      </c>
      <c r="J670" s="99"/>
      <c r="K670" s="121">
        <f t="shared" si="16"/>
        <v>23.616306283662215</v>
      </c>
      <c r="L670" s="122"/>
    </row>
    <row r="671" spans="1:12" s="62" customFormat="1" ht="30.75">
      <c r="A671" s="64" t="s">
        <v>532</v>
      </c>
      <c r="B671" s="65" t="s">
        <v>567</v>
      </c>
      <c r="C671" s="65" t="s">
        <v>16</v>
      </c>
      <c r="D671" s="65" t="s">
        <v>10</v>
      </c>
      <c r="E671" s="65" t="s">
        <v>533</v>
      </c>
      <c r="F671" s="65"/>
      <c r="G671" s="96">
        <v>643816</v>
      </c>
      <c r="H671" s="97"/>
      <c r="I671" s="98">
        <f>I672</f>
        <v>100194.95</v>
      </c>
      <c r="J671" s="99"/>
      <c r="K671" s="121">
        <f t="shared" si="16"/>
        <v>15.562668526411272</v>
      </c>
      <c r="L671" s="122"/>
    </row>
    <row r="672" spans="1:12" s="62" customFormat="1" ht="46.5">
      <c r="A672" s="64" t="s">
        <v>534</v>
      </c>
      <c r="B672" s="65" t="s">
        <v>567</v>
      </c>
      <c r="C672" s="65" t="s">
        <v>16</v>
      </c>
      <c r="D672" s="65" t="s">
        <v>10</v>
      </c>
      <c r="E672" s="65" t="s">
        <v>535</v>
      </c>
      <c r="F672" s="65"/>
      <c r="G672" s="96">
        <v>643816</v>
      </c>
      <c r="H672" s="97"/>
      <c r="I672" s="98">
        <f>I673+I676+I679</f>
        <v>100194.95</v>
      </c>
      <c r="J672" s="99"/>
      <c r="K672" s="121">
        <f t="shared" si="16"/>
        <v>15.562668526411272</v>
      </c>
      <c r="L672" s="122"/>
    </row>
    <row r="673" spans="1:12" s="62" customFormat="1" ht="15">
      <c r="A673" s="64" t="s">
        <v>325</v>
      </c>
      <c r="B673" s="65" t="s">
        <v>567</v>
      </c>
      <c r="C673" s="65" t="s">
        <v>16</v>
      </c>
      <c r="D673" s="65" t="s">
        <v>10</v>
      </c>
      <c r="E673" s="65" t="s">
        <v>536</v>
      </c>
      <c r="F673" s="65"/>
      <c r="G673" s="96">
        <v>203816</v>
      </c>
      <c r="H673" s="97"/>
      <c r="I673" s="98">
        <f>I674</f>
        <v>30594.95</v>
      </c>
      <c r="J673" s="99"/>
      <c r="K673" s="121">
        <f t="shared" si="16"/>
        <v>15.011063900773248</v>
      </c>
      <c r="L673" s="122"/>
    </row>
    <row r="674" spans="1:12" s="62" customFormat="1" ht="36" customHeight="1">
      <c r="A674" s="64" t="s">
        <v>301</v>
      </c>
      <c r="B674" s="65" t="s">
        <v>567</v>
      </c>
      <c r="C674" s="65" t="s">
        <v>16</v>
      </c>
      <c r="D674" s="65" t="s">
        <v>10</v>
      </c>
      <c r="E674" s="65" t="s">
        <v>536</v>
      </c>
      <c r="F674" s="65" t="s">
        <v>302</v>
      </c>
      <c r="G674" s="96">
        <v>203816</v>
      </c>
      <c r="H674" s="97"/>
      <c r="I674" s="98">
        <f>I675</f>
        <v>30594.95</v>
      </c>
      <c r="J674" s="99"/>
      <c r="K674" s="121">
        <f t="shared" si="16"/>
        <v>15.011063900773248</v>
      </c>
      <c r="L674" s="122"/>
    </row>
    <row r="675" spans="1:12" s="62" customFormat="1" ht="15">
      <c r="A675" s="64" t="s">
        <v>327</v>
      </c>
      <c r="B675" s="65" t="s">
        <v>567</v>
      </c>
      <c r="C675" s="65" t="s">
        <v>16</v>
      </c>
      <c r="D675" s="65" t="s">
        <v>10</v>
      </c>
      <c r="E675" s="65" t="s">
        <v>536</v>
      </c>
      <c r="F675" s="65" t="s">
        <v>328</v>
      </c>
      <c r="G675" s="96">
        <v>203816</v>
      </c>
      <c r="H675" s="97"/>
      <c r="I675" s="98">
        <f>'Пр.5'!I576</f>
        <v>30594.95</v>
      </c>
      <c r="J675" s="99"/>
      <c r="K675" s="121">
        <f t="shared" si="16"/>
        <v>15.011063900773248</v>
      </c>
      <c r="L675" s="122"/>
    </row>
    <row r="676" spans="1:12" s="62" customFormat="1" ht="15">
      <c r="A676" s="64" t="s">
        <v>374</v>
      </c>
      <c r="B676" s="65" t="s">
        <v>567</v>
      </c>
      <c r="C676" s="65" t="s">
        <v>16</v>
      </c>
      <c r="D676" s="65" t="s">
        <v>10</v>
      </c>
      <c r="E676" s="65" t="s">
        <v>537</v>
      </c>
      <c r="F676" s="65"/>
      <c r="G676" s="96">
        <v>250000</v>
      </c>
      <c r="H676" s="97"/>
      <c r="I676" s="98">
        <f>I677</f>
        <v>0</v>
      </c>
      <c r="J676" s="99"/>
      <c r="K676" s="121">
        <f t="shared" si="16"/>
        <v>0</v>
      </c>
      <c r="L676" s="122"/>
    </row>
    <row r="677" spans="1:12" s="62" customFormat="1" ht="36" customHeight="1">
      <c r="A677" s="64" t="s">
        <v>301</v>
      </c>
      <c r="B677" s="65" t="s">
        <v>567</v>
      </c>
      <c r="C677" s="65" t="s">
        <v>16</v>
      </c>
      <c r="D677" s="65" t="s">
        <v>10</v>
      </c>
      <c r="E677" s="65" t="s">
        <v>537</v>
      </c>
      <c r="F677" s="65" t="s">
        <v>302</v>
      </c>
      <c r="G677" s="96">
        <v>250000</v>
      </c>
      <c r="H677" s="97"/>
      <c r="I677" s="98">
        <f>I678</f>
        <v>0</v>
      </c>
      <c r="J677" s="99"/>
      <c r="K677" s="121">
        <f t="shared" si="16"/>
        <v>0</v>
      </c>
      <c r="L677" s="122"/>
    </row>
    <row r="678" spans="1:12" s="62" customFormat="1" ht="15">
      <c r="A678" s="64" t="s">
        <v>327</v>
      </c>
      <c r="B678" s="65" t="s">
        <v>567</v>
      </c>
      <c r="C678" s="65" t="s">
        <v>16</v>
      </c>
      <c r="D678" s="65" t="s">
        <v>10</v>
      </c>
      <c r="E678" s="65" t="s">
        <v>537</v>
      </c>
      <c r="F678" s="65" t="s">
        <v>328</v>
      </c>
      <c r="G678" s="96">
        <v>250000</v>
      </c>
      <c r="H678" s="97"/>
      <c r="I678" s="98">
        <f>'Пр.5'!I582</f>
        <v>0</v>
      </c>
      <c r="J678" s="99"/>
      <c r="K678" s="121">
        <f t="shared" si="16"/>
        <v>0</v>
      </c>
      <c r="L678" s="122"/>
    </row>
    <row r="679" spans="1:12" s="62" customFormat="1" ht="30.75">
      <c r="A679" s="64" t="s">
        <v>538</v>
      </c>
      <c r="B679" s="65" t="s">
        <v>567</v>
      </c>
      <c r="C679" s="65" t="s">
        <v>16</v>
      </c>
      <c r="D679" s="65" t="s">
        <v>10</v>
      </c>
      <c r="E679" s="65" t="s">
        <v>539</v>
      </c>
      <c r="F679" s="65"/>
      <c r="G679" s="96">
        <v>190000</v>
      </c>
      <c r="H679" s="97"/>
      <c r="I679" s="98">
        <f>I680</f>
        <v>69600</v>
      </c>
      <c r="J679" s="99"/>
      <c r="K679" s="121">
        <f t="shared" si="16"/>
        <v>36.63157894736842</v>
      </c>
      <c r="L679" s="122"/>
    </row>
    <row r="680" spans="1:12" s="62" customFormat="1" ht="34.5" customHeight="1">
      <c r="A680" s="64" t="s">
        <v>301</v>
      </c>
      <c r="B680" s="65" t="s">
        <v>567</v>
      </c>
      <c r="C680" s="65" t="s">
        <v>16</v>
      </c>
      <c r="D680" s="65" t="s">
        <v>10</v>
      </c>
      <c r="E680" s="65" t="s">
        <v>539</v>
      </c>
      <c r="F680" s="65" t="s">
        <v>302</v>
      </c>
      <c r="G680" s="96">
        <v>190000</v>
      </c>
      <c r="H680" s="97"/>
      <c r="I680" s="98">
        <f>I681</f>
        <v>69600</v>
      </c>
      <c r="J680" s="99"/>
      <c r="K680" s="121">
        <f t="shared" si="16"/>
        <v>36.63157894736842</v>
      </c>
      <c r="L680" s="122"/>
    </row>
    <row r="681" spans="1:12" s="62" customFormat="1" ht="15">
      <c r="A681" s="64" t="s">
        <v>327</v>
      </c>
      <c r="B681" s="65" t="s">
        <v>567</v>
      </c>
      <c r="C681" s="65" t="s">
        <v>16</v>
      </c>
      <c r="D681" s="65" t="s">
        <v>10</v>
      </c>
      <c r="E681" s="65" t="s">
        <v>539</v>
      </c>
      <c r="F681" s="65" t="s">
        <v>328</v>
      </c>
      <c r="G681" s="96">
        <v>190000</v>
      </c>
      <c r="H681" s="97"/>
      <c r="I681" s="98">
        <f>'Пр.5'!I592</f>
        <v>69600</v>
      </c>
      <c r="J681" s="99"/>
      <c r="K681" s="121">
        <f t="shared" si="16"/>
        <v>36.63157894736842</v>
      </c>
      <c r="L681" s="122"/>
    </row>
    <row r="682" spans="1:12" s="62" customFormat="1" ht="30.75">
      <c r="A682" s="64" t="s">
        <v>527</v>
      </c>
      <c r="B682" s="65" t="s">
        <v>567</v>
      </c>
      <c r="C682" s="65" t="s">
        <v>16</v>
      </c>
      <c r="D682" s="65" t="s">
        <v>10</v>
      </c>
      <c r="E682" s="65" t="s">
        <v>528</v>
      </c>
      <c r="F682" s="65"/>
      <c r="G682" s="96">
        <v>9815000</v>
      </c>
      <c r="H682" s="97"/>
      <c r="I682" s="98">
        <f>I683+I685+I689</f>
        <v>2488539.58</v>
      </c>
      <c r="J682" s="99"/>
      <c r="K682" s="121">
        <f t="shared" si="16"/>
        <v>25.354453183902194</v>
      </c>
      <c r="L682" s="122"/>
    </row>
    <row r="683" spans="1:12" s="62" customFormat="1" ht="93">
      <c r="A683" s="64" t="s">
        <v>82</v>
      </c>
      <c r="B683" s="65" t="s">
        <v>567</v>
      </c>
      <c r="C683" s="65" t="s">
        <v>16</v>
      </c>
      <c r="D683" s="65" t="s">
        <v>10</v>
      </c>
      <c r="E683" s="65" t="s">
        <v>529</v>
      </c>
      <c r="F683" s="65"/>
      <c r="G683" s="96">
        <v>500000</v>
      </c>
      <c r="H683" s="97"/>
      <c r="I683" s="98">
        <f>I684</f>
        <v>0</v>
      </c>
      <c r="J683" s="99"/>
      <c r="K683" s="121">
        <f t="shared" si="16"/>
        <v>0</v>
      </c>
      <c r="L683" s="122"/>
    </row>
    <row r="684" spans="1:12" s="62" customFormat="1" ht="36" customHeight="1">
      <c r="A684" s="64" t="s">
        <v>301</v>
      </c>
      <c r="B684" s="65" t="s">
        <v>567</v>
      </c>
      <c r="C684" s="65" t="s">
        <v>16</v>
      </c>
      <c r="D684" s="65" t="s">
        <v>10</v>
      </c>
      <c r="E684" s="65" t="s">
        <v>529</v>
      </c>
      <c r="F684" s="65" t="s">
        <v>302</v>
      </c>
      <c r="G684" s="96">
        <v>500000</v>
      </c>
      <c r="H684" s="97"/>
      <c r="I684" s="98">
        <f>I685</f>
        <v>0</v>
      </c>
      <c r="J684" s="99"/>
      <c r="K684" s="121">
        <f t="shared" si="16"/>
        <v>0</v>
      </c>
      <c r="L684" s="122"/>
    </row>
    <row r="685" spans="1:12" s="62" customFormat="1" ht="15">
      <c r="A685" s="64" t="s">
        <v>327</v>
      </c>
      <c r="B685" s="65" t="s">
        <v>567</v>
      </c>
      <c r="C685" s="65" t="s">
        <v>16</v>
      </c>
      <c r="D685" s="65" t="s">
        <v>10</v>
      </c>
      <c r="E685" s="65" t="s">
        <v>529</v>
      </c>
      <c r="F685" s="65" t="s">
        <v>328</v>
      </c>
      <c r="G685" s="96">
        <v>500000</v>
      </c>
      <c r="H685" s="97"/>
      <c r="I685" s="98">
        <v>0</v>
      </c>
      <c r="J685" s="99"/>
      <c r="K685" s="121">
        <f t="shared" si="16"/>
        <v>0</v>
      </c>
      <c r="L685" s="122"/>
    </row>
    <row r="686" spans="1:12" s="62" customFormat="1" ht="15">
      <c r="A686" s="64" t="s">
        <v>84</v>
      </c>
      <c r="B686" s="65" t="s">
        <v>567</v>
      </c>
      <c r="C686" s="65" t="s">
        <v>16</v>
      </c>
      <c r="D686" s="65" t="s">
        <v>10</v>
      </c>
      <c r="E686" s="65" t="s">
        <v>530</v>
      </c>
      <c r="F686" s="65"/>
      <c r="G686" s="96">
        <v>10000</v>
      </c>
      <c r="H686" s="97"/>
      <c r="I686" s="98">
        <f>I687</f>
        <v>0</v>
      </c>
      <c r="J686" s="99"/>
      <c r="K686" s="121">
        <f t="shared" si="16"/>
        <v>0</v>
      </c>
      <c r="L686" s="122"/>
    </row>
    <row r="687" spans="1:12" s="62" customFormat="1" ht="46.5">
      <c r="A687" s="64" t="s">
        <v>301</v>
      </c>
      <c r="B687" s="65" t="s">
        <v>567</v>
      </c>
      <c r="C687" s="65" t="s">
        <v>16</v>
      </c>
      <c r="D687" s="65" t="s">
        <v>10</v>
      </c>
      <c r="E687" s="65" t="s">
        <v>530</v>
      </c>
      <c r="F687" s="65" t="s">
        <v>302</v>
      </c>
      <c r="G687" s="96">
        <v>10000</v>
      </c>
      <c r="H687" s="97"/>
      <c r="I687" s="98">
        <f>I688</f>
        <v>0</v>
      </c>
      <c r="J687" s="99"/>
      <c r="K687" s="121">
        <f t="shared" si="16"/>
        <v>0</v>
      </c>
      <c r="L687" s="122"/>
    </row>
    <row r="688" spans="1:12" s="62" customFormat="1" ht="15">
      <c r="A688" s="64" t="s">
        <v>327</v>
      </c>
      <c r="B688" s="65" t="s">
        <v>567</v>
      </c>
      <c r="C688" s="65" t="s">
        <v>16</v>
      </c>
      <c r="D688" s="65" t="s">
        <v>10</v>
      </c>
      <c r="E688" s="65" t="s">
        <v>530</v>
      </c>
      <c r="F688" s="65" t="s">
        <v>328</v>
      </c>
      <c r="G688" s="96">
        <v>10000</v>
      </c>
      <c r="H688" s="97"/>
      <c r="I688" s="98">
        <v>0</v>
      </c>
      <c r="J688" s="99"/>
      <c r="K688" s="121">
        <f t="shared" si="16"/>
        <v>0</v>
      </c>
      <c r="L688" s="122"/>
    </row>
    <row r="689" spans="1:12" s="62" customFormat="1" ht="30.75">
      <c r="A689" s="64" t="s">
        <v>154</v>
      </c>
      <c r="B689" s="65" t="s">
        <v>567</v>
      </c>
      <c r="C689" s="65" t="s">
        <v>16</v>
      </c>
      <c r="D689" s="65" t="s">
        <v>10</v>
      </c>
      <c r="E689" s="65" t="s">
        <v>531</v>
      </c>
      <c r="F689" s="65"/>
      <c r="G689" s="96">
        <v>9305000</v>
      </c>
      <c r="H689" s="97"/>
      <c r="I689" s="98">
        <f>I690</f>
        <v>2488539.58</v>
      </c>
      <c r="J689" s="99"/>
      <c r="K689" s="121">
        <f t="shared" si="16"/>
        <v>26.744111552928533</v>
      </c>
      <c r="L689" s="122"/>
    </row>
    <row r="690" spans="1:12" s="62" customFormat="1" ht="34.5" customHeight="1">
      <c r="A690" s="64" t="s">
        <v>301</v>
      </c>
      <c r="B690" s="65" t="s">
        <v>567</v>
      </c>
      <c r="C690" s="65" t="s">
        <v>16</v>
      </c>
      <c r="D690" s="65" t="s">
        <v>10</v>
      </c>
      <c r="E690" s="65" t="s">
        <v>531</v>
      </c>
      <c r="F690" s="65" t="s">
        <v>302</v>
      </c>
      <c r="G690" s="96">
        <v>9305000</v>
      </c>
      <c r="H690" s="97"/>
      <c r="I690" s="98">
        <f>I691</f>
        <v>2488539.58</v>
      </c>
      <c r="J690" s="99"/>
      <c r="K690" s="121">
        <f t="shared" si="16"/>
        <v>26.744111552928533</v>
      </c>
      <c r="L690" s="122"/>
    </row>
    <row r="691" spans="1:12" s="62" customFormat="1" ht="15">
      <c r="A691" s="64" t="s">
        <v>327</v>
      </c>
      <c r="B691" s="65" t="s">
        <v>567</v>
      </c>
      <c r="C691" s="65" t="s">
        <v>16</v>
      </c>
      <c r="D691" s="65" t="s">
        <v>10</v>
      </c>
      <c r="E691" s="65" t="s">
        <v>531</v>
      </c>
      <c r="F691" s="65" t="s">
        <v>328</v>
      </c>
      <c r="G691" s="96">
        <v>9305000</v>
      </c>
      <c r="H691" s="97"/>
      <c r="I691" s="98">
        <v>2488539.58</v>
      </c>
      <c r="J691" s="99"/>
      <c r="K691" s="121">
        <f t="shared" si="16"/>
        <v>26.744111552928533</v>
      </c>
      <c r="L691" s="122"/>
    </row>
    <row r="692" spans="1:12" s="62" customFormat="1" ht="30.75">
      <c r="A692" s="64" t="s">
        <v>540</v>
      </c>
      <c r="B692" s="65" t="s">
        <v>567</v>
      </c>
      <c r="C692" s="65" t="s">
        <v>16</v>
      </c>
      <c r="D692" s="65" t="s">
        <v>10</v>
      </c>
      <c r="E692" s="65" t="s">
        <v>541</v>
      </c>
      <c r="F692" s="65"/>
      <c r="G692" s="96">
        <v>506000</v>
      </c>
      <c r="H692" s="97"/>
      <c r="I692" s="98">
        <f>I693</f>
        <v>750</v>
      </c>
      <c r="J692" s="99"/>
      <c r="K692" s="121">
        <f t="shared" si="16"/>
        <v>0.14822134387351776</v>
      </c>
      <c r="L692" s="122"/>
    </row>
    <row r="693" spans="1:12" s="62" customFormat="1" ht="30.75">
      <c r="A693" s="64" t="s">
        <v>542</v>
      </c>
      <c r="B693" s="65" t="s">
        <v>567</v>
      </c>
      <c r="C693" s="65" t="s">
        <v>16</v>
      </c>
      <c r="D693" s="65" t="s">
        <v>10</v>
      </c>
      <c r="E693" s="65" t="s">
        <v>543</v>
      </c>
      <c r="F693" s="65"/>
      <c r="G693" s="96">
        <v>506000</v>
      </c>
      <c r="H693" s="97"/>
      <c r="I693" s="98">
        <f>I694</f>
        <v>750</v>
      </c>
      <c r="J693" s="99"/>
      <c r="K693" s="121">
        <f t="shared" si="16"/>
        <v>0.14822134387351776</v>
      </c>
      <c r="L693" s="122"/>
    </row>
    <row r="694" spans="1:12" s="62" customFormat="1" ht="46.5">
      <c r="A694" s="64" t="s">
        <v>301</v>
      </c>
      <c r="B694" s="65" t="s">
        <v>567</v>
      </c>
      <c r="C694" s="65" t="s">
        <v>16</v>
      </c>
      <c r="D694" s="65" t="s">
        <v>10</v>
      </c>
      <c r="E694" s="65" t="s">
        <v>543</v>
      </c>
      <c r="F694" s="65" t="s">
        <v>302</v>
      </c>
      <c r="G694" s="96">
        <v>506000</v>
      </c>
      <c r="H694" s="97"/>
      <c r="I694" s="98">
        <f>I695</f>
        <v>750</v>
      </c>
      <c r="J694" s="99"/>
      <c r="K694" s="121">
        <f t="shared" si="16"/>
        <v>0.14822134387351776</v>
      </c>
      <c r="L694" s="122"/>
    </row>
    <row r="695" spans="1:12" s="62" customFormat="1" ht="15">
      <c r="A695" s="64" t="s">
        <v>327</v>
      </c>
      <c r="B695" s="65" t="s">
        <v>567</v>
      </c>
      <c r="C695" s="65" t="s">
        <v>16</v>
      </c>
      <c r="D695" s="65" t="s">
        <v>10</v>
      </c>
      <c r="E695" s="65" t="s">
        <v>543</v>
      </c>
      <c r="F695" s="65" t="s">
        <v>328</v>
      </c>
      <c r="G695" s="96">
        <v>506000</v>
      </c>
      <c r="H695" s="97"/>
      <c r="I695" s="98">
        <v>750</v>
      </c>
      <c r="J695" s="99"/>
      <c r="K695" s="121">
        <f t="shared" si="16"/>
        <v>0.14822134387351776</v>
      </c>
      <c r="L695" s="122"/>
    </row>
    <row r="696" spans="1:12" s="62" customFormat="1" ht="30.75">
      <c r="A696" s="64" t="s">
        <v>57</v>
      </c>
      <c r="B696" s="65" t="s">
        <v>567</v>
      </c>
      <c r="C696" s="65" t="s">
        <v>16</v>
      </c>
      <c r="D696" s="65" t="s">
        <v>34</v>
      </c>
      <c r="E696" s="65"/>
      <c r="F696" s="65"/>
      <c r="G696" s="96">
        <v>5155600</v>
      </c>
      <c r="H696" s="97"/>
      <c r="I696" s="98">
        <f>I697+I711+I726</f>
        <v>174650</v>
      </c>
      <c r="J696" s="99"/>
      <c r="K696" s="121">
        <f t="shared" si="16"/>
        <v>3.387578555357281</v>
      </c>
      <c r="L696" s="122"/>
    </row>
    <row r="697" spans="1:12" s="62" customFormat="1" ht="30.75">
      <c r="A697" s="64" t="s">
        <v>339</v>
      </c>
      <c r="B697" s="65" t="s">
        <v>567</v>
      </c>
      <c r="C697" s="65" t="s">
        <v>16</v>
      </c>
      <c r="D697" s="65" t="s">
        <v>34</v>
      </c>
      <c r="E697" s="65" t="s">
        <v>340</v>
      </c>
      <c r="F697" s="65"/>
      <c r="G697" s="96">
        <v>411900</v>
      </c>
      <c r="H697" s="97"/>
      <c r="I697" s="98">
        <f>I698</f>
        <v>15000</v>
      </c>
      <c r="J697" s="99"/>
      <c r="K697" s="121">
        <f t="shared" si="16"/>
        <v>3.641660597232338</v>
      </c>
      <c r="L697" s="122"/>
    </row>
    <row r="698" spans="1:12" s="62" customFormat="1" ht="46.5">
      <c r="A698" s="64" t="s">
        <v>341</v>
      </c>
      <c r="B698" s="65" t="s">
        <v>567</v>
      </c>
      <c r="C698" s="65" t="s">
        <v>16</v>
      </c>
      <c r="D698" s="65" t="s">
        <v>34</v>
      </c>
      <c r="E698" s="65" t="s">
        <v>342</v>
      </c>
      <c r="F698" s="65"/>
      <c r="G698" s="96">
        <v>411900</v>
      </c>
      <c r="H698" s="97"/>
      <c r="I698" s="98">
        <f>I699+I702+I705+I708</f>
        <v>15000</v>
      </c>
      <c r="J698" s="99"/>
      <c r="K698" s="121">
        <f t="shared" si="16"/>
        <v>3.641660597232338</v>
      </c>
      <c r="L698" s="122"/>
    </row>
    <row r="699" spans="1:12" s="62" customFormat="1" ht="62.25">
      <c r="A699" s="64" t="s">
        <v>343</v>
      </c>
      <c r="B699" s="65" t="s">
        <v>567</v>
      </c>
      <c r="C699" s="65" t="s">
        <v>16</v>
      </c>
      <c r="D699" s="65" t="s">
        <v>34</v>
      </c>
      <c r="E699" s="65" t="s">
        <v>344</v>
      </c>
      <c r="F699" s="65"/>
      <c r="G699" s="96">
        <v>180000</v>
      </c>
      <c r="H699" s="97"/>
      <c r="I699" s="98">
        <f>I700</f>
        <v>15000</v>
      </c>
      <c r="J699" s="99"/>
      <c r="K699" s="121">
        <f t="shared" si="16"/>
        <v>8.333333333333332</v>
      </c>
      <c r="L699" s="122"/>
    </row>
    <row r="700" spans="1:12" s="62" customFormat="1" ht="36" customHeight="1">
      <c r="A700" s="64" t="s">
        <v>301</v>
      </c>
      <c r="B700" s="65" t="s">
        <v>567</v>
      </c>
      <c r="C700" s="65" t="s">
        <v>16</v>
      </c>
      <c r="D700" s="65" t="s">
        <v>34</v>
      </c>
      <c r="E700" s="65" t="s">
        <v>344</v>
      </c>
      <c r="F700" s="65" t="s">
        <v>302</v>
      </c>
      <c r="G700" s="96">
        <v>180000</v>
      </c>
      <c r="H700" s="97"/>
      <c r="I700" s="98">
        <f>I701</f>
        <v>15000</v>
      </c>
      <c r="J700" s="99"/>
      <c r="K700" s="121">
        <f t="shared" si="16"/>
        <v>8.333333333333332</v>
      </c>
      <c r="L700" s="122"/>
    </row>
    <row r="701" spans="1:12" s="62" customFormat="1" ht="15">
      <c r="A701" s="64" t="s">
        <v>327</v>
      </c>
      <c r="B701" s="65" t="s">
        <v>567</v>
      </c>
      <c r="C701" s="65" t="s">
        <v>16</v>
      </c>
      <c r="D701" s="65" t="s">
        <v>34</v>
      </c>
      <c r="E701" s="65" t="s">
        <v>344</v>
      </c>
      <c r="F701" s="65" t="s">
        <v>328</v>
      </c>
      <c r="G701" s="96">
        <v>180000</v>
      </c>
      <c r="H701" s="97"/>
      <c r="I701" s="98">
        <f>'Пр.5'!I434</f>
        <v>15000</v>
      </c>
      <c r="J701" s="99"/>
      <c r="K701" s="121">
        <f t="shared" si="16"/>
        <v>8.333333333333332</v>
      </c>
      <c r="L701" s="122"/>
    </row>
    <row r="702" spans="1:12" s="62" customFormat="1" ht="30.75">
      <c r="A702" s="64" t="s">
        <v>345</v>
      </c>
      <c r="B702" s="65" t="s">
        <v>567</v>
      </c>
      <c r="C702" s="65" t="s">
        <v>16</v>
      </c>
      <c r="D702" s="65" t="s">
        <v>34</v>
      </c>
      <c r="E702" s="65" t="s">
        <v>346</v>
      </c>
      <c r="F702" s="65"/>
      <c r="G702" s="96">
        <v>33600</v>
      </c>
      <c r="H702" s="97"/>
      <c r="I702" s="98">
        <f>I703</f>
        <v>0</v>
      </c>
      <c r="J702" s="99"/>
      <c r="K702" s="121">
        <f t="shared" si="16"/>
        <v>0</v>
      </c>
      <c r="L702" s="122"/>
    </row>
    <row r="703" spans="1:12" s="62" customFormat="1" ht="39" customHeight="1">
      <c r="A703" s="64" t="s">
        <v>301</v>
      </c>
      <c r="B703" s="65" t="s">
        <v>567</v>
      </c>
      <c r="C703" s="65" t="s">
        <v>16</v>
      </c>
      <c r="D703" s="65" t="s">
        <v>34</v>
      </c>
      <c r="E703" s="65" t="s">
        <v>346</v>
      </c>
      <c r="F703" s="65" t="s">
        <v>302</v>
      </c>
      <c r="G703" s="96">
        <v>33600</v>
      </c>
      <c r="H703" s="97"/>
      <c r="I703" s="98">
        <f>I704</f>
        <v>0</v>
      </c>
      <c r="J703" s="99"/>
      <c r="K703" s="121">
        <f t="shared" si="16"/>
        <v>0</v>
      </c>
      <c r="L703" s="122"/>
    </row>
    <row r="704" spans="1:12" s="62" customFormat="1" ht="15">
      <c r="A704" s="64" t="s">
        <v>327</v>
      </c>
      <c r="B704" s="65" t="s">
        <v>567</v>
      </c>
      <c r="C704" s="65" t="s">
        <v>16</v>
      </c>
      <c r="D704" s="65" t="s">
        <v>34</v>
      </c>
      <c r="E704" s="65" t="s">
        <v>346</v>
      </c>
      <c r="F704" s="65" t="s">
        <v>328</v>
      </c>
      <c r="G704" s="96">
        <v>33600</v>
      </c>
      <c r="H704" s="97"/>
      <c r="I704" s="98">
        <f>'Пр.5'!I473</f>
        <v>0</v>
      </c>
      <c r="J704" s="99"/>
      <c r="K704" s="121">
        <f t="shared" si="16"/>
        <v>0</v>
      </c>
      <c r="L704" s="122"/>
    </row>
    <row r="705" spans="1:12" s="62" customFormat="1" ht="46.5">
      <c r="A705" s="64" t="s">
        <v>349</v>
      </c>
      <c r="B705" s="65" t="s">
        <v>567</v>
      </c>
      <c r="C705" s="65" t="s">
        <v>16</v>
      </c>
      <c r="D705" s="65" t="s">
        <v>34</v>
      </c>
      <c r="E705" s="65" t="s">
        <v>350</v>
      </c>
      <c r="F705" s="65"/>
      <c r="G705" s="96">
        <v>98300</v>
      </c>
      <c r="H705" s="97"/>
      <c r="I705" s="98">
        <f>I706</f>
        <v>0</v>
      </c>
      <c r="J705" s="99"/>
      <c r="K705" s="121">
        <f t="shared" si="16"/>
        <v>0</v>
      </c>
      <c r="L705" s="122"/>
    </row>
    <row r="706" spans="1:12" s="62" customFormat="1" ht="46.5">
      <c r="A706" s="64" t="s">
        <v>301</v>
      </c>
      <c r="B706" s="65" t="s">
        <v>567</v>
      </c>
      <c r="C706" s="65" t="s">
        <v>16</v>
      </c>
      <c r="D706" s="65" t="s">
        <v>34</v>
      </c>
      <c r="E706" s="65" t="s">
        <v>350</v>
      </c>
      <c r="F706" s="65" t="s">
        <v>302</v>
      </c>
      <c r="G706" s="96">
        <v>98300</v>
      </c>
      <c r="H706" s="97"/>
      <c r="I706" s="98">
        <f>I707</f>
        <v>0</v>
      </c>
      <c r="J706" s="99"/>
      <c r="K706" s="121">
        <f t="shared" si="16"/>
        <v>0</v>
      </c>
      <c r="L706" s="122"/>
    </row>
    <row r="707" spans="1:12" s="62" customFormat="1" ht="15">
      <c r="A707" s="64" t="s">
        <v>327</v>
      </c>
      <c r="B707" s="65" t="s">
        <v>567</v>
      </c>
      <c r="C707" s="65" t="s">
        <v>16</v>
      </c>
      <c r="D707" s="65" t="s">
        <v>34</v>
      </c>
      <c r="E707" s="65" t="s">
        <v>350</v>
      </c>
      <c r="F707" s="65" t="s">
        <v>328</v>
      </c>
      <c r="G707" s="96">
        <v>98300</v>
      </c>
      <c r="H707" s="97"/>
      <c r="I707" s="98">
        <f>'Пр.5'!I516</f>
        <v>0</v>
      </c>
      <c r="J707" s="99"/>
      <c r="K707" s="121">
        <f t="shared" si="16"/>
        <v>0</v>
      </c>
      <c r="L707" s="122"/>
    </row>
    <row r="708" spans="1:12" s="62" customFormat="1" ht="30.75">
      <c r="A708" s="64" t="s">
        <v>544</v>
      </c>
      <c r="B708" s="65" t="s">
        <v>567</v>
      </c>
      <c r="C708" s="65" t="s">
        <v>16</v>
      </c>
      <c r="D708" s="65" t="s">
        <v>34</v>
      </c>
      <c r="E708" s="65" t="s">
        <v>545</v>
      </c>
      <c r="F708" s="65"/>
      <c r="G708" s="96">
        <v>100000</v>
      </c>
      <c r="H708" s="97"/>
      <c r="I708" s="98">
        <f>I709</f>
        <v>0</v>
      </c>
      <c r="J708" s="99"/>
      <c r="K708" s="121">
        <f t="shared" si="16"/>
        <v>0</v>
      </c>
      <c r="L708" s="122"/>
    </row>
    <row r="709" spans="1:12" s="62" customFormat="1" ht="39" customHeight="1">
      <c r="A709" s="64" t="s">
        <v>301</v>
      </c>
      <c r="B709" s="65" t="s">
        <v>567</v>
      </c>
      <c r="C709" s="65" t="s">
        <v>16</v>
      </c>
      <c r="D709" s="65" t="s">
        <v>34</v>
      </c>
      <c r="E709" s="65" t="s">
        <v>545</v>
      </c>
      <c r="F709" s="65" t="s">
        <v>302</v>
      </c>
      <c r="G709" s="96">
        <v>100000</v>
      </c>
      <c r="H709" s="97"/>
      <c r="I709" s="98">
        <f>I710</f>
        <v>0</v>
      </c>
      <c r="J709" s="99"/>
      <c r="K709" s="121">
        <f t="shared" si="16"/>
        <v>0</v>
      </c>
      <c r="L709" s="122"/>
    </row>
    <row r="710" spans="1:12" s="62" customFormat="1" ht="15">
      <c r="A710" s="64" t="s">
        <v>327</v>
      </c>
      <c r="B710" s="65" t="s">
        <v>567</v>
      </c>
      <c r="C710" s="65" t="s">
        <v>16</v>
      </c>
      <c r="D710" s="65" t="s">
        <v>34</v>
      </c>
      <c r="E710" s="65" t="s">
        <v>545</v>
      </c>
      <c r="F710" s="65" t="s">
        <v>328</v>
      </c>
      <c r="G710" s="96">
        <v>100000</v>
      </c>
      <c r="H710" s="97"/>
      <c r="I710" s="98">
        <f>'Пр.5'!I536</f>
        <v>0</v>
      </c>
      <c r="J710" s="99"/>
      <c r="K710" s="121">
        <f t="shared" si="16"/>
        <v>0</v>
      </c>
      <c r="L710" s="122"/>
    </row>
    <row r="711" spans="1:12" s="62" customFormat="1" ht="30.75">
      <c r="A711" s="64" t="s">
        <v>532</v>
      </c>
      <c r="B711" s="65" t="s">
        <v>567</v>
      </c>
      <c r="C711" s="65" t="s">
        <v>16</v>
      </c>
      <c r="D711" s="65" t="s">
        <v>34</v>
      </c>
      <c r="E711" s="65" t="s">
        <v>533</v>
      </c>
      <c r="F711" s="65"/>
      <c r="G711" s="96">
        <v>4315700</v>
      </c>
      <c r="H711" s="97"/>
      <c r="I711" s="98">
        <f>I712+I722</f>
        <v>159650</v>
      </c>
      <c r="J711" s="99"/>
      <c r="K711" s="121">
        <f t="shared" si="16"/>
        <v>3.699284009546539</v>
      </c>
      <c r="L711" s="122"/>
    </row>
    <row r="712" spans="1:12" s="62" customFormat="1" ht="46.5">
      <c r="A712" s="64" t="s">
        <v>534</v>
      </c>
      <c r="B712" s="65" t="s">
        <v>567</v>
      </c>
      <c r="C712" s="65" t="s">
        <v>16</v>
      </c>
      <c r="D712" s="65" t="s">
        <v>34</v>
      </c>
      <c r="E712" s="65" t="s">
        <v>535</v>
      </c>
      <c r="F712" s="65"/>
      <c r="G712" s="96">
        <v>1316000</v>
      </c>
      <c r="H712" s="97"/>
      <c r="I712" s="98">
        <f>I713+I716+I719</f>
        <v>159650</v>
      </c>
      <c r="J712" s="99"/>
      <c r="K712" s="121">
        <f t="shared" si="16"/>
        <v>12.131458966565349</v>
      </c>
      <c r="L712" s="122"/>
    </row>
    <row r="713" spans="1:12" s="62" customFormat="1" ht="15">
      <c r="A713" s="64" t="s">
        <v>374</v>
      </c>
      <c r="B713" s="65" t="s">
        <v>567</v>
      </c>
      <c r="C713" s="65" t="s">
        <v>16</v>
      </c>
      <c r="D713" s="65" t="s">
        <v>34</v>
      </c>
      <c r="E713" s="65" t="s">
        <v>537</v>
      </c>
      <c r="F713" s="65"/>
      <c r="G713" s="96">
        <v>300000</v>
      </c>
      <c r="H713" s="97"/>
      <c r="I713" s="98">
        <f>I714</f>
        <v>0</v>
      </c>
      <c r="J713" s="99"/>
      <c r="K713" s="121">
        <f t="shared" si="16"/>
        <v>0</v>
      </c>
      <c r="L713" s="122"/>
    </row>
    <row r="714" spans="1:12" s="62" customFormat="1" ht="46.5">
      <c r="A714" s="64" t="s">
        <v>301</v>
      </c>
      <c r="B714" s="65" t="s">
        <v>567</v>
      </c>
      <c r="C714" s="65" t="s">
        <v>16</v>
      </c>
      <c r="D714" s="65" t="s">
        <v>34</v>
      </c>
      <c r="E714" s="65" t="s">
        <v>537</v>
      </c>
      <c r="F714" s="65" t="s">
        <v>302</v>
      </c>
      <c r="G714" s="96">
        <v>300000</v>
      </c>
      <c r="H714" s="97"/>
      <c r="I714" s="98">
        <f>I715</f>
        <v>0</v>
      </c>
      <c r="J714" s="99"/>
      <c r="K714" s="121">
        <f t="shared" si="16"/>
        <v>0</v>
      </c>
      <c r="L714" s="122"/>
    </row>
    <row r="715" spans="1:12" s="62" customFormat="1" ht="15">
      <c r="A715" s="64" t="s">
        <v>327</v>
      </c>
      <c r="B715" s="65" t="s">
        <v>567</v>
      </c>
      <c r="C715" s="65" t="s">
        <v>16</v>
      </c>
      <c r="D715" s="65" t="s">
        <v>34</v>
      </c>
      <c r="E715" s="65" t="s">
        <v>537</v>
      </c>
      <c r="F715" s="65" t="s">
        <v>328</v>
      </c>
      <c r="G715" s="96">
        <v>300000</v>
      </c>
      <c r="H715" s="97"/>
      <c r="I715" s="98">
        <f>'Пр.5'!I586</f>
        <v>0</v>
      </c>
      <c r="J715" s="99"/>
      <c r="K715" s="121">
        <f t="shared" si="16"/>
        <v>0</v>
      </c>
      <c r="L715" s="122"/>
    </row>
    <row r="716" spans="1:12" s="62" customFormat="1" ht="30.75">
      <c r="A716" s="64" t="s">
        <v>538</v>
      </c>
      <c r="B716" s="65" t="s">
        <v>567</v>
      </c>
      <c r="C716" s="65" t="s">
        <v>16</v>
      </c>
      <c r="D716" s="65" t="s">
        <v>34</v>
      </c>
      <c r="E716" s="65" t="s">
        <v>539</v>
      </c>
      <c r="F716" s="65"/>
      <c r="G716" s="96">
        <v>703000</v>
      </c>
      <c r="H716" s="97"/>
      <c r="I716" s="98">
        <f>I717</f>
        <v>159650</v>
      </c>
      <c r="J716" s="99"/>
      <c r="K716" s="121">
        <f t="shared" si="16"/>
        <v>22.709815078236133</v>
      </c>
      <c r="L716" s="122"/>
    </row>
    <row r="717" spans="1:12" s="62" customFormat="1" ht="46.5">
      <c r="A717" s="64" t="s">
        <v>301</v>
      </c>
      <c r="B717" s="65" t="s">
        <v>567</v>
      </c>
      <c r="C717" s="65" t="s">
        <v>16</v>
      </c>
      <c r="D717" s="65" t="s">
        <v>34</v>
      </c>
      <c r="E717" s="65" t="s">
        <v>539</v>
      </c>
      <c r="F717" s="65" t="s">
        <v>302</v>
      </c>
      <c r="G717" s="96">
        <v>703000</v>
      </c>
      <c r="H717" s="97"/>
      <c r="I717" s="98">
        <f>I718</f>
        <v>159650</v>
      </c>
      <c r="J717" s="99"/>
      <c r="K717" s="121">
        <f t="shared" si="16"/>
        <v>22.709815078236133</v>
      </c>
      <c r="L717" s="122"/>
    </row>
    <row r="718" spans="1:12" s="62" customFormat="1" ht="15">
      <c r="A718" s="64" t="s">
        <v>327</v>
      </c>
      <c r="B718" s="65" t="s">
        <v>567</v>
      </c>
      <c r="C718" s="65" t="s">
        <v>16</v>
      </c>
      <c r="D718" s="65" t="s">
        <v>34</v>
      </c>
      <c r="E718" s="65" t="s">
        <v>539</v>
      </c>
      <c r="F718" s="65" t="s">
        <v>328</v>
      </c>
      <c r="G718" s="96">
        <v>703000</v>
      </c>
      <c r="H718" s="97"/>
      <c r="I718" s="98">
        <f>'Пр.5'!I596</f>
        <v>159650</v>
      </c>
      <c r="J718" s="99"/>
      <c r="K718" s="121">
        <f t="shared" si="16"/>
        <v>22.709815078236133</v>
      </c>
      <c r="L718" s="122"/>
    </row>
    <row r="719" spans="1:12" s="62" customFormat="1" ht="15">
      <c r="A719" s="64" t="s">
        <v>546</v>
      </c>
      <c r="B719" s="65" t="s">
        <v>567</v>
      </c>
      <c r="C719" s="65" t="s">
        <v>16</v>
      </c>
      <c r="D719" s="65" t="s">
        <v>34</v>
      </c>
      <c r="E719" s="65" t="s">
        <v>547</v>
      </c>
      <c r="F719" s="65"/>
      <c r="G719" s="96">
        <v>313000</v>
      </c>
      <c r="H719" s="97"/>
      <c r="I719" s="98">
        <f>I720</f>
        <v>0</v>
      </c>
      <c r="J719" s="99"/>
      <c r="K719" s="121">
        <f t="shared" si="16"/>
        <v>0</v>
      </c>
      <c r="L719" s="122"/>
    </row>
    <row r="720" spans="1:12" s="62" customFormat="1" ht="36" customHeight="1">
      <c r="A720" s="64" t="s">
        <v>301</v>
      </c>
      <c r="B720" s="65" t="s">
        <v>567</v>
      </c>
      <c r="C720" s="65" t="s">
        <v>16</v>
      </c>
      <c r="D720" s="65" t="s">
        <v>34</v>
      </c>
      <c r="E720" s="65" t="s">
        <v>547</v>
      </c>
      <c r="F720" s="65" t="s">
        <v>302</v>
      </c>
      <c r="G720" s="96">
        <v>313000</v>
      </c>
      <c r="H720" s="97"/>
      <c r="I720" s="98">
        <f>I721</f>
        <v>0</v>
      </c>
      <c r="J720" s="99"/>
      <c r="K720" s="121">
        <f t="shared" si="16"/>
        <v>0</v>
      </c>
      <c r="L720" s="122"/>
    </row>
    <row r="721" spans="1:12" s="62" customFormat="1" ht="15">
      <c r="A721" s="64" t="s">
        <v>327</v>
      </c>
      <c r="B721" s="65" t="s">
        <v>567</v>
      </c>
      <c r="C721" s="65" t="s">
        <v>16</v>
      </c>
      <c r="D721" s="65" t="s">
        <v>34</v>
      </c>
      <c r="E721" s="65" t="s">
        <v>547</v>
      </c>
      <c r="F721" s="65" t="s">
        <v>328</v>
      </c>
      <c r="G721" s="96">
        <v>313000</v>
      </c>
      <c r="H721" s="97"/>
      <c r="I721" s="98">
        <f>'Пр.5'!I602</f>
        <v>0</v>
      </c>
      <c r="J721" s="99"/>
      <c r="K721" s="121">
        <f t="shared" si="16"/>
        <v>0</v>
      </c>
      <c r="L721" s="122"/>
    </row>
    <row r="722" spans="1:12" s="62" customFormat="1" ht="46.5">
      <c r="A722" s="64" t="s">
        <v>548</v>
      </c>
      <c r="B722" s="65" t="s">
        <v>567</v>
      </c>
      <c r="C722" s="65" t="s">
        <v>16</v>
      </c>
      <c r="D722" s="65" t="s">
        <v>34</v>
      </c>
      <c r="E722" s="65" t="s">
        <v>549</v>
      </c>
      <c r="F722" s="65"/>
      <c r="G722" s="96">
        <v>2999700</v>
      </c>
      <c r="H722" s="97"/>
      <c r="I722" s="98">
        <f>I723</f>
        <v>0</v>
      </c>
      <c r="J722" s="99"/>
      <c r="K722" s="121">
        <f t="shared" si="16"/>
        <v>0</v>
      </c>
      <c r="L722" s="122"/>
    </row>
    <row r="723" spans="1:12" s="62" customFormat="1" ht="46.5">
      <c r="A723" s="64" t="s">
        <v>550</v>
      </c>
      <c r="B723" s="65" t="s">
        <v>567</v>
      </c>
      <c r="C723" s="65" t="s">
        <v>16</v>
      </c>
      <c r="D723" s="65" t="s">
        <v>34</v>
      </c>
      <c r="E723" s="65" t="s">
        <v>551</v>
      </c>
      <c r="F723" s="65"/>
      <c r="G723" s="96">
        <v>2999700</v>
      </c>
      <c r="H723" s="97"/>
      <c r="I723" s="98">
        <f>I724</f>
        <v>0</v>
      </c>
      <c r="J723" s="99"/>
      <c r="K723" s="121">
        <f t="shared" si="16"/>
        <v>0</v>
      </c>
      <c r="L723" s="122"/>
    </row>
    <row r="724" spans="1:12" s="62" customFormat="1" ht="36" customHeight="1">
      <c r="A724" s="64" t="s">
        <v>301</v>
      </c>
      <c r="B724" s="65" t="s">
        <v>567</v>
      </c>
      <c r="C724" s="65" t="s">
        <v>16</v>
      </c>
      <c r="D724" s="65" t="s">
        <v>34</v>
      </c>
      <c r="E724" s="65" t="s">
        <v>551</v>
      </c>
      <c r="F724" s="65" t="s">
        <v>302</v>
      </c>
      <c r="G724" s="96">
        <v>2999700</v>
      </c>
      <c r="H724" s="97"/>
      <c r="I724" s="98">
        <f>I725</f>
        <v>0</v>
      </c>
      <c r="J724" s="99"/>
      <c r="K724" s="121">
        <f t="shared" si="16"/>
        <v>0</v>
      </c>
      <c r="L724" s="122"/>
    </row>
    <row r="725" spans="1:12" s="62" customFormat="1" ht="15">
      <c r="A725" s="64" t="s">
        <v>327</v>
      </c>
      <c r="B725" s="65" t="s">
        <v>567</v>
      </c>
      <c r="C725" s="65" t="s">
        <v>16</v>
      </c>
      <c r="D725" s="65" t="s">
        <v>34</v>
      </c>
      <c r="E725" s="65" t="s">
        <v>551</v>
      </c>
      <c r="F725" s="65" t="s">
        <v>328</v>
      </c>
      <c r="G725" s="96">
        <v>2999700</v>
      </c>
      <c r="H725" s="97"/>
      <c r="I725" s="98">
        <f>'Пр.5'!I609</f>
        <v>0</v>
      </c>
      <c r="J725" s="99"/>
      <c r="K725" s="121">
        <f t="shared" si="16"/>
        <v>0</v>
      </c>
      <c r="L725" s="122"/>
    </row>
    <row r="726" spans="1:12" s="62" customFormat="1" ht="30.75">
      <c r="A726" s="64" t="s">
        <v>540</v>
      </c>
      <c r="B726" s="65" t="s">
        <v>567</v>
      </c>
      <c r="C726" s="65" t="s">
        <v>16</v>
      </c>
      <c r="D726" s="65" t="s">
        <v>34</v>
      </c>
      <c r="E726" s="65" t="s">
        <v>541</v>
      </c>
      <c r="F726" s="65"/>
      <c r="G726" s="96">
        <v>428000</v>
      </c>
      <c r="H726" s="97"/>
      <c r="I726" s="98">
        <f>I727</f>
        <v>0</v>
      </c>
      <c r="J726" s="99"/>
      <c r="K726" s="121">
        <f t="shared" si="16"/>
        <v>0</v>
      </c>
      <c r="L726" s="122"/>
    </row>
    <row r="727" spans="1:12" s="62" customFormat="1" ht="30.75">
      <c r="A727" s="64" t="s">
        <v>542</v>
      </c>
      <c r="B727" s="65" t="s">
        <v>567</v>
      </c>
      <c r="C727" s="65" t="s">
        <v>16</v>
      </c>
      <c r="D727" s="65" t="s">
        <v>34</v>
      </c>
      <c r="E727" s="65" t="s">
        <v>543</v>
      </c>
      <c r="F727" s="65"/>
      <c r="G727" s="96">
        <v>428000</v>
      </c>
      <c r="H727" s="97"/>
      <c r="I727" s="98">
        <f>I728</f>
        <v>0</v>
      </c>
      <c r="J727" s="99"/>
      <c r="K727" s="121">
        <f t="shared" si="16"/>
        <v>0</v>
      </c>
      <c r="L727" s="122"/>
    </row>
    <row r="728" spans="1:12" s="62" customFormat="1" ht="46.5">
      <c r="A728" s="64" t="s">
        <v>301</v>
      </c>
      <c r="B728" s="65" t="s">
        <v>567</v>
      </c>
      <c r="C728" s="65" t="s">
        <v>16</v>
      </c>
      <c r="D728" s="65" t="s">
        <v>34</v>
      </c>
      <c r="E728" s="65" t="s">
        <v>543</v>
      </c>
      <c r="F728" s="65" t="s">
        <v>302</v>
      </c>
      <c r="G728" s="96">
        <v>428000</v>
      </c>
      <c r="H728" s="97"/>
      <c r="I728" s="98">
        <f>I729</f>
        <v>0</v>
      </c>
      <c r="J728" s="99"/>
      <c r="K728" s="121">
        <f t="shared" si="16"/>
        <v>0</v>
      </c>
      <c r="L728" s="122"/>
    </row>
    <row r="729" spans="1:12" s="62" customFormat="1" ht="15">
      <c r="A729" s="64" t="s">
        <v>327</v>
      </c>
      <c r="B729" s="65" t="s">
        <v>567</v>
      </c>
      <c r="C729" s="65" t="s">
        <v>16</v>
      </c>
      <c r="D729" s="65" t="s">
        <v>34</v>
      </c>
      <c r="E729" s="65" t="s">
        <v>543</v>
      </c>
      <c r="F729" s="65" t="s">
        <v>328</v>
      </c>
      <c r="G729" s="96">
        <v>428000</v>
      </c>
      <c r="H729" s="97"/>
      <c r="I729" s="98"/>
      <c r="J729" s="99"/>
      <c r="K729" s="121">
        <f aca="true" t="shared" si="17" ref="K729:K751">I729/G729*100</f>
        <v>0</v>
      </c>
      <c r="L729" s="122"/>
    </row>
    <row r="730" spans="1:16" s="62" customFormat="1" ht="46.5">
      <c r="A730" s="60" t="s">
        <v>568</v>
      </c>
      <c r="B730" s="61" t="s">
        <v>569</v>
      </c>
      <c r="C730" s="61"/>
      <c r="D730" s="61"/>
      <c r="E730" s="61"/>
      <c r="F730" s="61"/>
      <c r="G730" s="100">
        <v>148036304.6</v>
      </c>
      <c r="H730" s="101"/>
      <c r="I730" s="102">
        <f>I731+I746+I774+I859</f>
        <v>15151897.240000002</v>
      </c>
      <c r="J730" s="103"/>
      <c r="K730" s="121">
        <f t="shared" si="17"/>
        <v>10.23525768286437</v>
      </c>
      <c r="L730" s="122"/>
      <c r="P730" s="63"/>
    </row>
    <row r="731" spans="1:12" s="62" customFormat="1" ht="15">
      <c r="A731" s="64" t="s">
        <v>5</v>
      </c>
      <c r="B731" s="65" t="s">
        <v>569</v>
      </c>
      <c r="C731" s="65" t="s">
        <v>6</v>
      </c>
      <c r="D731" s="65"/>
      <c r="E731" s="65"/>
      <c r="F731" s="65"/>
      <c r="G731" s="96">
        <v>369000</v>
      </c>
      <c r="H731" s="97"/>
      <c r="I731" s="98">
        <f>I732+I741</f>
        <v>7000</v>
      </c>
      <c r="J731" s="99"/>
      <c r="K731" s="121">
        <f t="shared" si="17"/>
        <v>1.8970189701897018</v>
      </c>
      <c r="L731" s="122"/>
    </row>
    <row r="732" spans="1:12" s="62" customFormat="1" ht="62.25">
      <c r="A732" s="64" t="s">
        <v>11</v>
      </c>
      <c r="B732" s="65" t="s">
        <v>569</v>
      </c>
      <c r="C732" s="65" t="s">
        <v>6</v>
      </c>
      <c r="D732" s="65" t="s">
        <v>12</v>
      </c>
      <c r="E732" s="65"/>
      <c r="F732" s="65"/>
      <c r="G732" s="96">
        <v>219000</v>
      </c>
      <c r="H732" s="97"/>
      <c r="I732" s="98">
        <f>I733</f>
        <v>7000</v>
      </c>
      <c r="J732" s="99"/>
      <c r="K732" s="121">
        <f t="shared" si="17"/>
        <v>3.1963470319634704</v>
      </c>
      <c r="L732" s="122"/>
    </row>
    <row r="733" spans="1:12" s="62" customFormat="1" ht="46.5">
      <c r="A733" s="64" t="s">
        <v>63</v>
      </c>
      <c r="B733" s="65" t="s">
        <v>569</v>
      </c>
      <c r="C733" s="65" t="s">
        <v>6</v>
      </c>
      <c r="D733" s="65" t="s">
        <v>12</v>
      </c>
      <c r="E733" s="65" t="s">
        <v>64</v>
      </c>
      <c r="F733" s="65"/>
      <c r="G733" s="96">
        <v>219000</v>
      </c>
      <c r="H733" s="97"/>
      <c r="I733" s="98">
        <f>I734</f>
        <v>7000</v>
      </c>
      <c r="J733" s="99"/>
      <c r="K733" s="121">
        <f t="shared" si="17"/>
        <v>3.1963470319634704</v>
      </c>
      <c r="L733" s="122"/>
    </row>
    <row r="734" spans="1:12" s="62" customFormat="1" ht="15">
      <c r="A734" s="64" t="s">
        <v>73</v>
      </c>
      <c r="B734" s="65" t="s">
        <v>569</v>
      </c>
      <c r="C734" s="65" t="s">
        <v>6</v>
      </c>
      <c r="D734" s="65" t="s">
        <v>12</v>
      </c>
      <c r="E734" s="65" t="s">
        <v>74</v>
      </c>
      <c r="F734" s="65"/>
      <c r="G734" s="96">
        <v>219000</v>
      </c>
      <c r="H734" s="97"/>
      <c r="I734" s="98">
        <f>I735</f>
        <v>7000</v>
      </c>
      <c r="J734" s="99"/>
      <c r="K734" s="121">
        <f t="shared" si="17"/>
        <v>3.1963470319634704</v>
      </c>
      <c r="L734" s="122"/>
    </row>
    <row r="735" spans="1:12" s="62" customFormat="1" ht="30.75">
      <c r="A735" s="64" t="s">
        <v>76</v>
      </c>
      <c r="B735" s="65" t="s">
        <v>569</v>
      </c>
      <c r="C735" s="65" t="s">
        <v>6</v>
      </c>
      <c r="D735" s="65" t="s">
        <v>12</v>
      </c>
      <c r="E735" s="65" t="s">
        <v>77</v>
      </c>
      <c r="F735" s="65"/>
      <c r="G735" s="96">
        <v>219000</v>
      </c>
      <c r="H735" s="97"/>
      <c r="I735" s="98">
        <f>I736+I738</f>
        <v>7000</v>
      </c>
      <c r="J735" s="99"/>
      <c r="K735" s="121">
        <f t="shared" si="17"/>
        <v>3.1963470319634704</v>
      </c>
      <c r="L735" s="122"/>
    </row>
    <row r="736" spans="1:12" s="62" customFormat="1" ht="30.75">
      <c r="A736" s="64" t="s">
        <v>78</v>
      </c>
      <c r="B736" s="65" t="s">
        <v>569</v>
      </c>
      <c r="C736" s="65" t="s">
        <v>6</v>
      </c>
      <c r="D736" s="65" t="s">
        <v>12</v>
      </c>
      <c r="E736" s="65" t="s">
        <v>77</v>
      </c>
      <c r="F736" s="65" t="s">
        <v>79</v>
      </c>
      <c r="G736" s="96">
        <v>204000</v>
      </c>
      <c r="H736" s="97"/>
      <c r="I736" s="98">
        <f>I737</f>
        <v>7000</v>
      </c>
      <c r="J736" s="99"/>
      <c r="K736" s="121">
        <f t="shared" si="17"/>
        <v>3.431372549019608</v>
      </c>
      <c r="L736" s="122"/>
    </row>
    <row r="737" spans="1:12" s="62" customFormat="1" ht="46.5">
      <c r="A737" s="64" t="s">
        <v>80</v>
      </c>
      <c r="B737" s="65" t="s">
        <v>569</v>
      </c>
      <c r="C737" s="65" t="s">
        <v>6</v>
      </c>
      <c r="D737" s="65" t="s">
        <v>12</v>
      </c>
      <c r="E737" s="65" t="s">
        <v>77</v>
      </c>
      <c r="F737" s="65" t="s">
        <v>81</v>
      </c>
      <c r="G737" s="96">
        <v>204000</v>
      </c>
      <c r="H737" s="97"/>
      <c r="I737" s="98">
        <v>7000</v>
      </c>
      <c r="J737" s="99"/>
      <c r="K737" s="121">
        <f t="shared" si="17"/>
        <v>3.431372549019608</v>
      </c>
      <c r="L737" s="122"/>
    </row>
    <row r="738" spans="1:12" s="62" customFormat="1" ht="15">
      <c r="A738" s="64" t="s">
        <v>97</v>
      </c>
      <c r="B738" s="65" t="s">
        <v>569</v>
      </c>
      <c r="C738" s="65" t="s">
        <v>6</v>
      </c>
      <c r="D738" s="65" t="s">
        <v>12</v>
      </c>
      <c r="E738" s="65" t="s">
        <v>77</v>
      </c>
      <c r="F738" s="65" t="s">
        <v>98</v>
      </c>
      <c r="G738" s="96">
        <v>15000</v>
      </c>
      <c r="H738" s="97"/>
      <c r="I738" s="98">
        <f>I739+I740</f>
        <v>0</v>
      </c>
      <c r="J738" s="99"/>
      <c r="K738" s="121">
        <f t="shared" si="17"/>
        <v>0</v>
      </c>
      <c r="L738" s="122"/>
    </row>
    <row r="739" spans="1:12" s="62" customFormat="1" ht="15">
      <c r="A739" s="64" t="s">
        <v>99</v>
      </c>
      <c r="B739" s="65" t="s">
        <v>569</v>
      </c>
      <c r="C739" s="65" t="s">
        <v>6</v>
      </c>
      <c r="D739" s="65" t="s">
        <v>12</v>
      </c>
      <c r="E739" s="65" t="s">
        <v>77</v>
      </c>
      <c r="F739" s="65" t="s">
        <v>100</v>
      </c>
      <c r="G739" s="96">
        <v>10000</v>
      </c>
      <c r="H739" s="97"/>
      <c r="I739" s="98">
        <v>0</v>
      </c>
      <c r="J739" s="99"/>
      <c r="K739" s="121">
        <f t="shared" si="17"/>
        <v>0</v>
      </c>
      <c r="L739" s="122"/>
    </row>
    <row r="740" spans="1:12" s="62" customFormat="1" ht="15">
      <c r="A740" s="64" t="s">
        <v>101</v>
      </c>
      <c r="B740" s="65" t="s">
        <v>569</v>
      </c>
      <c r="C740" s="65" t="s">
        <v>6</v>
      </c>
      <c r="D740" s="65" t="s">
        <v>12</v>
      </c>
      <c r="E740" s="65" t="s">
        <v>77</v>
      </c>
      <c r="F740" s="65" t="s">
        <v>102</v>
      </c>
      <c r="G740" s="96">
        <v>5000</v>
      </c>
      <c r="H740" s="97"/>
      <c r="I740" s="98">
        <v>0</v>
      </c>
      <c r="J740" s="99"/>
      <c r="K740" s="121">
        <f t="shared" si="17"/>
        <v>0</v>
      </c>
      <c r="L740" s="122"/>
    </row>
    <row r="741" spans="1:12" s="62" customFormat="1" ht="15">
      <c r="A741" s="64" t="s">
        <v>17</v>
      </c>
      <c r="B741" s="65" t="s">
        <v>569</v>
      </c>
      <c r="C741" s="65" t="s">
        <v>6</v>
      </c>
      <c r="D741" s="65" t="s">
        <v>18</v>
      </c>
      <c r="E741" s="65"/>
      <c r="F741" s="65"/>
      <c r="G741" s="96">
        <v>150000</v>
      </c>
      <c r="H741" s="97"/>
      <c r="I741" s="98">
        <f>I742</f>
        <v>0</v>
      </c>
      <c r="J741" s="99"/>
      <c r="K741" s="121">
        <f t="shared" si="17"/>
        <v>0</v>
      </c>
      <c r="L741" s="122"/>
    </row>
    <row r="742" spans="1:12" s="62" customFormat="1" ht="46.5">
      <c r="A742" s="64" t="s">
        <v>156</v>
      </c>
      <c r="B742" s="65" t="s">
        <v>569</v>
      </c>
      <c r="C742" s="65" t="s">
        <v>6</v>
      </c>
      <c r="D742" s="65" t="s">
        <v>18</v>
      </c>
      <c r="E742" s="65" t="s">
        <v>157</v>
      </c>
      <c r="F742" s="65"/>
      <c r="G742" s="96">
        <v>150000</v>
      </c>
      <c r="H742" s="97"/>
      <c r="I742" s="98">
        <f>I743</f>
        <v>0</v>
      </c>
      <c r="J742" s="99"/>
      <c r="K742" s="121">
        <f t="shared" si="17"/>
        <v>0</v>
      </c>
      <c r="L742" s="122"/>
    </row>
    <row r="743" spans="1:12" s="62" customFormat="1" ht="46.5">
      <c r="A743" s="64" t="s">
        <v>160</v>
      </c>
      <c r="B743" s="65" t="s">
        <v>569</v>
      </c>
      <c r="C743" s="65" t="s">
        <v>6</v>
      </c>
      <c r="D743" s="65" t="s">
        <v>18</v>
      </c>
      <c r="E743" s="65" t="s">
        <v>161</v>
      </c>
      <c r="F743" s="65"/>
      <c r="G743" s="96">
        <v>150000</v>
      </c>
      <c r="H743" s="97"/>
      <c r="I743" s="98">
        <f>I744</f>
        <v>0</v>
      </c>
      <c r="J743" s="99"/>
      <c r="K743" s="121">
        <f t="shared" si="17"/>
        <v>0</v>
      </c>
      <c r="L743" s="122"/>
    </row>
    <row r="744" spans="1:12" s="62" customFormat="1" ht="30.75">
      <c r="A744" s="64" t="s">
        <v>78</v>
      </c>
      <c r="B744" s="65" t="s">
        <v>569</v>
      </c>
      <c r="C744" s="65" t="s">
        <v>6</v>
      </c>
      <c r="D744" s="65" t="s">
        <v>18</v>
      </c>
      <c r="E744" s="65" t="s">
        <v>161</v>
      </c>
      <c r="F744" s="65" t="s">
        <v>79</v>
      </c>
      <c r="G744" s="96">
        <v>150000</v>
      </c>
      <c r="H744" s="97"/>
      <c r="I744" s="98">
        <f>I745</f>
        <v>0</v>
      </c>
      <c r="J744" s="99"/>
      <c r="K744" s="121">
        <f t="shared" si="17"/>
        <v>0</v>
      </c>
      <c r="L744" s="122"/>
    </row>
    <row r="745" spans="1:12" s="62" customFormat="1" ht="46.5">
      <c r="A745" s="64" t="s">
        <v>80</v>
      </c>
      <c r="B745" s="65" t="s">
        <v>569</v>
      </c>
      <c r="C745" s="65" t="s">
        <v>6</v>
      </c>
      <c r="D745" s="65" t="s">
        <v>18</v>
      </c>
      <c r="E745" s="65" t="s">
        <v>161</v>
      </c>
      <c r="F745" s="65" t="s">
        <v>81</v>
      </c>
      <c r="G745" s="96">
        <v>150000</v>
      </c>
      <c r="H745" s="97"/>
      <c r="I745" s="98">
        <v>0</v>
      </c>
      <c r="J745" s="99"/>
      <c r="K745" s="121">
        <f t="shared" si="17"/>
        <v>0</v>
      </c>
      <c r="L745" s="122"/>
    </row>
    <row r="746" spans="1:12" s="62" customFormat="1" ht="15">
      <c r="A746" s="64" t="s">
        <v>24</v>
      </c>
      <c r="B746" s="65" t="s">
        <v>569</v>
      </c>
      <c r="C746" s="65" t="s">
        <v>12</v>
      </c>
      <c r="D746" s="65"/>
      <c r="E746" s="65"/>
      <c r="F746" s="65"/>
      <c r="G746" s="96">
        <v>23588500</v>
      </c>
      <c r="H746" s="97"/>
      <c r="I746" s="98">
        <f>I747+I754+I759</f>
        <v>5348727.98</v>
      </c>
      <c r="J746" s="99"/>
      <c r="K746" s="121">
        <f t="shared" si="17"/>
        <v>22.675150942196414</v>
      </c>
      <c r="L746" s="122"/>
    </row>
    <row r="747" spans="1:12" s="62" customFormat="1" ht="15">
      <c r="A747" s="64" t="s">
        <v>25</v>
      </c>
      <c r="B747" s="65" t="s">
        <v>569</v>
      </c>
      <c r="C747" s="65" t="s">
        <v>12</v>
      </c>
      <c r="D747" s="65" t="s">
        <v>8</v>
      </c>
      <c r="E747" s="65"/>
      <c r="F747" s="65"/>
      <c r="G747" s="96">
        <v>12169600</v>
      </c>
      <c r="H747" s="97"/>
      <c r="I747" s="98">
        <f>I748</f>
        <v>4101491.98</v>
      </c>
      <c r="J747" s="99"/>
      <c r="K747" s="121">
        <f t="shared" si="17"/>
        <v>33.70276738758874</v>
      </c>
      <c r="L747" s="122"/>
    </row>
    <row r="748" spans="1:12" s="62" customFormat="1" ht="15">
      <c r="A748" s="64" t="s">
        <v>203</v>
      </c>
      <c r="B748" s="65" t="s">
        <v>569</v>
      </c>
      <c r="C748" s="65" t="s">
        <v>12</v>
      </c>
      <c r="D748" s="65" t="s">
        <v>8</v>
      </c>
      <c r="E748" s="65" t="s">
        <v>204</v>
      </c>
      <c r="F748" s="65"/>
      <c r="G748" s="96">
        <v>12169600</v>
      </c>
      <c r="H748" s="97"/>
      <c r="I748" s="98">
        <f>I749</f>
        <v>4101491.98</v>
      </c>
      <c r="J748" s="99"/>
      <c r="K748" s="121">
        <f t="shared" si="17"/>
        <v>33.70276738758874</v>
      </c>
      <c r="L748" s="122"/>
    </row>
    <row r="749" spans="1:12" s="62" customFormat="1" ht="30.75">
      <c r="A749" s="64" t="s">
        <v>205</v>
      </c>
      <c r="B749" s="65" t="s">
        <v>569</v>
      </c>
      <c r="C749" s="65" t="s">
        <v>12</v>
      </c>
      <c r="D749" s="65" t="s">
        <v>8</v>
      </c>
      <c r="E749" s="65" t="s">
        <v>206</v>
      </c>
      <c r="F749" s="65"/>
      <c r="G749" s="96">
        <f>12169600+G752</f>
        <v>12169600</v>
      </c>
      <c r="H749" s="97"/>
      <c r="I749" s="98">
        <f>I750+I752</f>
        <v>4101491.98</v>
      </c>
      <c r="J749" s="99"/>
      <c r="K749" s="121">
        <f t="shared" si="17"/>
        <v>33.70276738758874</v>
      </c>
      <c r="L749" s="122"/>
    </row>
    <row r="750" spans="1:12" s="62" customFormat="1" ht="30.75">
      <c r="A750" s="64" t="s">
        <v>78</v>
      </c>
      <c r="B750" s="65" t="s">
        <v>569</v>
      </c>
      <c r="C750" s="65" t="s">
        <v>12</v>
      </c>
      <c r="D750" s="65" t="s">
        <v>8</v>
      </c>
      <c r="E750" s="65" t="s">
        <v>206</v>
      </c>
      <c r="F750" s="65" t="s">
        <v>79</v>
      </c>
      <c r="G750" s="96">
        <v>12169600</v>
      </c>
      <c r="H750" s="97"/>
      <c r="I750" s="98">
        <f>I751</f>
        <v>3615710.69</v>
      </c>
      <c r="J750" s="99"/>
      <c r="K750" s="121">
        <f t="shared" si="17"/>
        <v>29.71100685314226</v>
      </c>
      <c r="L750" s="122"/>
    </row>
    <row r="751" spans="1:12" s="62" customFormat="1" ht="46.5">
      <c r="A751" s="64" t="s">
        <v>80</v>
      </c>
      <c r="B751" s="65" t="s">
        <v>569</v>
      </c>
      <c r="C751" s="65" t="s">
        <v>12</v>
      </c>
      <c r="D751" s="65" t="s">
        <v>8</v>
      </c>
      <c r="E751" s="65" t="s">
        <v>206</v>
      </c>
      <c r="F751" s="65" t="s">
        <v>81</v>
      </c>
      <c r="G751" s="96">
        <v>12169600</v>
      </c>
      <c r="H751" s="97"/>
      <c r="I751" s="98">
        <v>3615710.69</v>
      </c>
      <c r="J751" s="99"/>
      <c r="K751" s="121">
        <f t="shared" si="17"/>
        <v>29.71100685314226</v>
      </c>
      <c r="L751" s="122"/>
    </row>
    <row r="752" spans="1:12" s="62" customFormat="1" ht="15">
      <c r="A752" s="66" t="s">
        <v>97</v>
      </c>
      <c r="B752" s="65" t="s">
        <v>569</v>
      </c>
      <c r="C752" s="65" t="s">
        <v>12</v>
      </c>
      <c r="D752" s="65" t="s">
        <v>8</v>
      </c>
      <c r="E752" s="65" t="s">
        <v>206</v>
      </c>
      <c r="F752" s="65">
        <v>800</v>
      </c>
      <c r="G752" s="96">
        <f>G753</f>
        <v>0</v>
      </c>
      <c r="H752" s="97"/>
      <c r="I752" s="98">
        <f>I753</f>
        <v>485781.29</v>
      </c>
      <c r="J752" s="99"/>
      <c r="K752" s="121">
        <v>0</v>
      </c>
      <c r="L752" s="122"/>
    </row>
    <row r="753" spans="1:12" s="62" customFormat="1" ht="15">
      <c r="A753" s="66" t="s">
        <v>99</v>
      </c>
      <c r="B753" s="65" t="s">
        <v>569</v>
      </c>
      <c r="C753" s="65" t="s">
        <v>12</v>
      </c>
      <c r="D753" s="65" t="s">
        <v>8</v>
      </c>
      <c r="E753" s="65" t="s">
        <v>206</v>
      </c>
      <c r="F753" s="65">
        <v>830</v>
      </c>
      <c r="G753" s="96">
        <v>0</v>
      </c>
      <c r="H753" s="97"/>
      <c r="I753" s="98">
        <v>485781.29</v>
      </c>
      <c r="J753" s="99"/>
      <c r="K753" s="121">
        <v>0</v>
      </c>
      <c r="L753" s="122"/>
    </row>
    <row r="754" spans="1:12" s="62" customFormat="1" ht="15">
      <c r="A754" s="64" t="s">
        <v>26</v>
      </c>
      <c r="B754" s="65" t="s">
        <v>569</v>
      </c>
      <c r="C754" s="65" t="s">
        <v>12</v>
      </c>
      <c r="D754" s="65" t="s">
        <v>14</v>
      </c>
      <c r="E754" s="65"/>
      <c r="F754" s="65"/>
      <c r="G754" s="96">
        <v>10200</v>
      </c>
      <c r="H754" s="97"/>
      <c r="I754" s="98">
        <f>I755</f>
        <v>0</v>
      </c>
      <c r="J754" s="99"/>
      <c r="K754" s="121">
        <f aca="true" t="shared" si="18" ref="K754:K796">I754/G754*100</f>
        <v>0</v>
      </c>
      <c r="L754" s="122"/>
    </row>
    <row r="755" spans="1:12" s="62" customFormat="1" ht="15">
      <c r="A755" s="64" t="s">
        <v>207</v>
      </c>
      <c r="B755" s="65" t="s">
        <v>569</v>
      </c>
      <c r="C755" s="65" t="s">
        <v>12</v>
      </c>
      <c r="D755" s="65" t="s">
        <v>14</v>
      </c>
      <c r="E755" s="65" t="s">
        <v>208</v>
      </c>
      <c r="F755" s="65"/>
      <c r="G755" s="96">
        <v>10200</v>
      </c>
      <c r="H755" s="97"/>
      <c r="I755" s="98">
        <f>I756</f>
        <v>0</v>
      </c>
      <c r="J755" s="99"/>
      <c r="K755" s="121">
        <f t="shared" si="18"/>
        <v>0</v>
      </c>
      <c r="L755" s="122"/>
    </row>
    <row r="756" spans="1:12" s="62" customFormat="1" ht="15">
      <c r="A756" s="64" t="s">
        <v>209</v>
      </c>
      <c r="B756" s="65" t="s">
        <v>569</v>
      </c>
      <c r="C756" s="65" t="s">
        <v>12</v>
      </c>
      <c r="D756" s="65" t="s">
        <v>14</v>
      </c>
      <c r="E756" s="65" t="s">
        <v>210</v>
      </c>
      <c r="F756" s="65"/>
      <c r="G756" s="96">
        <v>10200</v>
      </c>
      <c r="H756" s="97"/>
      <c r="I756" s="98">
        <f>I757</f>
        <v>0</v>
      </c>
      <c r="J756" s="99"/>
      <c r="K756" s="121">
        <f t="shared" si="18"/>
        <v>0</v>
      </c>
      <c r="L756" s="122"/>
    </row>
    <row r="757" spans="1:12" s="62" customFormat="1" ht="30.75">
      <c r="A757" s="64" t="s">
        <v>78</v>
      </c>
      <c r="B757" s="65" t="s">
        <v>569</v>
      </c>
      <c r="C757" s="65" t="s">
        <v>12</v>
      </c>
      <c r="D757" s="65" t="s">
        <v>14</v>
      </c>
      <c r="E757" s="65" t="s">
        <v>210</v>
      </c>
      <c r="F757" s="65" t="s">
        <v>79</v>
      </c>
      <c r="G757" s="96">
        <v>10200</v>
      </c>
      <c r="H757" s="97"/>
      <c r="I757" s="98">
        <f>I758</f>
        <v>0</v>
      </c>
      <c r="J757" s="99"/>
      <c r="K757" s="121">
        <f t="shared" si="18"/>
        <v>0</v>
      </c>
      <c r="L757" s="122"/>
    </row>
    <row r="758" spans="1:12" s="62" customFormat="1" ht="46.5">
      <c r="A758" s="64" t="s">
        <v>80</v>
      </c>
      <c r="B758" s="65" t="s">
        <v>569</v>
      </c>
      <c r="C758" s="65" t="s">
        <v>12</v>
      </c>
      <c r="D758" s="65" t="s">
        <v>14</v>
      </c>
      <c r="E758" s="65" t="s">
        <v>210</v>
      </c>
      <c r="F758" s="65" t="s">
        <v>81</v>
      </c>
      <c r="G758" s="96">
        <v>10200</v>
      </c>
      <c r="H758" s="97"/>
      <c r="I758" s="98"/>
      <c r="J758" s="99"/>
      <c r="K758" s="121">
        <f t="shared" si="18"/>
        <v>0</v>
      </c>
      <c r="L758" s="122"/>
    </row>
    <row r="759" spans="1:12" s="62" customFormat="1" ht="15">
      <c r="A759" s="64" t="s">
        <v>29</v>
      </c>
      <c r="B759" s="65" t="s">
        <v>569</v>
      </c>
      <c r="C759" s="65" t="s">
        <v>12</v>
      </c>
      <c r="D759" s="65" t="s">
        <v>30</v>
      </c>
      <c r="E759" s="65"/>
      <c r="F759" s="65"/>
      <c r="G759" s="96">
        <v>11408700</v>
      </c>
      <c r="H759" s="97"/>
      <c r="I759" s="98">
        <f>I760+I765+I770</f>
        <v>1247236</v>
      </c>
      <c r="J759" s="99"/>
      <c r="K759" s="121">
        <f t="shared" si="18"/>
        <v>10.932323577620588</v>
      </c>
      <c r="L759" s="122"/>
    </row>
    <row r="760" spans="1:12" s="62" customFormat="1" ht="46.5">
      <c r="A760" s="64" t="s">
        <v>215</v>
      </c>
      <c r="B760" s="65" t="s">
        <v>569</v>
      </c>
      <c r="C760" s="65" t="s">
        <v>12</v>
      </c>
      <c r="D760" s="65" t="s">
        <v>30</v>
      </c>
      <c r="E760" s="65" t="s">
        <v>216</v>
      </c>
      <c r="F760" s="65"/>
      <c r="G760" s="96">
        <v>500000</v>
      </c>
      <c r="H760" s="97"/>
      <c r="I760" s="98">
        <f>I761</f>
        <v>0</v>
      </c>
      <c r="J760" s="99"/>
      <c r="K760" s="121">
        <f t="shared" si="18"/>
        <v>0</v>
      </c>
      <c r="L760" s="122"/>
    </row>
    <row r="761" spans="1:12" s="62" customFormat="1" ht="30.75">
      <c r="A761" s="64" t="s">
        <v>217</v>
      </c>
      <c r="B761" s="65" t="s">
        <v>569</v>
      </c>
      <c r="C761" s="65" t="s">
        <v>12</v>
      </c>
      <c r="D761" s="65" t="s">
        <v>30</v>
      </c>
      <c r="E761" s="65" t="s">
        <v>218</v>
      </c>
      <c r="F761" s="65"/>
      <c r="G761" s="96">
        <v>500000</v>
      </c>
      <c r="H761" s="97"/>
      <c r="I761" s="98">
        <f>I762</f>
        <v>0</v>
      </c>
      <c r="J761" s="99"/>
      <c r="K761" s="121">
        <f t="shared" si="18"/>
        <v>0</v>
      </c>
      <c r="L761" s="122"/>
    </row>
    <row r="762" spans="1:12" s="62" customFormat="1" ht="78">
      <c r="A762" s="64" t="s">
        <v>219</v>
      </c>
      <c r="B762" s="65" t="s">
        <v>569</v>
      </c>
      <c r="C762" s="65" t="s">
        <v>12</v>
      </c>
      <c r="D762" s="65" t="s">
        <v>30</v>
      </c>
      <c r="E762" s="65" t="s">
        <v>220</v>
      </c>
      <c r="F762" s="65"/>
      <c r="G762" s="96">
        <v>500000</v>
      </c>
      <c r="H762" s="97"/>
      <c r="I762" s="98">
        <f>I763</f>
        <v>0</v>
      </c>
      <c r="J762" s="99"/>
      <c r="K762" s="121">
        <f t="shared" si="18"/>
        <v>0</v>
      </c>
      <c r="L762" s="122"/>
    </row>
    <row r="763" spans="1:12" s="62" customFormat="1" ht="30.75">
      <c r="A763" s="64" t="s">
        <v>78</v>
      </c>
      <c r="B763" s="65" t="s">
        <v>569</v>
      </c>
      <c r="C763" s="65" t="s">
        <v>12</v>
      </c>
      <c r="D763" s="65" t="s">
        <v>30</v>
      </c>
      <c r="E763" s="65" t="s">
        <v>220</v>
      </c>
      <c r="F763" s="65" t="s">
        <v>79</v>
      </c>
      <c r="G763" s="96">
        <v>500000</v>
      </c>
      <c r="H763" s="97"/>
      <c r="I763" s="98">
        <f>I764</f>
        <v>0</v>
      </c>
      <c r="J763" s="99"/>
      <c r="K763" s="121">
        <f t="shared" si="18"/>
        <v>0</v>
      </c>
      <c r="L763" s="122"/>
    </row>
    <row r="764" spans="1:12" s="62" customFormat="1" ht="46.5">
      <c r="A764" s="64" t="s">
        <v>80</v>
      </c>
      <c r="B764" s="65" t="s">
        <v>569</v>
      </c>
      <c r="C764" s="65" t="s">
        <v>12</v>
      </c>
      <c r="D764" s="65" t="s">
        <v>30</v>
      </c>
      <c r="E764" s="65" t="s">
        <v>220</v>
      </c>
      <c r="F764" s="65" t="s">
        <v>81</v>
      </c>
      <c r="G764" s="96">
        <v>500000</v>
      </c>
      <c r="H764" s="97"/>
      <c r="I764" s="98">
        <f>'Пр.5'!I14</f>
        <v>0</v>
      </c>
      <c r="J764" s="99"/>
      <c r="K764" s="121">
        <f t="shared" si="18"/>
        <v>0</v>
      </c>
      <c r="L764" s="122"/>
    </row>
    <row r="765" spans="1:12" s="62" customFormat="1" ht="46.5">
      <c r="A765" s="64" t="s">
        <v>221</v>
      </c>
      <c r="B765" s="65" t="s">
        <v>569</v>
      </c>
      <c r="C765" s="65" t="s">
        <v>12</v>
      </c>
      <c r="D765" s="65" t="s">
        <v>30</v>
      </c>
      <c r="E765" s="65" t="s">
        <v>222</v>
      </c>
      <c r="F765" s="65"/>
      <c r="G765" s="96">
        <v>6400000</v>
      </c>
      <c r="H765" s="97"/>
      <c r="I765" s="98">
        <f>I766</f>
        <v>0</v>
      </c>
      <c r="J765" s="99"/>
      <c r="K765" s="121">
        <f t="shared" si="18"/>
        <v>0</v>
      </c>
      <c r="L765" s="122"/>
    </row>
    <row r="766" spans="1:12" s="62" customFormat="1" ht="46.5">
      <c r="A766" s="64" t="s">
        <v>223</v>
      </c>
      <c r="B766" s="65" t="s">
        <v>569</v>
      </c>
      <c r="C766" s="65" t="s">
        <v>12</v>
      </c>
      <c r="D766" s="65" t="s">
        <v>30</v>
      </c>
      <c r="E766" s="65" t="s">
        <v>224</v>
      </c>
      <c r="F766" s="65"/>
      <c r="G766" s="96">
        <v>6400000</v>
      </c>
      <c r="H766" s="97"/>
      <c r="I766" s="98">
        <f>I767</f>
        <v>0</v>
      </c>
      <c r="J766" s="99"/>
      <c r="K766" s="121">
        <f t="shared" si="18"/>
        <v>0</v>
      </c>
      <c r="L766" s="122"/>
    </row>
    <row r="767" spans="1:12" s="62" customFormat="1" ht="46.5">
      <c r="A767" s="64" t="s">
        <v>225</v>
      </c>
      <c r="B767" s="65" t="s">
        <v>569</v>
      </c>
      <c r="C767" s="65" t="s">
        <v>12</v>
      </c>
      <c r="D767" s="65" t="s">
        <v>30</v>
      </c>
      <c r="E767" s="65" t="s">
        <v>226</v>
      </c>
      <c r="F767" s="65"/>
      <c r="G767" s="96">
        <v>6400000</v>
      </c>
      <c r="H767" s="97"/>
      <c r="I767" s="98">
        <f>I768</f>
        <v>0</v>
      </c>
      <c r="J767" s="99"/>
      <c r="K767" s="121">
        <f t="shared" si="18"/>
        <v>0</v>
      </c>
      <c r="L767" s="122"/>
    </row>
    <row r="768" spans="1:12" s="62" customFormat="1" ht="30.75">
      <c r="A768" s="64" t="s">
        <v>78</v>
      </c>
      <c r="B768" s="65" t="s">
        <v>569</v>
      </c>
      <c r="C768" s="65" t="s">
        <v>12</v>
      </c>
      <c r="D768" s="65" t="s">
        <v>30</v>
      </c>
      <c r="E768" s="65" t="s">
        <v>226</v>
      </c>
      <c r="F768" s="65" t="s">
        <v>79</v>
      </c>
      <c r="G768" s="96">
        <v>6400000</v>
      </c>
      <c r="H768" s="97"/>
      <c r="I768" s="98">
        <f>I769</f>
        <v>0</v>
      </c>
      <c r="J768" s="99"/>
      <c r="K768" s="121">
        <f t="shared" si="18"/>
        <v>0</v>
      </c>
      <c r="L768" s="122"/>
    </row>
    <row r="769" spans="1:12" s="62" customFormat="1" ht="46.5">
      <c r="A769" s="64" t="s">
        <v>80</v>
      </c>
      <c r="B769" s="65" t="s">
        <v>569</v>
      </c>
      <c r="C769" s="65" t="s">
        <v>12</v>
      </c>
      <c r="D769" s="65" t="s">
        <v>30</v>
      </c>
      <c r="E769" s="65" t="s">
        <v>226</v>
      </c>
      <c r="F769" s="65" t="s">
        <v>81</v>
      </c>
      <c r="G769" s="96">
        <v>6400000</v>
      </c>
      <c r="H769" s="97"/>
      <c r="I769" s="98">
        <f>'Пр.5'!I210</f>
        <v>0</v>
      </c>
      <c r="J769" s="99"/>
      <c r="K769" s="121">
        <f t="shared" si="18"/>
        <v>0</v>
      </c>
      <c r="L769" s="122"/>
    </row>
    <row r="770" spans="1:12" s="62" customFormat="1" ht="15">
      <c r="A770" s="64" t="s">
        <v>227</v>
      </c>
      <c r="B770" s="65" t="s">
        <v>569</v>
      </c>
      <c r="C770" s="65" t="s">
        <v>12</v>
      </c>
      <c r="D770" s="65" t="s">
        <v>30</v>
      </c>
      <c r="E770" s="65" t="s">
        <v>228</v>
      </c>
      <c r="F770" s="65"/>
      <c r="G770" s="96">
        <v>4508700</v>
      </c>
      <c r="H770" s="97"/>
      <c r="I770" s="98">
        <f>I771</f>
        <v>1247236</v>
      </c>
      <c r="J770" s="99"/>
      <c r="K770" s="121">
        <f t="shared" si="18"/>
        <v>27.662873999157185</v>
      </c>
      <c r="L770" s="122"/>
    </row>
    <row r="771" spans="1:12" s="62" customFormat="1" ht="30.75">
      <c r="A771" s="64" t="s">
        <v>229</v>
      </c>
      <c r="B771" s="65" t="s">
        <v>569</v>
      </c>
      <c r="C771" s="65" t="s">
        <v>12</v>
      </c>
      <c r="D771" s="65" t="s">
        <v>30</v>
      </c>
      <c r="E771" s="65" t="s">
        <v>230</v>
      </c>
      <c r="F771" s="65"/>
      <c r="G771" s="96">
        <v>4508700</v>
      </c>
      <c r="H771" s="97"/>
      <c r="I771" s="98">
        <f>I772</f>
        <v>1247236</v>
      </c>
      <c r="J771" s="99"/>
      <c r="K771" s="121">
        <f t="shared" si="18"/>
        <v>27.662873999157185</v>
      </c>
      <c r="L771" s="122"/>
    </row>
    <row r="772" spans="1:12" s="62" customFormat="1" ht="30.75">
      <c r="A772" s="64" t="s">
        <v>78</v>
      </c>
      <c r="B772" s="65" t="s">
        <v>569</v>
      </c>
      <c r="C772" s="65" t="s">
        <v>12</v>
      </c>
      <c r="D772" s="65" t="s">
        <v>30</v>
      </c>
      <c r="E772" s="65" t="s">
        <v>230</v>
      </c>
      <c r="F772" s="65" t="s">
        <v>79</v>
      </c>
      <c r="G772" s="96">
        <v>4508700</v>
      </c>
      <c r="H772" s="97"/>
      <c r="I772" s="98">
        <f>I773</f>
        <v>1247236</v>
      </c>
      <c r="J772" s="99"/>
      <c r="K772" s="121">
        <f t="shared" si="18"/>
        <v>27.662873999157185</v>
      </c>
      <c r="L772" s="122"/>
    </row>
    <row r="773" spans="1:12" s="62" customFormat="1" ht="46.5">
      <c r="A773" s="64" t="s">
        <v>80</v>
      </c>
      <c r="B773" s="65" t="s">
        <v>569</v>
      </c>
      <c r="C773" s="65" t="s">
        <v>12</v>
      </c>
      <c r="D773" s="65" t="s">
        <v>30</v>
      </c>
      <c r="E773" s="65" t="s">
        <v>230</v>
      </c>
      <c r="F773" s="65" t="s">
        <v>81</v>
      </c>
      <c r="G773" s="96">
        <v>4508700</v>
      </c>
      <c r="H773" s="97"/>
      <c r="I773" s="98">
        <f>599685+598500+49051</f>
        <v>1247236</v>
      </c>
      <c r="J773" s="99"/>
      <c r="K773" s="121">
        <f t="shared" si="18"/>
        <v>27.662873999157185</v>
      </c>
      <c r="L773" s="122"/>
    </row>
    <row r="774" spans="1:12" s="62" customFormat="1" ht="15">
      <c r="A774" s="64" t="s">
        <v>33</v>
      </c>
      <c r="B774" s="65" t="s">
        <v>569</v>
      </c>
      <c r="C774" s="65" t="s">
        <v>34</v>
      </c>
      <c r="D774" s="65"/>
      <c r="E774" s="65"/>
      <c r="F774" s="65"/>
      <c r="G774" s="96">
        <v>122140804.6</v>
      </c>
      <c r="H774" s="97"/>
      <c r="I774" s="98">
        <f>I775+I799+I822</f>
        <v>7928873.100000001</v>
      </c>
      <c r="J774" s="99"/>
      <c r="K774" s="121">
        <f t="shared" si="18"/>
        <v>6.491584140096618</v>
      </c>
      <c r="L774" s="122"/>
    </row>
    <row r="775" spans="1:12" s="62" customFormat="1" ht="15">
      <c r="A775" s="64" t="s">
        <v>35</v>
      </c>
      <c r="B775" s="65" t="s">
        <v>569</v>
      </c>
      <c r="C775" s="65" t="s">
        <v>34</v>
      </c>
      <c r="D775" s="65" t="s">
        <v>6</v>
      </c>
      <c r="E775" s="65"/>
      <c r="F775" s="65"/>
      <c r="G775" s="96">
        <v>77068115.65</v>
      </c>
      <c r="H775" s="97"/>
      <c r="I775" s="98">
        <f>I776+I784+I789</f>
        <v>1936251.95</v>
      </c>
      <c r="J775" s="99"/>
      <c r="K775" s="121">
        <f t="shared" si="18"/>
        <v>2.512390414206267</v>
      </c>
      <c r="L775" s="122"/>
    </row>
    <row r="776" spans="1:12" s="62" customFormat="1" ht="46.5">
      <c r="A776" s="64" t="s">
        <v>245</v>
      </c>
      <c r="B776" s="65" t="s">
        <v>569</v>
      </c>
      <c r="C776" s="65" t="s">
        <v>34</v>
      </c>
      <c r="D776" s="65" t="s">
        <v>6</v>
      </c>
      <c r="E776" s="65" t="s">
        <v>246</v>
      </c>
      <c r="F776" s="65"/>
      <c r="G776" s="96">
        <v>66233115.65</v>
      </c>
      <c r="H776" s="97"/>
      <c r="I776" s="98">
        <f>I777</f>
        <v>0</v>
      </c>
      <c r="J776" s="99"/>
      <c r="K776" s="121">
        <f t="shared" si="18"/>
        <v>0</v>
      </c>
      <c r="L776" s="122"/>
    </row>
    <row r="777" spans="1:12" s="62" customFormat="1" ht="30.75">
      <c r="A777" s="64" t="s">
        <v>247</v>
      </c>
      <c r="B777" s="65" t="s">
        <v>569</v>
      </c>
      <c r="C777" s="65" t="s">
        <v>34</v>
      </c>
      <c r="D777" s="65" t="s">
        <v>6</v>
      </c>
      <c r="E777" s="65" t="s">
        <v>248</v>
      </c>
      <c r="F777" s="65"/>
      <c r="G777" s="96">
        <v>66233115.65</v>
      </c>
      <c r="H777" s="97"/>
      <c r="I777" s="98">
        <f>I778+I781</f>
        <v>0</v>
      </c>
      <c r="J777" s="99"/>
      <c r="K777" s="121">
        <f t="shared" si="18"/>
        <v>0</v>
      </c>
      <c r="L777" s="122"/>
    </row>
    <row r="778" spans="1:12" s="62" customFormat="1" ht="62.25">
      <c r="A778" s="64" t="s">
        <v>249</v>
      </c>
      <c r="B778" s="65" t="s">
        <v>569</v>
      </c>
      <c r="C778" s="65" t="s">
        <v>34</v>
      </c>
      <c r="D778" s="65" t="s">
        <v>6</v>
      </c>
      <c r="E778" s="65" t="s">
        <v>250</v>
      </c>
      <c r="F778" s="65"/>
      <c r="G778" s="96">
        <v>66188115.65</v>
      </c>
      <c r="H778" s="97"/>
      <c r="I778" s="98">
        <f>I779</f>
        <v>0</v>
      </c>
      <c r="J778" s="99"/>
      <c r="K778" s="121">
        <f t="shared" si="18"/>
        <v>0</v>
      </c>
      <c r="L778" s="122"/>
    </row>
    <row r="779" spans="1:12" s="62" customFormat="1" ht="15">
      <c r="A779" s="64" t="s">
        <v>97</v>
      </c>
      <c r="B779" s="65" t="s">
        <v>569</v>
      </c>
      <c r="C779" s="65" t="s">
        <v>34</v>
      </c>
      <c r="D779" s="65" t="s">
        <v>6</v>
      </c>
      <c r="E779" s="65" t="s">
        <v>250</v>
      </c>
      <c r="F779" s="65" t="s">
        <v>98</v>
      </c>
      <c r="G779" s="96">
        <v>66188115.65</v>
      </c>
      <c r="H779" s="97"/>
      <c r="I779" s="98">
        <f>I780</f>
        <v>0</v>
      </c>
      <c r="J779" s="99"/>
      <c r="K779" s="121">
        <f t="shared" si="18"/>
        <v>0</v>
      </c>
      <c r="L779" s="122"/>
    </row>
    <row r="780" spans="1:12" s="62" customFormat="1" ht="15">
      <c r="A780" s="64" t="s">
        <v>101</v>
      </c>
      <c r="B780" s="65" t="s">
        <v>569</v>
      </c>
      <c r="C780" s="65" t="s">
        <v>34</v>
      </c>
      <c r="D780" s="65" t="s">
        <v>6</v>
      </c>
      <c r="E780" s="65" t="s">
        <v>250</v>
      </c>
      <c r="F780" s="65" t="s">
        <v>102</v>
      </c>
      <c r="G780" s="96">
        <v>66188115.65</v>
      </c>
      <c r="H780" s="97"/>
      <c r="I780" s="98">
        <f>'Пр.5'!I68</f>
        <v>0</v>
      </c>
      <c r="J780" s="99"/>
      <c r="K780" s="121">
        <f t="shared" si="18"/>
        <v>0</v>
      </c>
      <c r="L780" s="122"/>
    </row>
    <row r="781" spans="1:12" s="62" customFormat="1" ht="46.5">
      <c r="A781" s="64" t="s">
        <v>251</v>
      </c>
      <c r="B781" s="65" t="s">
        <v>569</v>
      </c>
      <c r="C781" s="65" t="s">
        <v>34</v>
      </c>
      <c r="D781" s="65" t="s">
        <v>6</v>
      </c>
      <c r="E781" s="65" t="s">
        <v>252</v>
      </c>
      <c r="F781" s="65"/>
      <c r="G781" s="96">
        <v>45000</v>
      </c>
      <c r="H781" s="97"/>
      <c r="I781" s="98">
        <f>I782</f>
        <v>0</v>
      </c>
      <c r="J781" s="99"/>
      <c r="K781" s="121">
        <f t="shared" si="18"/>
        <v>0</v>
      </c>
      <c r="L781" s="122"/>
    </row>
    <row r="782" spans="1:12" s="62" customFormat="1" ht="30.75">
      <c r="A782" s="64" t="s">
        <v>78</v>
      </c>
      <c r="B782" s="65" t="s">
        <v>569</v>
      </c>
      <c r="C782" s="65" t="s">
        <v>34</v>
      </c>
      <c r="D782" s="65" t="s">
        <v>6</v>
      </c>
      <c r="E782" s="65" t="s">
        <v>252</v>
      </c>
      <c r="F782" s="65" t="s">
        <v>79</v>
      </c>
      <c r="G782" s="96">
        <v>45000</v>
      </c>
      <c r="H782" s="97"/>
      <c r="I782" s="98">
        <f>I783</f>
        <v>0</v>
      </c>
      <c r="J782" s="99"/>
      <c r="K782" s="121">
        <f t="shared" si="18"/>
        <v>0</v>
      </c>
      <c r="L782" s="122"/>
    </row>
    <row r="783" spans="1:12" s="62" customFormat="1" ht="46.5">
      <c r="A783" s="64" t="s">
        <v>80</v>
      </c>
      <c r="B783" s="65" t="s">
        <v>569</v>
      </c>
      <c r="C783" s="65" t="s">
        <v>34</v>
      </c>
      <c r="D783" s="65" t="s">
        <v>6</v>
      </c>
      <c r="E783" s="65" t="s">
        <v>252</v>
      </c>
      <c r="F783" s="65" t="s">
        <v>81</v>
      </c>
      <c r="G783" s="96">
        <v>45000</v>
      </c>
      <c r="H783" s="97"/>
      <c r="I783" s="98">
        <f>'Пр.5'!I74</f>
        <v>0</v>
      </c>
      <c r="J783" s="99"/>
      <c r="K783" s="121">
        <f t="shared" si="18"/>
        <v>0</v>
      </c>
      <c r="L783" s="122"/>
    </row>
    <row r="784" spans="1:12" s="62" customFormat="1" ht="30.75">
      <c r="A784" s="64" t="s">
        <v>253</v>
      </c>
      <c r="B784" s="65" t="s">
        <v>569</v>
      </c>
      <c r="C784" s="65" t="s">
        <v>34</v>
      </c>
      <c r="D784" s="65" t="s">
        <v>6</v>
      </c>
      <c r="E784" s="65" t="s">
        <v>254</v>
      </c>
      <c r="F784" s="65"/>
      <c r="G784" s="96">
        <v>10000</v>
      </c>
      <c r="H784" s="97"/>
      <c r="I784" s="98">
        <f>I785</f>
        <v>0</v>
      </c>
      <c r="J784" s="99"/>
      <c r="K784" s="121">
        <f t="shared" si="18"/>
        <v>0</v>
      </c>
      <c r="L784" s="122"/>
    </row>
    <row r="785" spans="1:12" s="62" customFormat="1" ht="33" customHeight="1">
      <c r="A785" s="64" t="s">
        <v>255</v>
      </c>
      <c r="B785" s="65" t="s">
        <v>569</v>
      </c>
      <c r="C785" s="65" t="s">
        <v>34</v>
      </c>
      <c r="D785" s="65" t="s">
        <v>6</v>
      </c>
      <c r="E785" s="65" t="s">
        <v>256</v>
      </c>
      <c r="F785" s="65"/>
      <c r="G785" s="96">
        <v>10000</v>
      </c>
      <c r="H785" s="97"/>
      <c r="I785" s="98">
        <f>I786</f>
        <v>0</v>
      </c>
      <c r="J785" s="99"/>
      <c r="K785" s="121">
        <f t="shared" si="18"/>
        <v>0</v>
      </c>
      <c r="L785" s="122"/>
    </row>
    <row r="786" spans="1:12" s="62" customFormat="1" ht="15">
      <c r="A786" s="64" t="s">
        <v>257</v>
      </c>
      <c r="B786" s="65" t="s">
        <v>569</v>
      </c>
      <c r="C786" s="65" t="s">
        <v>34</v>
      </c>
      <c r="D786" s="65" t="s">
        <v>6</v>
      </c>
      <c r="E786" s="65" t="s">
        <v>258</v>
      </c>
      <c r="F786" s="65"/>
      <c r="G786" s="96">
        <v>10000</v>
      </c>
      <c r="H786" s="97"/>
      <c r="I786" s="98">
        <f>I787</f>
        <v>0</v>
      </c>
      <c r="J786" s="99"/>
      <c r="K786" s="121">
        <f t="shared" si="18"/>
        <v>0</v>
      </c>
      <c r="L786" s="122"/>
    </row>
    <row r="787" spans="1:12" s="62" customFormat="1" ht="30.75">
      <c r="A787" s="64" t="s">
        <v>78</v>
      </c>
      <c r="B787" s="65" t="s">
        <v>569</v>
      </c>
      <c r="C787" s="65" t="s">
        <v>34</v>
      </c>
      <c r="D787" s="65" t="s">
        <v>6</v>
      </c>
      <c r="E787" s="65" t="s">
        <v>258</v>
      </c>
      <c r="F787" s="65" t="s">
        <v>79</v>
      </c>
      <c r="G787" s="96">
        <v>10000</v>
      </c>
      <c r="H787" s="97"/>
      <c r="I787" s="98">
        <f>I788</f>
        <v>0</v>
      </c>
      <c r="J787" s="99"/>
      <c r="K787" s="121">
        <f t="shared" si="18"/>
        <v>0</v>
      </c>
      <c r="L787" s="122"/>
    </row>
    <row r="788" spans="1:12" s="62" customFormat="1" ht="46.5">
      <c r="A788" s="64" t="s">
        <v>80</v>
      </c>
      <c r="B788" s="65" t="s">
        <v>569</v>
      </c>
      <c r="C788" s="65" t="s">
        <v>34</v>
      </c>
      <c r="D788" s="65" t="s">
        <v>6</v>
      </c>
      <c r="E788" s="65" t="s">
        <v>258</v>
      </c>
      <c r="F788" s="65" t="s">
        <v>81</v>
      </c>
      <c r="G788" s="96">
        <v>10000</v>
      </c>
      <c r="H788" s="97"/>
      <c r="I788" s="98">
        <f>'Пр.5'!I308</f>
        <v>0</v>
      </c>
      <c r="J788" s="99"/>
      <c r="K788" s="121">
        <f t="shared" si="18"/>
        <v>0</v>
      </c>
      <c r="L788" s="122"/>
    </row>
    <row r="789" spans="1:12" s="62" customFormat="1" ht="15">
      <c r="A789" s="64" t="s">
        <v>259</v>
      </c>
      <c r="B789" s="65" t="s">
        <v>569</v>
      </c>
      <c r="C789" s="65" t="s">
        <v>34</v>
      </c>
      <c r="D789" s="65" t="s">
        <v>6</v>
      </c>
      <c r="E789" s="65" t="s">
        <v>260</v>
      </c>
      <c r="F789" s="65"/>
      <c r="G789" s="96">
        <v>10825000</v>
      </c>
      <c r="H789" s="97"/>
      <c r="I789" s="98">
        <f>I790+I793</f>
        <v>1936251.95</v>
      </c>
      <c r="J789" s="99"/>
      <c r="K789" s="121">
        <f t="shared" si="18"/>
        <v>17.886854041570437</v>
      </c>
      <c r="L789" s="122"/>
    </row>
    <row r="790" spans="1:12" s="62" customFormat="1" ht="30.75">
      <c r="A790" s="64" t="s">
        <v>261</v>
      </c>
      <c r="B790" s="65" t="s">
        <v>569</v>
      </c>
      <c r="C790" s="65" t="s">
        <v>34</v>
      </c>
      <c r="D790" s="65" t="s">
        <v>6</v>
      </c>
      <c r="E790" s="65" t="s">
        <v>262</v>
      </c>
      <c r="F790" s="65"/>
      <c r="G790" s="96">
        <v>3000000</v>
      </c>
      <c r="H790" s="97"/>
      <c r="I790" s="98">
        <f>I791</f>
        <v>0</v>
      </c>
      <c r="J790" s="99"/>
      <c r="K790" s="121">
        <f t="shared" si="18"/>
        <v>0</v>
      </c>
      <c r="L790" s="122"/>
    </row>
    <row r="791" spans="1:12" s="62" customFormat="1" ht="30.75">
      <c r="A791" s="64" t="s">
        <v>78</v>
      </c>
      <c r="B791" s="65" t="s">
        <v>569</v>
      </c>
      <c r="C791" s="65" t="s">
        <v>34</v>
      </c>
      <c r="D791" s="65" t="s">
        <v>6</v>
      </c>
      <c r="E791" s="65" t="s">
        <v>262</v>
      </c>
      <c r="F791" s="65" t="s">
        <v>79</v>
      </c>
      <c r="G791" s="96">
        <v>3000000</v>
      </c>
      <c r="H791" s="97"/>
      <c r="I791" s="98">
        <f>I792</f>
        <v>0</v>
      </c>
      <c r="J791" s="99"/>
      <c r="K791" s="121">
        <f t="shared" si="18"/>
        <v>0</v>
      </c>
      <c r="L791" s="122"/>
    </row>
    <row r="792" spans="1:12" s="62" customFormat="1" ht="46.5">
      <c r="A792" s="64" t="s">
        <v>80</v>
      </c>
      <c r="B792" s="65" t="s">
        <v>569</v>
      </c>
      <c r="C792" s="65" t="s">
        <v>34</v>
      </c>
      <c r="D792" s="65" t="s">
        <v>6</v>
      </c>
      <c r="E792" s="65" t="s">
        <v>262</v>
      </c>
      <c r="F792" s="65" t="s">
        <v>81</v>
      </c>
      <c r="G792" s="96">
        <v>3000000</v>
      </c>
      <c r="H792" s="97"/>
      <c r="I792" s="98">
        <v>0</v>
      </c>
      <c r="J792" s="99"/>
      <c r="K792" s="121">
        <f t="shared" si="18"/>
        <v>0</v>
      </c>
      <c r="L792" s="122"/>
    </row>
    <row r="793" spans="1:12" s="62" customFormat="1" ht="30.75">
      <c r="A793" s="64" t="s">
        <v>263</v>
      </c>
      <c r="B793" s="65" t="s">
        <v>569</v>
      </c>
      <c r="C793" s="65" t="s">
        <v>34</v>
      </c>
      <c r="D793" s="65" t="s">
        <v>6</v>
      </c>
      <c r="E793" s="65" t="s">
        <v>264</v>
      </c>
      <c r="F793" s="65"/>
      <c r="G793" s="96">
        <v>7825000</v>
      </c>
      <c r="H793" s="97"/>
      <c r="I793" s="98">
        <f>I794+I796</f>
        <v>1936251.95</v>
      </c>
      <c r="J793" s="99"/>
      <c r="K793" s="121">
        <f t="shared" si="18"/>
        <v>24.744433865814695</v>
      </c>
      <c r="L793" s="122"/>
    </row>
    <row r="794" spans="1:12" s="62" customFormat="1" ht="30.75">
      <c r="A794" s="64" t="s">
        <v>78</v>
      </c>
      <c r="B794" s="65" t="s">
        <v>569</v>
      </c>
      <c r="C794" s="65" t="s">
        <v>34</v>
      </c>
      <c r="D794" s="65" t="s">
        <v>6</v>
      </c>
      <c r="E794" s="65" t="s">
        <v>264</v>
      </c>
      <c r="F794" s="65" t="s">
        <v>79</v>
      </c>
      <c r="G794" s="96">
        <v>3825000</v>
      </c>
      <c r="H794" s="97"/>
      <c r="I794" s="98">
        <f>I795</f>
        <v>554090</v>
      </c>
      <c r="J794" s="99"/>
      <c r="K794" s="121">
        <f t="shared" si="18"/>
        <v>14.486013071895426</v>
      </c>
      <c r="L794" s="122"/>
    </row>
    <row r="795" spans="1:12" s="62" customFormat="1" ht="46.5">
      <c r="A795" s="64" t="s">
        <v>80</v>
      </c>
      <c r="B795" s="65" t="s">
        <v>569</v>
      </c>
      <c r="C795" s="65" t="s">
        <v>34</v>
      </c>
      <c r="D795" s="65" t="s">
        <v>6</v>
      </c>
      <c r="E795" s="65" t="s">
        <v>264</v>
      </c>
      <c r="F795" s="65" t="s">
        <v>81</v>
      </c>
      <c r="G795" s="96">
        <v>3825000</v>
      </c>
      <c r="H795" s="97"/>
      <c r="I795" s="98">
        <v>554090</v>
      </c>
      <c r="J795" s="99"/>
      <c r="K795" s="121">
        <f t="shared" si="18"/>
        <v>14.486013071895426</v>
      </c>
      <c r="L795" s="122"/>
    </row>
    <row r="796" spans="1:12" s="62" customFormat="1" ht="15">
      <c r="A796" s="64" t="s">
        <v>97</v>
      </c>
      <c r="B796" s="65" t="s">
        <v>569</v>
      </c>
      <c r="C796" s="65" t="s">
        <v>34</v>
      </c>
      <c r="D796" s="65" t="s">
        <v>6</v>
      </c>
      <c r="E796" s="65" t="s">
        <v>264</v>
      </c>
      <c r="F796" s="65" t="s">
        <v>98</v>
      </c>
      <c r="G796" s="96">
        <f>G797+G798</f>
        <v>4000000</v>
      </c>
      <c r="H796" s="97"/>
      <c r="I796" s="98">
        <f>I797+I798</f>
        <v>1382161.95</v>
      </c>
      <c r="J796" s="99"/>
      <c r="K796" s="121">
        <f t="shared" si="18"/>
        <v>34.55404875</v>
      </c>
      <c r="L796" s="122"/>
    </row>
    <row r="797" spans="1:12" s="62" customFormat="1" ht="15">
      <c r="A797" s="66" t="s">
        <v>99</v>
      </c>
      <c r="B797" s="65" t="s">
        <v>569</v>
      </c>
      <c r="C797" s="65" t="s">
        <v>34</v>
      </c>
      <c r="D797" s="65" t="s">
        <v>6</v>
      </c>
      <c r="E797" s="65" t="s">
        <v>264</v>
      </c>
      <c r="F797" s="65">
        <v>830</v>
      </c>
      <c r="G797" s="96">
        <v>0</v>
      </c>
      <c r="H797" s="97"/>
      <c r="I797" s="98">
        <v>68527.95</v>
      </c>
      <c r="J797" s="99"/>
      <c r="K797" s="121">
        <v>0</v>
      </c>
      <c r="L797" s="122"/>
    </row>
    <row r="798" spans="1:12" s="70" customFormat="1" ht="15">
      <c r="A798" s="66" t="s">
        <v>101</v>
      </c>
      <c r="B798" s="69" t="s">
        <v>569</v>
      </c>
      <c r="C798" s="69" t="s">
        <v>34</v>
      </c>
      <c r="D798" s="69" t="s">
        <v>6</v>
      </c>
      <c r="E798" s="69" t="s">
        <v>264</v>
      </c>
      <c r="F798" s="69" t="s">
        <v>102</v>
      </c>
      <c r="G798" s="98">
        <v>4000000</v>
      </c>
      <c r="H798" s="99"/>
      <c r="I798" s="98">
        <v>1313634</v>
      </c>
      <c r="J798" s="99"/>
      <c r="K798" s="123">
        <f aca="true" t="shared" si="19" ref="K798:K818">I798/G798*100</f>
        <v>32.840849999999996</v>
      </c>
      <c r="L798" s="124"/>
    </row>
    <row r="799" spans="1:12" s="62" customFormat="1" ht="15">
      <c r="A799" s="64" t="s">
        <v>36</v>
      </c>
      <c r="B799" s="65" t="s">
        <v>569</v>
      </c>
      <c r="C799" s="65" t="s">
        <v>34</v>
      </c>
      <c r="D799" s="65" t="s">
        <v>8</v>
      </c>
      <c r="E799" s="65"/>
      <c r="F799" s="65"/>
      <c r="G799" s="96">
        <v>21246888.95</v>
      </c>
      <c r="H799" s="97"/>
      <c r="I799" s="98">
        <f>I800+I810+I815</f>
        <v>4028019.1500000004</v>
      </c>
      <c r="J799" s="99"/>
      <c r="K799" s="121">
        <f t="shared" si="19"/>
        <v>18.95815975448961</v>
      </c>
      <c r="L799" s="122"/>
    </row>
    <row r="800" spans="1:12" s="62" customFormat="1" ht="46.5">
      <c r="A800" s="64" t="s">
        <v>265</v>
      </c>
      <c r="B800" s="65" t="s">
        <v>569</v>
      </c>
      <c r="C800" s="65" t="s">
        <v>34</v>
      </c>
      <c r="D800" s="65" t="s">
        <v>8</v>
      </c>
      <c r="E800" s="65" t="s">
        <v>266</v>
      </c>
      <c r="F800" s="65"/>
      <c r="G800" s="96">
        <v>17742588.95</v>
      </c>
      <c r="H800" s="97"/>
      <c r="I800" s="98">
        <f>I801</f>
        <v>1169819.86</v>
      </c>
      <c r="J800" s="99"/>
      <c r="K800" s="121">
        <f t="shared" si="19"/>
        <v>6.593287277841153</v>
      </c>
      <c r="L800" s="122"/>
    </row>
    <row r="801" spans="1:12" s="62" customFormat="1" ht="48" customHeight="1">
      <c r="A801" s="64" t="s">
        <v>267</v>
      </c>
      <c r="B801" s="65" t="s">
        <v>569</v>
      </c>
      <c r="C801" s="65" t="s">
        <v>34</v>
      </c>
      <c r="D801" s="65" t="s">
        <v>8</v>
      </c>
      <c r="E801" s="65" t="s">
        <v>268</v>
      </c>
      <c r="F801" s="65"/>
      <c r="G801" s="96">
        <v>17742588.95</v>
      </c>
      <c r="H801" s="97"/>
      <c r="I801" s="98">
        <f>I802+I805</f>
        <v>1169819.86</v>
      </c>
      <c r="J801" s="99"/>
      <c r="K801" s="121">
        <f t="shared" si="19"/>
        <v>6.593287277841153</v>
      </c>
      <c r="L801" s="122"/>
    </row>
    <row r="802" spans="1:12" s="62" customFormat="1" ht="30.75">
      <c r="A802" s="64" t="s">
        <v>269</v>
      </c>
      <c r="B802" s="65" t="s">
        <v>569</v>
      </c>
      <c r="C802" s="65" t="s">
        <v>34</v>
      </c>
      <c r="D802" s="65" t="s">
        <v>8</v>
      </c>
      <c r="E802" s="65" t="s">
        <v>270</v>
      </c>
      <c r="F802" s="65"/>
      <c r="G802" s="96">
        <v>17438988.95</v>
      </c>
      <c r="H802" s="97"/>
      <c r="I802" s="98">
        <f>I803</f>
        <v>0</v>
      </c>
      <c r="J802" s="99"/>
      <c r="K802" s="121">
        <f t="shared" si="19"/>
        <v>0</v>
      </c>
      <c r="L802" s="122"/>
    </row>
    <row r="803" spans="1:12" s="62" customFormat="1" ht="30.75">
      <c r="A803" s="64" t="s">
        <v>78</v>
      </c>
      <c r="B803" s="65" t="s">
        <v>569</v>
      </c>
      <c r="C803" s="65" t="s">
        <v>34</v>
      </c>
      <c r="D803" s="65" t="s">
        <v>8</v>
      </c>
      <c r="E803" s="65" t="s">
        <v>270</v>
      </c>
      <c r="F803" s="65" t="s">
        <v>79</v>
      </c>
      <c r="G803" s="96">
        <v>17438988.95</v>
      </c>
      <c r="H803" s="97"/>
      <c r="I803" s="98">
        <f>I804</f>
        <v>0</v>
      </c>
      <c r="J803" s="99"/>
      <c r="K803" s="121">
        <f t="shared" si="19"/>
        <v>0</v>
      </c>
      <c r="L803" s="122"/>
    </row>
    <row r="804" spans="1:12" s="62" customFormat="1" ht="46.5">
      <c r="A804" s="64" t="s">
        <v>80</v>
      </c>
      <c r="B804" s="65" t="s">
        <v>569</v>
      </c>
      <c r="C804" s="65" t="s">
        <v>34</v>
      </c>
      <c r="D804" s="65" t="s">
        <v>8</v>
      </c>
      <c r="E804" s="65" t="s">
        <v>270</v>
      </c>
      <c r="F804" s="65" t="s">
        <v>81</v>
      </c>
      <c r="G804" s="96">
        <v>17438988.95</v>
      </c>
      <c r="H804" s="97"/>
      <c r="I804" s="98">
        <f>'Пр.5'!I121</f>
        <v>0</v>
      </c>
      <c r="J804" s="99"/>
      <c r="K804" s="121">
        <f t="shared" si="19"/>
        <v>0</v>
      </c>
      <c r="L804" s="122"/>
    </row>
    <row r="805" spans="1:12" s="62" customFormat="1" ht="46.5">
      <c r="A805" s="64" t="s">
        <v>271</v>
      </c>
      <c r="B805" s="65" t="s">
        <v>569</v>
      </c>
      <c r="C805" s="65" t="s">
        <v>34</v>
      </c>
      <c r="D805" s="65" t="s">
        <v>8</v>
      </c>
      <c r="E805" s="65" t="s">
        <v>272</v>
      </c>
      <c r="F805" s="65"/>
      <c r="G805" s="96">
        <v>303600</v>
      </c>
      <c r="H805" s="97"/>
      <c r="I805" s="98">
        <f>I806+I808</f>
        <v>1169819.86</v>
      </c>
      <c r="J805" s="99"/>
      <c r="K805" s="121">
        <f t="shared" si="19"/>
        <v>385.3161594202899</v>
      </c>
      <c r="L805" s="122"/>
    </row>
    <row r="806" spans="1:12" s="62" customFormat="1" ht="30.75">
      <c r="A806" s="64" t="s">
        <v>78</v>
      </c>
      <c r="B806" s="65" t="s">
        <v>569</v>
      </c>
      <c r="C806" s="65" t="s">
        <v>34</v>
      </c>
      <c r="D806" s="65" t="s">
        <v>8</v>
      </c>
      <c r="E806" s="65" t="s">
        <v>272</v>
      </c>
      <c r="F806" s="65" t="s">
        <v>79</v>
      </c>
      <c r="G806" s="96">
        <v>173600</v>
      </c>
      <c r="H806" s="97"/>
      <c r="I806" s="98">
        <f>I807</f>
        <v>0</v>
      </c>
      <c r="J806" s="99"/>
      <c r="K806" s="121">
        <f t="shared" si="19"/>
        <v>0</v>
      </c>
      <c r="L806" s="122"/>
    </row>
    <row r="807" spans="1:12" s="62" customFormat="1" ht="46.5">
      <c r="A807" s="64" t="s">
        <v>80</v>
      </c>
      <c r="B807" s="65" t="s">
        <v>569</v>
      </c>
      <c r="C807" s="65" t="s">
        <v>34</v>
      </c>
      <c r="D807" s="65" t="s">
        <v>8</v>
      </c>
      <c r="E807" s="65" t="s">
        <v>272</v>
      </c>
      <c r="F807" s="65" t="s">
        <v>81</v>
      </c>
      <c r="G807" s="96">
        <v>173600</v>
      </c>
      <c r="H807" s="97"/>
      <c r="I807" s="98">
        <f>'Пр.5'!I121</f>
        <v>0</v>
      </c>
      <c r="J807" s="99"/>
      <c r="K807" s="121">
        <f t="shared" si="19"/>
        <v>0</v>
      </c>
      <c r="L807" s="122"/>
    </row>
    <row r="808" spans="1:12" s="62" customFormat="1" ht="15">
      <c r="A808" s="64" t="s">
        <v>97</v>
      </c>
      <c r="B808" s="65" t="s">
        <v>569</v>
      </c>
      <c r="C808" s="65" t="s">
        <v>34</v>
      </c>
      <c r="D808" s="65" t="s">
        <v>8</v>
      </c>
      <c r="E808" s="65" t="s">
        <v>272</v>
      </c>
      <c r="F808" s="65" t="s">
        <v>98</v>
      </c>
      <c r="G808" s="96">
        <v>130000</v>
      </c>
      <c r="H808" s="97"/>
      <c r="I808" s="98">
        <f>I809</f>
        <v>1169819.86</v>
      </c>
      <c r="J808" s="99"/>
      <c r="K808" s="121">
        <f t="shared" si="19"/>
        <v>899.8614307692309</v>
      </c>
      <c r="L808" s="122"/>
    </row>
    <row r="809" spans="1:12" s="62" customFormat="1" ht="62.25">
      <c r="A809" s="64" t="s">
        <v>237</v>
      </c>
      <c r="B809" s="65" t="s">
        <v>569</v>
      </c>
      <c r="C809" s="65" t="s">
        <v>34</v>
      </c>
      <c r="D809" s="65" t="s">
        <v>8</v>
      </c>
      <c r="E809" s="65" t="s">
        <v>272</v>
      </c>
      <c r="F809" s="65" t="s">
        <v>238</v>
      </c>
      <c r="G809" s="96">
        <v>130000</v>
      </c>
      <c r="H809" s="97"/>
      <c r="I809" s="98">
        <f>'Пр.5'!I124</f>
        <v>1169819.86</v>
      </c>
      <c r="J809" s="99"/>
      <c r="K809" s="121">
        <f t="shared" si="19"/>
        <v>899.8614307692309</v>
      </c>
      <c r="L809" s="122"/>
    </row>
    <row r="810" spans="1:12" s="62" customFormat="1" ht="46.5">
      <c r="A810" s="64" t="s">
        <v>273</v>
      </c>
      <c r="B810" s="65" t="s">
        <v>569</v>
      </c>
      <c r="C810" s="65" t="s">
        <v>34</v>
      </c>
      <c r="D810" s="65" t="s">
        <v>8</v>
      </c>
      <c r="E810" s="65" t="s">
        <v>274</v>
      </c>
      <c r="F810" s="65"/>
      <c r="G810" s="96">
        <v>2700000</v>
      </c>
      <c r="H810" s="97"/>
      <c r="I810" s="98">
        <f>I811</f>
        <v>1735000</v>
      </c>
      <c r="J810" s="99"/>
      <c r="K810" s="121">
        <f t="shared" si="19"/>
        <v>64.25925925925927</v>
      </c>
      <c r="L810" s="122"/>
    </row>
    <row r="811" spans="1:12" s="62" customFormat="1" ht="30.75">
      <c r="A811" s="64" t="s">
        <v>275</v>
      </c>
      <c r="B811" s="65" t="s">
        <v>569</v>
      </c>
      <c r="C811" s="65" t="s">
        <v>34</v>
      </c>
      <c r="D811" s="65" t="s">
        <v>8</v>
      </c>
      <c r="E811" s="65" t="s">
        <v>276</v>
      </c>
      <c r="F811" s="65"/>
      <c r="G811" s="96">
        <v>2700000</v>
      </c>
      <c r="H811" s="97"/>
      <c r="I811" s="98">
        <f>I812</f>
        <v>1735000</v>
      </c>
      <c r="J811" s="99"/>
      <c r="K811" s="121">
        <f t="shared" si="19"/>
        <v>64.25925925925927</v>
      </c>
      <c r="L811" s="122"/>
    </row>
    <row r="812" spans="1:12" s="62" customFormat="1" ht="46.5">
      <c r="A812" s="64" t="s">
        <v>277</v>
      </c>
      <c r="B812" s="65" t="s">
        <v>569</v>
      </c>
      <c r="C812" s="65" t="s">
        <v>34</v>
      </c>
      <c r="D812" s="65" t="s">
        <v>8</v>
      </c>
      <c r="E812" s="65" t="s">
        <v>278</v>
      </c>
      <c r="F812" s="65"/>
      <c r="G812" s="96">
        <v>2700000</v>
      </c>
      <c r="H812" s="97"/>
      <c r="I812" s="98">
        <f>I813</f>
        <v>1735000</v>
      </c>
      <c r="J812" s="99"/>
      <c r="K812" s="121">
        <f t="shared" si="19"/>
        <v>64.25925925925927</v>
      </c>
      <c r="L812" s="122"/>
    </row>
    <row r="813" spans="1:12" s="62" customFormat="1" ht="15">
      <c r="A813" s="64" t="s">
        <v>97</v>
      </c>
      <c r="B813" s="65" t="s">
        <v>569</v>
      </c>
      <c r="C813" s="65" t="s">
        <v>34</v>
      </c>
      <c r="D813" s="65" t="s">
        <v>8</v>
      </c>
      <c r="E813" s="65" t="s">
        <v>278</v>
      </c>
      <c r="F813" s="65" t="s">
        <v>98</v>
      </c>
      <c r="G813" s="96">
        <v>2700000</v>
      </c>
      <c r="H813" s="97"/>
      <c r="I813" s="98">
        <f>I814</f>
        <v>1735000</v>
      </c>
      <c r="J813" s="99"/>
      <c r="K813" s="121">
        <f t="shared" si="19"/>
        <v>64.25925925925927</v>
      </c>
      <c r="L813" s="122"/>
    </row>
    <row r="814" spans="1:12" s="62" customFormat="1" ht="62.25">
      <c r="A814" s="64" t="s">
        <v>237</v>
      </c>
      <c r="B814" s="65" t="s">
        <v>569</v>
      </c>
      <c r="C814" s="65" t="s">
        <v>34</v>
      </c>
      <c r="D814" s="65" t="s">
        <v>8</v>
      </c>
      <c r="E814" s="65" t="s">
        <v>278</v>
      </c>
      <c r="F814" s="65" t="s">
        <v>238</v>
      </c>
      <c r="G814" s="96">
        <v>2700000</v>
      </c>
      <c r="H814" s="97"/>
      <c r="I814" s="98">
        <f>'Пр.5'!I679</f>
        <v>1735000</v>
      </c>
      <c r="J814" s="99"/>
      <c r="K814" s="121">
        <f t="shared" si="19"/>
        <v>64.25925925925927</v>
      </c>
      <c r="L814" s="122"/>
    </row>
    <row r="815" spans="1:12" s="62" customFormat="1" ht="15">
      <c r="A815" s="64" t="s">
        <v>203</v>
      </c>
      <c r="B815" s="65" t="s">
        <v>569</v>
      </c>
      <c r="C815" s="65" t="s">
        <v>34</v>
      </c>
      <c r="D815" s="65" t="s">
        <v>8</v>
      </c>
      <c r="E815" s="65" t="s">
        <v>204</v>
      </c>
      <c r="F815" s="65"/>
      <c r="G815" s="96">
        <v>804300</v>
      </c>
      <c r="H815" s="97"/>
      <c r="I815" s="98">
        <f>I816</f>
        <v>1123199.29</v>
      </c>
      <c r="J815" s="99"/>
      <c r="K815" s="121">
        <f t="shared" si="19"/>
        <v>139.64929628248166</v>
      </c>
      <c r="L815" s="122"/>
    </row>
    <row r="816" spans="1:12" s="62" customFormat="1" ht="30.75">
      <c r="A816" s="64" t="s">
        <v>205</v>
      </c>
      <c r="B816" s="65" t="s">
        <v>569</v>
      </c>
      <c r="C816" s="65" t="s">
        <v>34</v>
      </c>
      <c r="D816" s="65" t="s">
        <v>8</v>
      </c>
      <c r="E816" s="65" t="s">
        <v>206</v>
      </c>
      <c r="F816" s="65"/>
      <c r="G816" s="96">
        <f>G817+G819</f>
        <v>804300</v>
      </c>
      <c r="H816" s="97"/>
      <c r="I816" s="98">
        <f>I817+I819</f>
        <v>1123199.29</v>
      </c>
      <c r="J816" s="99"/>
      <c r="K816" s="121">
        <f t="shared" si="19"/>
        <v>139.64929628248166</v>
      </c>
      <c r="L816" s="122"/>
    </row>
    <row r="817" spans="1:12" s="62" customFormat="1" ht="30.75">
      <c r="A817" s="64" t="s">
        <v>78</v>
      </c>
      <c r="B817" s="65" t="s">
        <v>569</v>
      </c>
      <c r="C817" s="65" t="s">
        <v>34</v>
      </c>
      <c r="D817" s="65" t="s">
        <v>8</v>
      </c>
      <c r="E817" s="65" t="s">
        <v>206</v>
      </c>
      <c r="F817" s="65" t="s">
        <v>79</v>
      </c>
      <c r="G817" s="96">
        <v>804300</v>
      </c>
      <c r="H817" s="97"/>
      <c r="I817" s="98">
        <f>I818</f>
        <v>1036005.64</v>
      </c>
      <c r="J817" s="99"/>
      <c r="K817" s="121">
        <f t="shared" si="19"/>
        <v>128.8083600646525</v>
      </c>
      <c r="L817" s="122"/>
    </row>
    <row r="818" spans="1:12" s="62" customFormat="1" ht="46.5">
      <c r="A818" s="64" t="s">
        <v>80</v>
      </c>
      <c r="B818" s="65" t="s">
        <v>569</v>
      </c>
      <c r="C818" s="65" t="s">
        <v>34</v>
      </c>
      <c r="D818" s="65" t="s">
        <v>8</v>
      </c>
      <c r="E818" s="65" t="s">
        <v>206</v>
      </c>
      <c r="F818" s="65" t="s">
        <v>81</v>
      </c>
      <c r="G818" s="96">
        <v>804300</v>
      </c>
      <c r="H818" s="97"/>
      <c r="I818" s="98">
        <v>1036005.64</v>
      </c>
      <c r="J818" s="99"/>
      <c r="K818" s="121">
        <f t="shared" si="19"/>
        <v>128.8083600646525</v>
      </c>
      <c r="L818" s="122"/>
    </row>
    <row r="819" spans="1:12" s="62" customFormat="1" ht="15">
      <c r="A819" s="64" t="s">
        <v>97</v>
      </c>
      <c r="B819" s="65" t="s">
        <v>569</v>
      </c>
      <c r="C819" s="65" t="s">
        <v>34</v>
      </c>
      <c r="D819" s="65" t="s">
        <v>8</v>
      </c>
      <c r="E819" s="65" t="s">
        <v>206</v>
      </c>
      <c r="F819" s="65" t="s">
        <v>98</v>
      </c>
      <c r="G819" s="96">
        <f>G820+G821</f>
        <v>0</v>
      </c>
      <c r="H819" s="97"/>
      <c r="I819" s="98">
        <f>I820+I821</f>
        <v>87193.65</v>
      </c>
      <c r="J819" s="99"/>
      <c r="K819" s="121">
        <v>0</v>
      </c>
      <c r="L819" s="122"/>
    </row>
    <row r="820" spans="1:12" s="62" customFormat="1" ht="15">
      <c r="A820" s="66" t="s">
        <v>99</v>
      </c>
      <c r="B820" s="65" t="s">
        <v>569</v>
      </c>
      <c r="C820" s="65" t="s">
        <v>34</v>
      </c>
      <c r="D820" s="65" t="s">
        <v>8</v>
      </c>
      <c r="E820" s="65" t="s">
        <v>206</v>
      </c>
      <c r="F820" s="65">
        <v>830</v>
      </c>
      <c r="G820" s="96">
        <v>0</v>
      </c>
      <c r="H820" s="97"/>
      <c r="I820" s="98">
        <v>27193.65</v>
      </c>
      <c r="J820" s="99"/>
      <c r="K820" s="121">
        <v>0</v>
      </c>
      <c r="L820" s="122"/>
    </row>
    <row r="821" spans="1:12" s="70" customFormat="1" ht="15">
      <c r="A821" s="66" t="s">
        <v>101</v>
      </c>
      <c r="B821" s="69" t="s">
        <v>569</v>
      </c>
      <c r="C821" s="65" t="s">
        <v>34</v>
      </c>
      <c r="D821" s="65" t="s">
        <v>8</v>
      </c>
      <c r="E821" s="65" t="s">
        <v>206</v>
      </c>
      <c r="F821" s="69" t="s">
        <v>102</v>
      </c>
      <c r="G821" s="98">
        <v>0</v>
      </c>
      <c r="H821" s="99"/>
      <c r="I821" s="98">
        <v>60000</v>
      </c>
      <c r="J821" s="99"/>
      <c r="K821" s="123">
        <v>0</v>
      </c>
      <c r="L821" s="124"/>
    </row>
    <row r="822" spans="1:12" s="62" customFormat="1" ht="15">
      <c r="A822" s="64" t="s">
        <v>37</v>
      </c>
      <c r="B822" s="65" t="s">
        <v>569</v>
      </c>
      <c r="C822" s="65" t="s">
        <v>34</v>
      </c>
      <c r="D822" s="65" t="s">
        <v>10</v>
      </c>
      <c r="E822" s="65"/>
      <c r="F822" s="65"/>
      <c r="G822" s="96">
        <v>23825800</v>
      </c>
      <c r="H822" s="97"/>
      <c r="I822" s="98">
        <f>I823+I828+I836+I843+I855</f>
        <v>1964602</v>
      </c>
      <c r="J822" s="99"/>
      <c r="K822" s="121">
        <f aca="true" t="shared" si="20" ref="K822:K854">I822/G822*100</f>
        <v>8.245691645191346</v>
      </c>
      <c r="L822" s="122"/>
    </row>
    <row r="823" spans="1:15" s="62" customFormat="1" ht="30.75">
      <c r="A823" s="64" t="s">
        <v>279</v>
      </c>
      <c r="B823" s="65" t="s">
        <v>569</v>
      </c>
      <c r="C823" s="65" t="s">
        <v>34</v>
      </c>
      <c r="D823" s="65" t="s">
        <v>10</v>
      </c>
      <c r="E823" s="65" t="s">
        <v>280</v>
      </c>
      <c r="F823" s="65"/>
      <c r="G823" s="96">
        <v>1737800</v>
      </c>
      <c r="H823" s="97"/>
      <c r="I823" s="98">
        <f>I824</f>
        <v>18552</v>
      </c>
      <c r="J823" s="99"/>
      <c r="K823" s="121">
        <f t="shared" si="20"/>
        <v>1.0675566808608585</v>
      </c>
      <c r="L823" s="122"/>
      <c r="O823" s="63"/>
    </row>
    <row r="824" spans="1:12" s="62" customFormat="1" ht="30.75">
      <c r="A824" s="64" t="s">
        <v>217</v>
      </c>
      <c r="B824" s="65" t="s">
        <v>569</v>
      </c>
      <c r="C824" s="65" t="s">
        <v>34</v>
      </c>
      <c r="D824" s="65" t="s">
        <v>10</v>
      </c>
      <c r="E824" s="65" t="s">
        <v>281</v>
      </c>
      <c r="F824" s="65"/>
      <c r="G824" s="96">
        <v>1737800</v>
      </c>
      <c r="H824" s="97"/>
      <c r="I824" s="98">
        <f>I825</f>
        <v>18552</v>
      </c>
      <c r="J824" s="99"/>
      <c r="K824" s="121">
        <f t="shared" si="20"/>
        <v>1.0675566808608585</v>
      </c>
      <c r="L824" s="122"/>
    </row>
    <row r="825" spans="1:12" s="62" customFormat="1" ht="30.75">
      <c r="A825" s="64" t="s">
        <v>282</v>
      </c>
      <c r="B825" s="65" t="s">
        <v>569</v>
      </c>
      <c r="C825" s="65" t="s">
        <v>34</v>
      </c>
      <c r="D825" s="65" t="s">
        <v>10</v>
      </c>
      <c r="E825" s="65" t="s">
        <v>283</v>
      </c>
      <c r="F825" s="65"/>
      <c r="G825" s="96">
        <v>1737800</v>
      </c>
      <c r="H825" s="97"/>
      <c r="I825" s="98">
        <f>I826</f>
        <v>18552</v>
      </c>
      <c r="J825" s="99"/>
      <c r="K825" s="121">
        <f t="shared" si="20"/>
        <v>1.0675566808608585</v>
      </c>
      <c r="L825" s="122"/>
    </row>
    <row r="826" spans="1:12" s="62" customFormat="1" ht="30.75">
      <c r="A826" s="64" t="s">
        <v>78</v>
      </c>
      <c r="B826" s="65" t="s">
        <v>569</v>
      </c>
      <c r="C826" s="65" t="s">
        <v>34</v>
      </c>
      <c r="D826" s="65" t="s">
        <v>10</v>
      </c>
      <c r="E826" s="65" t="s">
        <v>283</v>
      </c>
      <c r="F826" s="65" t="s">
        <v>79</v>
      </c>
      <c r="G826" s="96">
        <v>1737800</v>
      </c>
      <c r="H826" s="97"/>
      <c r="I826" s="98">
        <f>I827</f>
        <v>18552</v>
      </c>
      <c r="J826" s="99"/>
      <c r="K826" s="121">
        <f t="shared" si="20"/>
        <v>1.0675566808608585</v>
      </c>
      <c r="L826" s="122"/>
    </row>
    <row r="827" spans="1:12" s="62" customFormat="1" ht="46.5">
      <c r="A827" s="64" t="s">
        <v>80</v>
      </c>
      <c r="B827" s="65" t="s">
        <v>569</v>
      </c>
      <c r="C827" s="65" t="s">
        <v>34</v>
      </c>
      <c r="D827" s="65" t="s">
        <v>10</v>
      </c>
      <c r="E827" s="65" t="s">
        <v>283</v>
      </c>
      <c r="F827" s="65" t="s">
        <v>81</v>
      </c>
      <c r="G827" s="96">
        <v>1737800</v>
      </c>
      <c r="H827" s="97"/>
      <c r="I827" s="98">
        <f>'Пр.5'!I233</f>
        <v>18552</v>
      </c>
      <c r="J827" s="99"/>
      <c r="K827" s="121">
        <f t="shared" si="20"/>
        <v>1.0675566808608585</v>
      </c>
      <c r="L827" s="122"/>
    </row>
    <row r="828" spans="1:12" s="62" customFormat="1" ht="46.5">
      <c r="A828" s="64" t="s">
        <v>284</v>
      </c>
      <c r="B828" s="65" t="s">
        <v>569</v>
      </c>
      <c r="C828" s="65" t="s">
        <v>34</v>
      </c>
      <c r="D828" s="65" t="s">
        <v>10</v>
      </c>
      <c r="E828" s="65" t="s">
        <v>285</v>
      </c>
      <c r="F828" s="65"/>
      <c r="G828" s="96">
        <v>4555000</v>
      </c>
      <c r="H828" s="97"/>
      <c r="I828" s="98">
        <f>I829</f>
        <v>0</v>
      </c>
      <c r="J828" s="99"/>
      <c r="K828" s="121">
        <f t="shared" si="20"/>
        <v>0</v>
      </c>
      <c r="L828" s="122"/>
    </row>
    <row r="829" spans="1:12" s="62" customFormat="1" ht="62.25">
      <c r="A829" s="64" t="s">
        <v>286</v>
      </c>
      <c r="B829" s="65" t="s">
        <v>569</v>
      </c>
      <c r="C829" s="65" t="s">
        <v>34</v>
      </c>
      <c r="D829" s="65" t="s">
        <v>10</v>
      </c>
      <c r="E829" s="65" t="s">
        <v>287</v>
      </c>
      <c r="F829" s="65"/>
      <c r="G829" s="96">
        <v>4555000</v>
      </c>
      <c r="H829" s="97"/>
      <c r="I829" s="98">
        <f>I830+I833</f>
        <v>0</v>
      </c>
      <c r="J829" s="99"/>
      <c r="K829" s="121">
        <f t="shared" si="20"/>
        <v>0</v>
      </c>
      <c r="L829" s="122"/>
    </row>
    <row r="830" spans="1:12" s="62" customFormat="1" ht="30.75">
      <c r="A830" s="64" t="s">
        <v>288</v>
      </c>
      <c r="B830" s="65" t="s">
        <v>569</v>
      </c>
      <c r="C830" s="65" t="s">
        <v>34</v>
      </c>
      <c r="D830" s="65" t="s">
        <v>10</v>
      </c>
      <c r="E830" s="65" t="s">
        <v>289</v>
      </c>
      <c r="F830" s="65"/>
      <c r="G830" s="96">
        <v>155000</v>
      </c>
      <c r="H830" s="97"/>
      <c r="I830" s="98">
        <f>I831</f>
        <v>0</v>
      </c>
      <c r="J830" s="99"/>
      <c r="K830" s="121">
        <f t="shared" si="20"/>
        <v>0</v>
      </c>
      <c r="L830" s="122"/>
    </row>
    <row r="831" spans="1:12" s="62" customFormat="1" ht="30.75">
      <c r="A831" s="64" t="s">
        <v>78</v>
      </c>
      <c r="B831" s="65" t="s">
        <v>569</v>
      </c>
      <c r="C831" s="65" t="s">
        <v>34</v>
      </c>
      <c r="D831" s="65" t="s">
        <v>10</v>
      </c>
      <c r="E831" s="65" t="s">
        <v>289</v>
      </c>
      <c r="F831" s="65" t="s">
        <v>79</v>
      </c>
      <c r="G831" s="96">
        <v>155000</v>
      </c>
      <c r="H831" s="97"/>
      <c r="I831" s="98">
        <f>I832</f>
        <v>0</v>
      </c>
      <c r="J831" s="99"/>
      <c r="K831" s="121">
        <f t="shared" si="20"/>
        <v>0</v>
      </c>
      <c r="L831" s="122"/>
    </row>
    <row r="832" spans="1:12" s="62" customFormat="1" ht="46.5">
      <c r="A832" s="64" t="s">
        <v>80</v>
      </c>
      <c r="B832" s="65" t="s">
        <v>569</v>
      </c>
      <c r="C832" s="65" t="s">
        <v>34</v>
      </c>
      <c r="D832" s="65" t="s">
        <v>10</v>
      </c>
      <c r="E832" s="65" t="s">
        <v>289</v>
      </c>
      <c r="F832" s="65" t="s">
        <v>81</v>
      </c>
      <c r="G832" s="96">
        <v>155000</v>
      </c>
      <c r="H832" s="97"/>
      <c r="I832" s="98">
        <f>'Пр.5'!I346</f>
        <v>0</v>
      </c>
      <c r="J832" s="99"/>
      <c r="K832" s="121">
        <f t="shared" si="20"/>
        <v>0</v>
      </c>
      <c r="L832" s="122"/>
    </row>
    <row r="833" spans="1:12" s="62" customFormat="1" ht="62.25">
      <c r="A833" s="64" t="s">
        <v>290</v>
      </c>
      <c r="B833" s="65" t="s">
        <v>569</v>
      </c>
      <c r="C833" s="65" t="s">
        <v>34</v>
      </c>
      <c r="D833" s="65" t="s">
        <v>10</v>
      </c>
      <c r="E833" s="65" t="s">
        <v>291</v>
      </c>
      <c r="F833" s="65"/>
      <c r="G833" s="96">
        <v>4400000</v>
      </c>
      <c r="H833" s="97"/>
      <c r="I833" s="98">
        <f>I834</f>
        <v>0</v>
      </c>
      <c r="J833" s="99"/>
      <c r="K833" s="121">
        <f t="shared" si="20"/>
        <v>0</v>
      </c>
      <c r="L833" s="122"/>
    </row>
    <row r="834" spans="1:12" s="62" customFormat="1" ht="30.75">
      <c r="A834" s="64" t="s">
        <v>78</v>
      </c>
      <c r="B834" s="65" t="s">
        <v>569</v>
      </c>
      <c r="C834" s="65" t="s">
        <v>34</v>
      </c>
      <c r="D834" s="65" t="s">
        <v>10</v>
      </c>
      <c r="E834" s="65" t="s">
        <v>291</v>
      </c>
      <c r="F834" s="65" t="s">
        <v>79</v>
      </c>
      <c r="G834" s="96">
        <v>4400000</v>
      </c>
      <c r="H834" s="97"/>
      <c r="I834" s="98">
        <f>I835</f>
        <v>0</v>
      </c>
      <c r="J834" s="99"/>
      <c r="K834" s="121">
        <f t="shared" si="20"/>
        <v>0</v>
      </c>
      <c r="L834" s="122"/>
    </row>
    <row r="835" spans="1:12" s="62" customFormat="1" ht="46.5">
      <c r="A835" s="64" t="s">
        <v>80</v>
      </c>
      <c r="B835" s="65" t="s">
        <v>569</v>
      </c>
      <c r="C835" s="65" t="s">
        <v>34</v>
      </c>
      <c r="D835" s="65" t="s">
        <v>10</v>
      </c>
      <c r="E835" s="65" t="s">
        <v>291</v>
      </c>
      <c r="F835" s="65" t="s">
        <v>81</v>
      </c>
      <c r="G835" s="96">
        <v>4400000</v>
      </c>
      <c r="H835" s="97"/>
      <c r="I835" s="98">
        <f>'Пр.5'!I352</f>
        <v>0</v>
      </c>
      <c r="J835" s="99"/>
      <c r="K835" s="121">
        <f t="shared" si="20"/>
        <v>0</v>
      </c>
      <c r="L835" s="122"/>
    </row>
    <row r="836" spans="1:12" s="62" customFormat="1" ht="15">
      <c r="A836" s="64" t="s">
        <v>292</v>
      </c>
      <c r="B836" s="65" t="s">
        <v>569</v>
      </c>
      <c r="C836" s="65" t="s">
        <v>34</v>
      </c>
      <c r="D836" s="65" t="s">
        <v>10</v>
      </c>
      <c r="E836" s="65" t="s">
        <v>293</v>
      </c>
      <c r="F836" s="65"/>
      <c r="G836" s="96">
        <v>8995000</v>
      </c>
      <c r="H836" s="97"/>
      <c r="I836" s="98">
        <f>I837+I840</f>
        <v>344850</v>
      </c>
      <c r="J836" s="99"/>
      <c r="K836" s="121">
        <f t="shared" si="20"/>
        <v>3.8337965536409113</v>
      </c>
      <c r="L836" s="122"/>
    </row>
    <row r="837" spans="1:12" s="62" customFormat="1" ht="15">
      <c r="A837" s="64" t="s">
        <v>294</v>
      </c>
      <c r="B837" s="65" t="s">
        <v>569</v>
      </c>
      <c r="C837" s="65" t="s">
        <v>34</v>
      </c>
      <c r="D837" s="65" t="s">
        <v>10</v>
      </c>
      <c r="E837" s="65" t="s">
        <v>295</v>
      </c>
      <c r="F837" s="65"/>
      <c r="G837" s="96">
        <v>4835000</v>
      </c>
      <c r="H837" s="97"/>
      <c r="I837" s="98">
        <f>I838</f>
        <v>0</v>
      </c>
      <c r="J837" s="99"/>
      <c r="K837" s="121">
        <f t="shared" si="20"/>
        <v>0</v>
      </c>
      <c r="L837" s="122"/>
    </row>
    <row r="838" spans="1:12" s="62" customFormat="1" ht="30.75">
      <c r="A838" s="64" t="s">
        <v>78</v>
      </c>
      <c r="B838" s="65" t="s">
        <v>569</v>
      </c>
      <c r="C838" s="65" t="s">
        <v>34</v>
      </c>
      <c r="D838" s="65" t="s">
        <v>10</v>
      </c>
      <c r="E838" s="65" t="s">
        <v>295</v>
      </c>
      <c r="F838" s="65" t="s">
        <v>79</v>
      </c>
      <c r="G838" s="96">
        <v>4835000</v>
      </c>
      <c r="H838" s="97"/>
      <c r="I838" s="98">
        <f>I839</f>
        <v>0</v>
      </c>
      <c r="J838" s="99"/>
      <c r="K838" s="121">
        <f t="shared" si="20"/>
        <v>0</v>
      </c>
      <c r="L838" s="122"/>
    </row>
    <row r="839" spans="1:12" s="62" customFormat="1" ht="46.5">
      <c r="A839" s="64" t="s">
        <v>80</v>
      </c>
      <c r="B839" s="65" t="s">
        <v>569</v>
      </c>
      <c r="C839" s="65" t="s">
        <v>34</v>
      </c>
      <c r="D839" s="65" t="s">
        <v>10</v>
      </c>
      <c r="E839" s="65" t="s">
        <v>295</v>
      </c>
      <c r="F839" s="65" t="s">
        <v>81</v>
      </c>
      <c r="G839" s="96">
        <v>4835000</v>
      </c>
      <c r="H839" s="97"/>
      <c r="I839" s="98"/>
      <c r="J839" s="99"/>
      <c r="K839" s="121">
        <f t="shared" si="20"/>
        <v>0</v>
      </c>
      <c r="L839" s="122"/>
    </row>
    <row r="840" spans="1:12" s="62" customFormat="1" ht="15">
      <c r="A840" s="64" t="s">
        <v>296</v>
      </c>
      <c r="B840" s="65" t="s">
        <v>569</v>
      </c>
      <c r="C840" s="65" t="s">
        <v>34</v>
      </c>
      <c r="D840" s="65" t="s">
        <v>10</v>
      </c>
      <c r="E840" s="65" t="s">
        <v>297</v>
      </c>
      <c r="F840" s="65"/>
      <c r="G840" s="96">
        <v>4160000</v>
      </c>
      <c r="H840" s="97"/>
      <c r="I840" s="98">
        <f>I841</f>
        <v>344850</v>
      </c>
      <c r="J840" s="99"/>
      <c r="K840" s="121">
        <f t="shared" si="20"/>
        <v>8.289663461538462</v>
      </c>
      <c r="L840" s="122"/>
    </row>
    <row r="841" spans="1:12" s="62" customFormat="1" ht="30.75">
      <c r="A841" s="64" t="s">
        <v>78</v>
      </c>
      <c r="B841" s="65" t="s">
        <v>569</v>
      </c>
      <c r="C841" s="65" t="s">
        <v>34</v>
      </c>
      <c r="D841" s="65" t="s">
        <v>10</v>
      </c>
      <c r="E841" s="65" t="s">
        <v>297</v>
      </c>
      <c r="F841" s="65" t="s">
        <v>79</v>
      </c>
      <c r="G841" s="96">
        <v>4160000</v>
      </c>
      <c r="H841" s="97"/>
      <c r="I841" s="98">
        <f>I842</f>
        <v>344850</v>
      </c>
      <c r="J841" s="99"/>
      <c r="K841" s="121">
        <f t="shared" si="20"/>
        <v>8.289663461538462</v>
      </c>
      <c r="L841" s="122"/>
    </row>
    <row r="842" spans="1:12" s="62" customFormat="1" ht="46.5">
      <c r="A842" s="64" t="s">
        <v>80</v>
      </c>
      <c r="B842" s="65" t="s">
        <v>569</v>
      </c>
      <c r="C842" s="65" t="s">
        <v>34</v>
      </c>
      <c r="D842" s="65" t="s">
        <v>10</v>
      </c>
      <c r="E842" s="65" t="s">
        <v>297</v>
      </c>
      <c r="F842" s="65" t="s">
        <v>81</v>
      </c>
      <c r="G842" s="96">
        <v>4160000</v>
      </c>
      <c r="H842" s="97"/>
      <c r="I842" s="98">
        <f>150000+58000+136850</f>
        <v>344850</v>
      </c>
      <c r="J842" s="99"/>
      <c r="K842" s="121">
        <f t="shared" si="20"/>
        <v>8.289663461538462</v>
      </c>
      <c r="L842" s="122"/>
    </row>
    <row r="843" spans="1:12" s="62" customFormat="1" ht="30.75">
      <c r="A843" s="64" t="s">
        <v>298</v>
      </c>
      <c r="B843" s="65" t="s">
        <v>569</v>
      </c>
      <c r="C843" s="65" t="s">
        <v>34</v>
      </c>
      <c r="D843" s="65" t="s">
        <v>10</v>
      </c>
      <c r="E843" s="65" t="s">
        <v>299</v>
      </c>
      <c r="F843" s="65"/>
      <c r="G843" s="96">
        <v>6638000</v>
      </c>
      <c r="H843" s="97"/>
      <c r="I843" s="98">
        <f>I844+I847</f>
        <v>1534500</v>
      </c>
      <c r="J843" s="99"/>
      <c r="K843" s="121">
        <f t="shared" si="20"/>
        <v>23.116902681530583</v>
      </c>
      <c r="L843" s="122"/>
    </row>
    <row r="844" spans="1:12" s="62" customFormat="1" ht="30.75">
      <c r="A844" s="64" t="s">
        <v>166</v>
      </c>
      <c r="B844" s="65" t="s">
        <v>569</v>
      </c>
      <c r="C844" s="65" t="s">
        <v>34</v>
      </c>
      <c r="D844" s="65" t="s">
        <v>10</v>
      </c>
      <c r="E844" s="65" t="s">
        <v>300</v>
      </c>
      <c r="F844" s="65"/>
      <c r="G844" s="96">
        <v>6138000</v>
      </c>
      <c r="H844" s="97"/>
      <c r="I844" s="98">
        <f>I845</f>
        <v>1534500</v>
      </c>
      <c r="J844" s="99"/>
      <c r="K844" s="121">
        <f t="shared" si="20"/>
        <v>25</v>
      </c>
      <c r="L844" s="122"/>
    </row>
    <row r="845" spans="1:12" s="62" customFormat="1" ht="34.5" customHeight="1">
      <c r="A845" s="64" t="s">
        <v>301</v>
      </c>
      <c r="B845" s="65" t="s">
        <v>569</v>
      </c>
      <c r="C845" s="65" t="s">
        <v>34</v>
      </c>
      <c r="D845" s="65" t="s">
        <v>10</v>
      </c>
      <c r="E845" s="65" t="s">
        <v>300</v>
      </c>
      <c r="F845" s="65" t="s">
        <v>302</v>
      </c>
      <c r="G845" s="96">
        <v>6138000</v>
      </c>
      <c r="H845" s="97"/>
      <c r="I845" s="98">
        <f>I846</f>
        <v>1534500</v>
      </c>
      <c r="J845" s="99"/>
      <c r="K845" s="121">
        <f t="shared" si="20"/>
        <v>25</v>
      </c>
      <c r="L845" s="122"/>
    </row>
    <row r="846" spans="1:12" s="62" customFormat="1" ht="15">
      <c r="A846" s="64" t="s">
        <v>303</v>
      </c>
      <c r="B846" s="65" t="s">
        <v>569</v>
      </c>
      <c r="C846" s="65" t="s">
        <v>34</v>
      </c>
      <c r="D846" s="65" t="s">
        <v>10</v>
      </c>
      <c r="E846" s="65" t="s">
        <v>300</v>
      </c>
      <c r="F846" s="65" t="s">
        <v>304</v>
      </c>
      <c r="G846" s="96">
        <v>6138000</v>
      </c>
      <c r="H846" s="97"/>
      <c r="I846" s="98">
        <f>986500+298000+250000</f>
        <v>1534500</v>
      </c>
      <c r="J846" s="99"/>
      <c r="K846" s="121">
        <f t="shared" si="20"/>
        <v>25</v>
      </c>
      <c r="L846" s="122"/>
    </row>
    <row r="847" spans="1:12" s="62" customFormat="1" ht="15">
      <c r="A847" s="64" t="s">
        <v>305</v>
      </c>
      <c r="B847" s="65" t="s">
        <v>569</v>
      </c>
      <c r="C847" s="65" t="s">
        <v>34</v>
      </c>
      <c r="D847" s="65" t="s">
        <v>10</v>
      </c>
      <c r="E847" s="65" t="s">
        <v>306</v>
      </c>
      <c r="F847" s="65"/>
      <c r="G847" s="96">
        <v>500000</v>
      </c>
      <c r="H847" s="97"/>
      <c r="I847" s="98">
        <f>I848</f>
        <v>0</v>
      </c>
      <c r="J847" s="99"/>
      <c r="K847" s="121">
        <f t="shared" si="20"/>
        <v>0</v>
      </c>
      <c r="L847" s="122"/>
    </row>
    <row r="848" spans="1:12" s="62" customFormat="1" ht="30.75">
      <c r="A848" s="64" t="s">
        <v>78</v>
      </c>
      <c r="B848" s="65" t="s">
        <v>569</v>
      </c>
      <c r="C848" s="65" t="s">
        <v>34</v>
      </c>
      <c r="D848" s="65" t="s">
        <v>10</v>
      </c>
      <c r="E848" s="65" t="s">
        <v>306</v>
      </c>
      <c r="F848" s="65" t="s">
        <v>79</v>
      </c>
      <c r="G848" s="96">
        <v>500000</v>
      </c>
      <c r="H848" s="97"/>
      <c r="I848" s="98">
        <f>I849</f>
        <v>0</v>
      </c>
      <c r="J848" s="99"/>
      <c r="K848" s="121">
        <f t="shared" si="20"/>
        <v>0</v>
      </c>
      <c r="L848" s="122"/>
    </row>
    <row r="849" spans="1:12" s="62" customFormat="1" ht="46.5">
      <c r="A849" s="64" t="s">
        <v>80</v>
      </c>
      <c r="B849" s="65" t="s">
        <v>569</v>
      </c>
      <c r="C849" s="65" t="s">
        <v>34</v>
      </c>
      <c r="D849" s="65" t="s">
        <v>10</v>
      </c>
      <c r="E849" s="65" t="s">
        <v>306</v>
      </c>
      <c r="F849" s="65" t="s">
        <v>81</v>
      </c>
      <c r="G849" s="96">
        <v>500000</v>
      </c>
      <c r="H849" s="97"/>
      <c r="I849" s="98"/>
      <c r="J849" s="99"/>
      <c r="K849" s="121">
        <f t="shared" si="20"/>
        <v>0</v>
      </c>
      <c r="L849" s="122"/>
    </row>
    <row r="850" spans="1:12" s="62" customFormat="1" ht="78">
      <c r="A850" s="64" t="s">
        <v>86</v>
      </c>
      <c r="B850" s="65" t="s">
        <v>569</v>
      </c>
      <c r="C850" s="65" t="s">
        <v>34</v>
      </c>
      <c r="D850" s="65" t="s">
        <v>10</v>
      </c>
      <c r="E850" s="65" t="s">
        <v>87</v>
      </c>
      <c r="F850" s="65"/>
      <c r="G850" s="96">
        <f>G851+G855</f>
        <v>1900000</v>
      </c>
      <c r="H850" s="97"/>
      <c r="I850" s="98">
        <f>I851+I855</f>
        <v>66700</v>
      </c>
      <c r="J850" s="99"/>
      <c r="K850" s="121">
        <f t="shared" si="20"/>
        <v>3.5105263157894737</v>
      </c>
      <c r="L850" s="122"/>
    </row>
    <row r="851" spans="1:12" s="62" customFormat="1" ht="30.75">
      <c r="A851" s="64" t="s">
        <v>307</v>
      </c>
      <c r="B851" s="65" t="s">
        <v>569</v>
      </c>
      <c r="C851" s="65" t="s">
        <v>34</v>
      </c>
      <c r="D851" s="65" t="s">
        <v>10</v>
      </c>
      <c r="E851" s="65" t="s">
        <v>308</v>
      </c>
      <c r="F851" s="65"/>
      <c r="G851" s="96">
        <f>G852</f>
        <v>1900000</v>
      </c>
      <c r="H851" s="97"/>
      <c r="I851" s="98">
        <f>I852</f>
        <v>0</v>
      </c>
      <c r="J851" s="99"/>
      <c r="K851" s="121">
        <f t="shared" si="20"/>
        <v>0</v>
      </c>
      <c r="L851" s="122"/>
    </row>
    <row r="852" spans="1:12" s="62" customFormat="1" ht="62.25">
      <c r="A852" s="64" t="s">
        <v>309</v>
      </c>
      <c r="B852" s="65" t="s">
        <v>569</v>
      </c>
      <c r="C852" s="65" t="s">
        <v>34</v>
      </c>
      <c r="D852" s="65" t="s">
        <v>10</v>
      </c>
      <c r="E852" s="65" t="s">
        <v>310</v>
      </c>
      <c r="F852" s="65"/>
      <c r="G852" s="96">
        <f>G853</f>
        <v>1900000</v>
      </c>
      <c r="H852" s="97"/>
      <c r="I852" s="98">
        <f>I853</f>
        <v>0</v>
      </c>
      <c r="J852" s="99"/>
      <c r="K852" s="121">
        <f t="shared" si="20"/>
        <v>0</v>
      </c>
      <c r="L852" s="122"/>
    </row>
    <row r="853" spans="1:12" s="62" customFormat="1" ht="30.75">
      <c r="A853" s="64" t="s">
        <v>78</v>
      </c>
      <c r="B853" s="65" t="s">
        <v>569</v>
      </c>
      <c r="C853" s="65" t="s">
        <v>34</v>
      </c>
      <c r="D853" s="65" t="s">
        <v>10</v>
      </c>
      <c r="E853" s="65" t="s">
        <v>310</v>
      </c>
      <c r="F853" s="65" t="s">
        <v>79</v>
      </c>
      <c r="G853" s="96">
        <f>G854</f>
        <v>1900000</v>
      </c>
      <c r="H853" s="97"/>
      <c r="I853" s="98">
        <f>I854</f>
        <v>0</v>
      </c>
      <c r="J853" s="99"/>
      <c r="K853" s="121">
        <f t="shared" si="20"/>
        <v>0</v>
      </c>
      <c r="L853" s="122"/>
    </row>
    <row r="854" spans="1:12" s="62" customFormat="1" ht="46.5">
      <c r="A854" s="64" t="s">
        <v>80</v>
      </c>
      <c r="B854" s="65" t="s">
        <v>569</v>
      </c>
      <c r="C854" s="65" t="s">
        <v>34</v>
      </c>
      <c r="D854" s="65" t="s">
        <v>10</v>
      </c>
      <c r="E854" s="65" t="s">
        <v>310</v>
      </c>
      <c r="F854" s="65" t="s">
        <v>81</v>
      </c>
      <c r="G854" s="96">
        <v>1900000</v>
      </c>
      <c r="H854" s="97"/>
      <c r="I854" s="98"/>
      <c r="J854" s="99"/>
      <c r="K854" s="121">
        <f t="shared" si="20"/>
        <v>0</v>
      </c>
      <c r="L854" s="122"/>
    </row>
    <row r="855" spans="1:12" s="62" customFormat="1" ht="62.25">
      <c r="A855" s="64" t="s">
        <v>601</v>
      </c>
      <c r="B855" s="65" t="s">
        <v>569</v>
      </c>
      <c r="C855" s="65" t="s">
        <v>34</v>
      </c>
      <c r="D855" s="65" t="s">
        <v>10</v>
      </c>
      <c r="E855" s="65" t="s">
        <v>600</v>
      </c>
      <c r="F855" s="65"/>
      <c r="G855" s="96">
        <f>G856</f>
        <v>0</v>
      </c>
      <c r="H855" s="97"/>
      <c r="I855" s="98">
        <f>I856</f>
        <v>66700</v>
      </c>
      <c r="J855" s="99"/>
      <c r="K855" s="121">
        <v>0</v>
      </c>
      <c r="L855" s="122"/>
    </row>
    <row r="856" spans="1:12" s="62" customFormat="1" ht="46.5">
      <c r="A856" s="64" t="s">
        <v>603</v>
      </c>
      <c r="B856" s="65" t="s">
        <v>569</v>
      </c>
      <c r="C856" s="65" t="s">
        <v>34</v>
      </c>
      <c r="D856" s="65" t="s">
        <v>10</v>
      </c>
      <c r="E856" s="65" t="s">
        <v>602</v>
      </c>
      <c r="F856" s="65"/>
      <c r="G856" s="96">
        <f>G857</f>
        <v>0</v>
      </c>
      <c r="H856" s="97"/>
      <c r="I856" s="98">
        <f>I857</f>
        <v>66700</v>
      </c>
      <c r="J856" s="99"/>
      <c r="K856" s="121">
        <v>0</v>
      </c>
      <c r="L856" s="122"/>
    </row>
    <row r="857" spans="1:12" s="62" customFormat="1" ht="30.75">
      <c r="A857" s="64" t="s">
        <v>78</v>
      </c>
      <c r="B857" s="65" t="s">
        <v>569</v>
      </c>
      <c r="C857" s="65" t="s">
        <v>34</v>
      </c>
      <c r="D857" s="65" t="s">
        <v>10</v>
      </c>
      <c r="E857" s="65" t="s">
        <v>602</v>
      </c>
      <c r="F857" s="65" t="s">
        <v>79</v>
      </c>
      <c r="G857" s="96">
        <f>G858</f>
        <v>0</v>
      </c>
      <c r="H857" s="97"/>
      <c r="I857" s="98">
        <f>I858</f>
        <v>66700</v>
      </c>
      <c r="J857" s="99"/>
      <c r="K857" s="121">
        <v>0</v>
      </c>
      <c r="L857" s="122"/>
    </row>
    <row r="858" spans="1:12" s="62" customFormat="1" ht="46.5">
      <c r="A858" s="64" t="s">
        <v>80</v>
      </c>
      <c r="B858" s="65" t="s">
        <v>569</v>
      </c>
      <c r="C858" s="65" t="s">
        <v>34</v>
      </c>
      <c r="D858" s="65" t="s">
        <v>10</v>
      </c>
      <c r="E858" s="65" t="s">
        <v>602</v>
      </c>
      <c r="F858" s="65" t="s">
        <v>81</v>
      </c>
      <c r="G858" s="96">
        <v>0</v>
      </c>
      <c r="H858" s="97"/>
      <c r="I858" s="98">
        <v>66700</v>
      </c>
      <c r="J858" s="99"/>
      <c r="K858" s="121">
        <v>0</v>
      </c>
      <c r="L858" s="122"/>
    </row>
    <row r="859" spans="1:12" s="62" customFormat="1" ht="15">
      <c r="A859" s="64" t="s">
        <v>38</v>
      </c>
      <c r="B859" s="65" t="s">
        <v>569</v>
      </c>
      <c r="C859" s="65" t="s">
        <v>14</v>
      </c>
      <c r="D859" s="65"/>
      <c r="E859" s="65"/>
      <c r="F859" s="65"/>
      <c r="G859" s="96">
        <v>1938000</v>
      </c>
      <c r="H859" s="97"/>
      <c r="I859" s="98">
        <f>I860</f>
        <v>1867296.16</v>
      </c>
      <c r="J859" s="99"/>
      <c r="K859" s="121">
        <f aca="true" t="shared" si="21" ref="K859:K890">I859/G859*100</f>
        <v>96.35171104231166</v>
      </c>
      <c r="L859" s="122"/>
    </row>
    <row r="860" spans="1:12" s="62" customFormat="1" ht="30.75">
      <c r="A860" s="64" t="s">
        <v>39</v>
      </c>
      <c r="B860" s="65" t="s">
        <v>569</v>
      </c>
      <c r="C860" s="65" t="s">
        <v>14</v>
      </c>
      <c r="D860" s="65" t="s">
        <v>34</v>
      </c>
      <c r="E860" s="65"/>
      <c r="F860" s="65"/>
      <c r="G860" s="96">
        <v>1938000</v>
      </c>
      <c r="H860" s="97"/>
      <c r="I860" s="98">
        <f>I861+I866</f>
        <v>1867296.16</v>
      </c>
      <c r="J860" s="99"/>
      <c r="K860" s="121">
        <f t="shared" si="21"/>
        <v>96.35171104231166</v>
      </c>
      <c r="L860" s="122"/>
    </row>
    <row r="861" spans="1:12" s="62" customFormat="1" ht="46.5">
      <c r="A861" s="64" t="s">
        <v>311</v>
      </c>
      <c r="B861" s="65" t="s">
        <v>569</v>
      </c>
      <c r="C861" s="65" t="s">
        <v>14</v>
      </c>
      <c r="D861" s="65" t="s">
        <v>34</v>
      </c>
      <c r="E861" s="65" t="s">
        <v>312</v>
      </c>
      <c r="F861" s="65"/>
      <c r="G861" s="96">
        <v>1609100</v>
      </c>
      <c r="H861" s="97"/>
      <c r="I861" s="98">
        <f>I862</f>
        <v>1867296.16</v>
      </c>
      <c r="J861" s="99"/>
      <c r="K861" s="121">
        <f t="shared" si="21"/>
        <v>116.04599838418991</v>
      </c>
      <c r="L861" s="122"/>
    </row>
    <row r="862" spans="1:12" s="62" customFormat="1" ht="51.75" customHeight="1">
      <c r="A862" s="64" t="s">
        <v>313</v>
      </c>
      <c r="B862" s="65" t="s">
        <v>569</v>
      </c>
      <c r="C862" s="65" t="s">
        <v>14</v>
      </c>
      <c r="D862" s="65" t="s">
        <v>34</v>
      </c>
      <c r="E862" s="65" t="s">
        <v>314</v>
      </c>
      <c r="F862" s="65"/>
      <c r="G862" s="96">
        <v>1609100</v>
      </c>
      <c r="H862" s="97"/>
      <c r="I862" s="98">
        <f>I863</f>
        <v>1867296.16</v>
      </c>
      <c r="J862" s="99"/>
      <c r="K862" s="121">
        <f t="shared" si="21"/>
        <v>116.04599838418991</v>
      </c>
      <c r="L862" s="122"/>
    </row>
    <row r="863" spans="1:12" s="62" customFormat="1" ht="30.75">
      <c r="A863" s="64" t="s">
        <v>315</v>
      </c>
      <c r="B863" s="65" t="s">
        <v>569</v>
      </c>
      <c r="C863" s="65" t="s">
        <v>14</v>
      </c>
      <c r="D863" s="65" t="s">
        <v>34</v>
      </c>
      <c r="E863" s="65" t="s">
        <v>316</v>
      </c>
      <c r="F863" s="65"/>
      <c r="G863" s="96">
        <v>1609100</v>
      </c>
      <c r="H863" s="97"/>
      <c r="I863" s="98">
        <f>I864</f>
        <v>1867296.16</v>
      </c>
      <c r="J863" s="99"/>
      <c r="K863" s="121">
        <f t="shared" si="21"/>
        <v>116.04599838418991</v>
      </c>
      <c r="L863" s="122"/>
    </row>
    <row r="864" spans="1:12" s="62" customFormat="1" ht="30.75">
      <c r="A864" s="64" t="s">
        <v>78</v>
      </c>
      <c r="B864" s="65" t="s">
        <v>569</v>
      </c>
      <c r="C864" s="65" t="s">
        <v>14</v>
      </c>
      <c r="D864" s="65" t="s">
        <v>34</v>
      </c>
      <c r="E864" s="65" t="s">
        <v>316</v>
      </c>
      <c r="F864" s="65" t="s">
        <v>79</v>
      </c>
      <c r="G864" s="96">
        <v>1609100</v>
      </c>
      <c r="H864" s="97"/>
      <c r="I864" s="98">
        <f>I865</f>
        <v>1867296.16</v>
      </c>
      <c r="J864" s="99"/>
      <c r="K864" s="121">
        <f t="shared" si="21"/>
        <v>116.04599838418991</v>
      </c>
      <c r="L864" s="122"/>
    </row>
    <row r="865" spans="1:12" s="62" customFormat="1" ht="46.5">
      <c r="A865" s="64" t="s">
        <v>80</v>
      </c>
      <c r="B865" s="65" t="s">
        <v>569</v>
      </c>
      <c r="C865" s="65" t="s">
        <v>14</v>
      </c>
      <c r="D865" s="65" t="s">
        <v>34</v>
      </c>
      <c r="E865" s="65" t="s">
        <v>316</v>
      </c>
      <c r="F865" s="65" t="s">
        <v>81</v>
      </c>
      <c r="G865" s="96">
        <v>1609100</v>
      </c>
      <c r="H865" s="97"/>
      <c r="I865" s="98">
        <f>'Пр.5'!I60</f>
        <v>1867296.16</v>
      </c>
      <c r="J865" s="99"/>
      <c r="K865" s="121">
        <f t="shared" si="21"/>
        <v>116.04599838418991</v>
      </c>
      <c r="L865" s="122"/>
    </row>
    <row r="866" spans="1:12" s="62" customFormat="1" ht="18" customHeight="1">
      <c r="A866" s="64" t="s">
        <v>317</v>
      </c>
      <c r="B866" s="65" t="s">
        <v>569</v>
      </c>
      <c r="C866" s="65" t="s">
        <v>14</v>
      </c>
      <c r="D866" s="65" t="s">
        <v>34</v>
      </c>
      <c r="E866" s="65" t="s">
        <v>318</v>
      </c>
      <c r="F866" s="65"/>
      <c r="G866" s="96">
        <v>328900</v>
      </c>
      <c r="H866" s="97"/>
      <c r="I866" s="98">
        <f>I867</f>
        <v>0</v>
      </c>
      <c r="J866" s="99"/>
      <c r="K866" s="121">
        <f t="shared" si="21"/>
        <v>0</v>
      </c>
      <c r="L866" s="122"/>
    </row>
    <row r="867" spans="1:12" s="62" customFormat="1" ht="30.75">
      <c r="A867" s="64" t="s">
        <v>319</v>
      </c>
      <c r="B867" s="65" t="s">
        <v>569</v>
      </c>
      <c r="C867" s="65" t="s">
        <v>14</v>
      </c>
      <c r="D867" s="65" t="s">
        <v>34</v>
      </c>
      <c r="E867" s="65" t="s">
        <v>320</v>
      </c>
      <c r="F867" s="65"/>
      <c r="G867" s="96">
        <v>328900</v>
      </c>
      <c r="H867" s="97"/>
      <c r="I867" s="98">
        <f>I868</f>
        <v>0</v>
      </c>
      <c r="J867" s="99"/>
      <c r="K867" s="121">
        <f t="shared" si="21"/>
        <v>0</v>
      </c>
      <c r="L867" s="122"/>
    </row>
    <row r="868" spans="1:12" s="62" customFormat="1" ht="30.75">
      <c r="A868" s="64" t="s">
        <v>78</v>
      </c>
      <c r="B868" s="65" t="s">
        <v>569</v>
      </c>
      <c r="C868" s="65" t="s">
        <v>14</v>
      </c>
      <c r="D868" s="65" t="s">
        <v>34</v>
      </c>
      <c r="E868" s="65" t="s">
        <v>320</v>
      </c>
      <c r="F868" s="65" t="s">
        <v>79</v>
      </c>
      <c r="G868" s="96">
        <v>328900</v>
      </c>
      <c r="H868" s="97"/>
      <c r="I868" s="98">
        <f>I869</f>
        <v>0</v>
      </c>
      <c r="J868" s="99"/>
      <c r="K868" s="121">
        <f t="shared" si="21"/>
        <v>0</v>
      </c>
      <c r="L868" s="122"/>
    </row>
    <row r="869" spans="1:12" s="62" customFormat="1" ht="46.5">
      <c r="A869" s="64" t="s">
        <v>80</v>
      </c>
      <c r="B869" s="65" t="s">
        <v>569</v>
      </c>
      <c r="C869" s="65" t="s">
        <v>14</v>
      </c>
      <c r="D869" s="65" t="s">
        <v>34</v>
      </c>
      <c r="E869" s="65" t="s">
        <v>320</v>
      </c>
      <c r="F869" s="65" t="s">
        <v>81</v>
      </c>
      <c r="G869" s="96">
        <v>328900</v>
      </c>
      <c r="H869" s="97"/>
      <c r="I869" s="98"/>
      <c r="J869" s="99"/>
      <c r="K869" s="121">
        <f t="shared" si="21"/>
        <v>0</v>
      </c>
      <c r="L869" s="122"/>
    </row>
    <row r="870" spans="1:12" s="62" customFormat="1" ht="30.75">
      <c r="A870" s="60" t="s">
        <v>570</v>
      </c>
      <c r="B870" s="61" t="s">
        <v>571</v>
      </c>
      <c r="C870" s="61"/>
      <c r="D870" s="61"/>
      <c r="E870" s="61"/>
      <c r="F870" s="61"/>
      <c r="G870" s="100">
        <v>7908900</v>
      </c>
      <c r="H870" s="101"/>
      <c r="I870" s="102">
        <f>I871</f>
        <v>1798260.7599999998</v>
      </c>
      <c r="J870" s="103"/>
      <c r="K870" s="121">
        <f t="shared" si="21"/>
        <v>22.737179127312267</v>
      </c>
      <c r="L870" s="122"/>
    </row>
    <row r="871" spans="1:12" s="62" customFormat="1" ht="15">
      <c r="A871" s="64" t="s">
        <v>5</v>
      </c>
      <c r="B871" s="65" t="s">
        <v>571</v>
      </c>
      <c r="C871" s="65" t="s">
        <v>6</v>
      </c>
      <c r="D871" s="65"/>
      <c r="E871" s="65"/>
      <c r="F871" s="65"/>
      <c r="G871" s="96">
        <v>7908900</v>
      </c>
      <c r="H871" s="97"/>
      <c r="I871" s="98">
        <f>I872</f>
        <v>1798260.7599999998</v>
      </c>
      <c r="J871" s="99"/>
      <c r="K871" s="121">
        <f t="shared" si="21"/>
        <v>22.737179127312267</v>
      </c>
      <c r="L871" s="122"/>
    </row>
    <row r="872" spans="1:12" s="62" customFormat="1" ht="46.5">
      <c r="A872" s="64" t="s">
        <v>13</v>
      </c>
      <c r="B872" s="65" t="s">
        <v>571</v>
      </c>
      <c r="C872" s="65" t="s">
        <v>6</v>
      </c>
      <c r="D872" s="65" t="s">
        <v>14</v>
      </c>
      <c r="E872" s="65"/>
      <c r="F872" s="65"/>
      <c r="G872" s="96">
        <v>7908900</v>
      </c>
      <c r="H872" s="97"/>
      <c r="I872" s="98">
        <f>I873</f>
        <v>1798260.7599999998</v>
      </c>
      <c r="J872" s="99"/>
      <c r="K872" s="121">
        <f t="shared" si="21"/>
        <v>22.737179127312267</v>
      </c>
      <c r="L872" s="122"/>
    </row>
    <row r="873" spans="1:12" s="62" customFormat="1" ht="46.5">
      <c r="A873" s="64" t="s">
        <v>63</v>
      </c>
      <c r="B873" s="65" t="s">
        <v>571</v>
      </c>
      <c r="C873" s="65" t="s">
        <v>6</v>
      </c>
      <c r="D873" s="65" t="s">
        <v>14</v>
      </c>
      <c r="E873" s="65" t="s">
        <v>64</v>
      </c>
      <c r="F873" s="65"/>
      <c r="G873" s="96">
        <v>7908900</v>
      </c>
      <c r="H873" s="97"/>
      <c r="I873" s="98">
        <f>I874+I878</f>
        <v>1798260.7599999998</v>
      </c>
      <c r="J873" s="99"/>
      <c r="K873" s="121">
        <f t="shared" si="21"/>
        <v>22.737179127312267</v>
      </c>
      <c r="L873" s="122"/>
    </row>
    <row r="874" spans="1:12" s="62" customFormat="1" ht="30.75">
      <c r="A874" s="64" t="s">
        <v>107</v>
      </c>
      <c r="B874" s="65" t="s">
        <v>571</v>
      </c>
      <c r="C874" s="65" t="s">
        <v>6</v>
      </c>
      <c r="D874" s="65" t="s">
        <v>14</v>
      </c>
      <c r="E874" s="65" t="s">
        <v>108</v>
      </c>
      <c r="F874" s="65"/>
      <c r="G874" s="96">
        <v>5130600</v>
      </c>
      <c r="H874" s="97"/>
      <c r="I874" s="98">
        <f>I875</f>
        <v>1145276.3599999999</v>
      </c>
      <c r="J874" s="99"/>
      <c r="K874" s="121">
        <f t="shared" si="21"/>
        <v>22.3224644291116</v>
      </c>
      <c r="L874" s="122"/>
    </row>
    <row r="875" spans="1:12" s="62" customFormat="1" ht="30.75">
      <c r="A875" s="64" t="s">
        <v>67</v>
      </c>
      <c r="B875" s="65" t="s">
        <v>571</v>
      </c>
      <c r="C875" s="65" t="s">
        <v>6</v>
      </c>
      <c r="D875" s="65" t="s">
        <v>14</v>
      </c>
      <c r="E875" s="65" t="s">
        <v>109</v>
      </c>
      <c r="F875" s="65"/>
      <c r="G875" s="96">
        <v>5130600</v>
      </c>
      <c r="H875" s="97"/>
      <c r="I875" s="98">
        <f>I876</f>
        <v>1145276.3599999999</v>
      </c>
      <c r="J875" s="99"/>
      <c r="K875" s="121">
        <f t="shared" si="21"/>
        <v>22.3224644291116</v>
      </c>
      <c r="L875" s="122"/>
    </row>
    <row r="876" spans="1:12" s="62" customFormat="1" ht="78">
      <c r="A876" s="64" t="s">
        <v>69</v>
      </c>
      <c r="B876" s="65" t="s">
        <v>571</v>
      </c>
      <c r="C876" s="65" t="s">
        <v>6</v>
      </c>
      <c r="D876" s="65" t="s">
        <v>14</v>
      </c>
      <c r="E876" s="65" t="s">
        <v>109</v>
      </c>
      <c r="F876" s="65" t="s">
        <v>70</v>
      </c>
      <c r="G876" s="96">
        <v>5130600</v>
      </c>
      <c r="H876" s="97"/>
      <c r="I876" s="98">
        <f>I877</f>
        <v>1145276.3599999999</v>
      </c>
      <c r="J876" s="99"/>
      <c r="K876" s="121">
        <f t="shared" si="21"/>
        <v>22.3224644291116</v>
      </c>
      <c r="L876" s="122"/>
    </row>
    <row r="877" spans="1:12" s="62" customFormat="1" ht="30.75">
      <c r="A877" s="64" t="s">
        <v>71</v>
      </c>
      <c r="B877" s="65" t="s">
        <v>571</v>
      </c>
      <c r="C877" s="65" t="s">
        <v>6</v>
      </c>
      <c r="D877" s="65" t="s">
        <v>14</v>
      </c>
      <c r="E877" s="65" t="s">
        <v>109</v>
      </c>
      <c r="F877" s="65" t="s">
        <v>72</v>
      </c>
      <c r="G877" s="96">
        <v>5130600</v>
      </c>
      <c r="H877" s="97"/>
      <c r="I877" s="98">
        <f>908885.2+236391.16</f>
        <v>1145276.3599999999</v>
      </c>
      <c r="J877" s="99"/>
      <c r="K877" s="121">
        <f t="shared" si="21"/>
        <v>22.3224644291116</v>
      </c>
      <c r="L877" s="122"/>
    </row>
    <row r="878" spans="1:12" s="62" customFormat="1" ht="15">
      <c r="A878" s="64" t="s">
        <v>73</v>
      </c>
      <c r="B878" s="65" t="s">
        <v>571</v>
      </c>
      <c r="C878" s="65" t="s">
        <v>6</v>
      </c>
      <c r="D878" s="65" t="s">
        <v>14</v>
      </c>
      <c r="E878" s="65" t="s">
        <v>74</v>
      </c>
      <c r="F878" s="65"/>
      <c r="G878" s="96">
        <v>2778300</v>
      </c>
      <c r="H878" s="97"/>
      <c r="I878" s="98">
        <f>I879+I882+I885+I888</f>
        <v>652984.4</v>
      </c>
      <c r="J878" s="99"/>
      <c r="K878" s="121">
        <f t="shared" si="21"/>
        <v>23.503019832271534</v>
      </c>
      <c r="L878" s="122"/>
    </row>
    <row r="879" spans="1:12" s="62" customFormat="1" ht="30.75">
      <c r="A879" s="64" t="s">
        <v>67</v>
      </c>
      <c r="B879" s="65" t="s">
        <v>571</v>
      </c>
      <c r="C879" s="65" t="s">
        <v>6</v>
      </c>
      <c r="D879" s="65" t="s">
        <v>14</v>
      </c>
      <c r="E879" s="65" t="s">
        <v>75</v>
      </c>
      <c r="F879" s="65"/>
      <c r="G879" s="96">
        <v>2384300</v>
      </c>
      <c r="H879" s="97"/>
      <c r="I879" s="98">
        <f>I880</f>
        <v>550609.55</v>
      </c>
      <c r="J879" s="99"/>
      <c r="K879" s="121">
        <f t="shared" si="21"/>
        <v>23.0931321561884</v>
      </c>
      <c r="L879" s="122"/>
    </row>
    <row r="880" spans="1:12" s="62" customFormat="1" ht="78">
      <c r="A880" s="64" t="s">
        <v>69</v>
      </c>
      <c r="B880" s="65" t="s">
        <v>571</v>
      </c>
      <c r="C880" s="65" t="s">
        <v>6</v>
      </c>
      <c r="D880" s="65" t="s">
        <v>14</v>
      </c>
      <c r="E880" s="65" t="s">
        <v>75</v>
      </c>
      <c r="F880" s="65" t="s">
        <v>70</v>
      </c>
      <c r="G880" s="96">
        <v>2384300</v>
      </c>
      <c r="H880" s="97"/>
      <c r="I880" s="98">
        <f>I881</f>
        <v>550609.55</v>
      </c>
      <c r="J880" s="99"/>
      <c r="K880" s="121">
        <f t="shared" si="21"/>
        <v>23.0931321561884</v>
      </c>
      <c r="L880" s="122"/>
    </row>
    <row r="881" spans="1:12" s="62" customFormat="1" ht="30.75">
      <c r="A881" s="64" t="s">
        <v>71</v>
      </c>
      <c r="B881" s="65" t="s">
        <v>571</v>
      </c>
      <c r="C881" s="65" t="s">
        <v>6</v>
      </c>
      <c r="D881" s="65" t="s">
        <v>14</v>
      </c>
      <c r="E881" s="65" t="s">
        <v>75</v>
      </c>
      <c r="F881" s="65" t="s">
        <v>72</v>
      </c>
      <c r="G881" s="96">
        <v>2384300</v>
      </c>
      <c r="H881" s="97"/>
      <c r="I881" s="98">
        <f>439357.2+111252.35</f>
        <v>550609.55</v>
      </c>
      <c r="J881" s="99"/>
      <c r="K881" s="121">
        <f t="shared" si="21"/>
        <v>23.0931321561884</v>
      </c>
      <c r="L881" s="122"/>
    </row>
    <row r="882" spans="1:12" s="62" customFormat="1" ht="30.75">
      <c r="A882" s="64" t="s">
        <v>76</v>
      </c>
      <c r="B882" s="65" t="s">
        <v>571</v>
      </c>
      <c r="C882" s="65" t="s">
        <v>6</v>
      </c>
      <c r="D882" s="65" t="s">
        <v>14</v>
      </c>
      <c r="E882" s="65" t="s">
        <v>77</v>
      </c>
      <c r="F882" s="65"/>
      <c r="G882" s="96">
        <v>294000</v>
      </c>
      <c r="H882" s="97"/>
      <c r="I882" s="98">
        <f>I883</f>
        <v>102374.85</v>
      </c>
      <c r="J882" s="99"/>
      <c r="K882" s="121">
        <f t="shared" si="21"/>
        <v>34.82137755102041</v>
      </c>
      <c r="L882" s="122"/>
    </row>
    <row r="883" spans="1:12" s="62" customFormat="1" ht="30.75">
      <c r="A883" s="64" t="s">
        <v>78</v>
      </c>
      <c r="B883" s="65" t="s">
        <v>571</v>
      </c>
      <c r="C883" s="65" t="s">
        <v>6</v>
      </c>
      <c r="D883" s="65" t="s">
        <v>14</v>
      </c>
      <c r="E883" s="65" t="s">
        <v>77</v>
      </c>
      <c r="F883" s="65" t="s">
        <v>79</v>
      </c>
      <c r="G883" s="96">
        <v>294000</v>
      </c>
      <c r="H883" s="97"/>
      <c r="I883" s="98">
        <f>I884</f>
        <v>102374.85</v>
      </c>
      <c r="J883" s="99"/>
      <c r="K883" s="121">
        <f t="shared" si="21"/>
        <v>34.82137755102041</v>
      </c>
      <c r="L883" s="122"/>
    </row>
    <row r="884" spans="1:12" s="62" customFormat="1" ht="46.5">
      <c r="A884" s="64" t="s">
        <v>80</v>
      </c>
      <c r="B884" s="65" t="s">
        <v>571</v>
      </c>
      <c r="C884" s="65" t="s">
        <v>6</v>
      </c>
      <c r="D884" s="65" t="s">
        <v>14</v>
      </c>
      <c r="E884" s="65" t="s">
        <v>77</v>
      </c>
      <c r="F884" s="65" t="s">
        <v>81</v>
      </c>
      <c r="G884" s="96">
        <v>294000</v>
      </c>
      <c r="H884" s="97"/>
      <c r="I884" s="98">
        <f>1074.85+101300</f>
        <v>102374.85</v>
      </c>
      <c r="J884" s="99"/>
      <c r="K884" s="121">
        <f t="shared" si="21"/>
        <v>34.82137755102041</v>
      </c>
      <c r="L884" s="122"/>
    </row>
    <row r="885" spans="1:12" s="62" customFormat="1" ht="93">
      <c r="A885" s="64" t="s">
        <v>82</v>
      </c>
      <c r="B885" s="65" t="s">
        <v>571</v>
      </c>
      <c r="C885" s="65" t="s">
        <v>6</v>
      </c>
      <c r="D885" s="65" t="s">
        <v>14</v>
      </c>
      <c r="E885" s="65" t="s">
        <v>83</v>
      </c>
      <c r="F885" s="65"/>
      <c r="G885" s="96">
        <v>70000</v>
      </c>
      <c r="H885" s="97"/>
      <c r="I885" s="98">
        <f>I886</f>
        <v>0</v>
      </c>
      <c r="J885" s="99"/>
      <c r="K885" s="121">
        <f t="shared" si="21"/>
        <v>0</v>
      </c>
      <c r="L885" s="122"/>
    </row>
    <row r="886" spans="1:12" s="62" customFormat="1" ht="78">
      <c r="A886" s="64" t="s">
        <v>69</v>
      </c>
      <c r="B886" s="65" t="s">
        <v>571</v>
      </c>
      <c r="C886" s="65" t="s">
        <v>6</v>
      </c>
      <c r="D886" s="65" t="s">
        <v>14</v>
      </c>
      <c r="E886" s="65" t="s">
        <v>83</v>
      </c>
      <c r="F886" s="65" t="s">
        <v>70</v>
      </c>
      <c r="G886" s="96">
        <v>70000</v>
      </c>
      <c r="H886" s="97"/>
      <c r="I886" s="98">
        <f>I887</f>
        <v>0</v>
      </c>
      <c r="J886" s="99"/>
      <c r="K886" s="121">
        <f t="shared" si="21"/>
        <v>0</v>
      </c>
      <c r="L886" s="122"/>
    </row>
    <row r="887" spans="1:12" s="62" customFormat="1" ht="30.75">
      <c r="A887" s="64" t="s">
        <v>71</v>
      </c>
      <c r="B887" s="65" t="s">
        <v>571</v>
      </c>
      <c r="C887" s="65" t="s">
        <v>6</v>
      </c>
      <c r="D887" s="65" t="s">
        <v>14</v>
      </c>
      <c r="E887" s="65" t="s">
        <v>83</v>
      </c>
      <c r="F887" s="65" t="s">
        <v>72</v>
      </c>
      <c r="G887" s="96">
        <v>70000</v>
      </c>
      <c r="H887" s="97"/>
      <c r="I887" s="98">
        <v>0</v>
      </c>
      <c r="J887" s="99"/>
      <c r="K887" s="121">
        <f t="shared" si="21"/>
        <v>0</v>
      </c>
      <c r="L887" s="122"/>
    </row>
    <row r="888" spans="1:12" s="62" customFormat="1" ht="15">
      <c r="A888" s="64" t="s">
        <v>84</v>
      </c>
      <c r="B888" s="65" t="s">
        <v>571</v>
      </c>
      <c r="C888" s="65" t="s">
        <v>6</v>
      </c>
      <c r="D888" s="65" t="s">
        <v>14</v>
      </c>
      <c r="E888" s="65" t="s">
        <v>85</v>
      </c>
      <c r="F888" s="65"/>
      <c r="G888" s="96">
        <v>30000</v>
      </c>
      <c r="H888" s="97"/>
      <c r="I888" s="98">
        <f>I889</f>
        <v>0</v>
      </c>
      <c r="J888" s="99"/>
      <c r="K888" s="121">
        <f t="shared" si="21"/>
        <v>0</v>
      </c>
      <c r="L888" s="122"/>
    </row>
    <row r="889" spans="1:12" s="62" customFormat="1" ht="78">
      <c r="A889" s="64" t="s">
        <v>69</v>
      </c>
      <c r="B889" s="65" t="s">
        <v>571</v>
      </c>
      <c r="C889" s="65" t="s">
        <v>6</v>
      </c>
      <c r="D889" s="65" t="s">
        <v>14</v>
      </c>
      <c r="E889" s="65" t="s">
        <v>85</v>
      </c>
      <c r="F889" s="65" t="s">
        <v>70</v>
      </c>
      <c r="G889" s="96">
        <v>30000</v>
      </c>
      <c r="H889" s="97"/>
      <c r="I889" s="98">
        <f>I890</f>
        <v>0</v>
      </c>
      <c r="J889" s="99"/>
      <c r="K889" s="121">
        <f t="shared" si="21"/>
        <v>0</v>
      </c>
      <c r="L889" s="122"/>
    </row>
    <row r="890" spans="1:12" s="62" customFormat="1" ht="30.75">
      <c r="A890" s="64" t="s">
        <v>71</v>
      </c>
      <c r="B890" s="65" t="s">
        <v>571</v>
      </c>
      <c r="C890" s="65" t="s">
        <v>6</v>
      </c>
      <c r="D890" s="65" t="s">
        <v>14</v>
      </c>
      <c r="E890" s="65" t="s">
        <v>85</v>
      </c>
      <c r="F890" s="65" t="s">
        <v>72</v>
      </c>
      <c r="G890" s="96">
        <v>30000</v>
      </c>
      <c r="H890" s="97"/>
      <c r="I890" s="98">
        <v>0</v>
      </c>
      <c r="J890" s="99"/>
      <c r="K890" s="121">
        <f t="shared" si="21"/>
        <v>0</v>
      </c>
      <c r="L890" s="122"/>
    </row>
    <row r="891" spans="9:10" s="62" customFormat="1" ht="14.25">
      <c r="I891" s="70"/>
      <c r="J891" s="70"/>
    </row>
    <row r="892" spans="9:10" s="62" customFormat="1" ht="14.25">
      <c r="I892" s="70"/>
      <c r="J892" s="70"/>
    </row>
    <row r="893" spans="9:10" s="62" customFormat="1" ht="14.25">
      <c r="I893" s="70"/>
      <c r="J893" s="70"/>
    </row>
    <row r="894" spans="9:10" s="62" customFormat="1" ht="14.25">
      <c r="I894" s="70"/>
      <c r="J894" s="70"/>
    </row>
    <row r="895" spans="9:10" s="62" customFormat="1" ht="14.25">
      <c r="I895" s="70"/>
      <c r="J895" s="70"/>
    </row>
    <row r="896" spans="9:10" s="62" customFormat="1" ht="14.25">
      <c r="I896" s="70"/>
      <c r="J896" s="70"/>
    </row>
    <row r="897" spans="9:10" s="62" customFormat="1" ht="14.25">
      <c r="I897" s="70"/>
      <c r="J897" s="70"/>
    </row>
    <row r="898" spans="9:10" s="62" customFormat="1" ht="14.25">
      <c r="I898" s="70"/>
      <c r="J898" s="70"/>
    </row>
    <row r="899" spans="9:10" s="62" customFormat="1" ht="14.25">
      <c r="I899" s="70"/>
      <c r="J899" s="70"/>
    </row>
    <row r="900" spans="9:10" s="62" customFormat="1" ht="14.25">
      <c r="I900" s="70"/>
      <c r="J900" s="70"/>
    </row>
    <row r="901" spans="9:10" s="62" customFormat="1" ht="14.25">
      <c r="I901" s="70"/>
      <c r="J901" s="70"/>
    </row>
    <row r="902" spans="9:10" s="62" customFormat="1" ht="14.25">
      <c r="I902" s="70"/>
      <c r="J902" s="70"/>
    </row>
    <row r="903" spans="9:10" s="62" customFormat="1" ht="14.25">
      <c r="I903" s="70"/>
      <c r="J903" s="70"/>
    </row>
    <row r="904" spans="9:10" s="62" customFormat="1" ht="14.25">
      <c r="I904" s="70"/>
      <c r="J904" s="70"/>
    </row>
    <row r="905" spans="9:10" s="62" customFormat="1" ht="14.25">
      <c r="I905" s="70"/>
      <c r="J905" s="70"/>
    </row>
    <row r="906" spans="9:10" s="62" customFormat="1" ht="14.25">
      <c r="I906" s="70"/>
      <c r="J906" s="70"/>
    </row>
    <row r="907" spans="9:10" s="62" customFormat="1" ht="14.25">
      <c r="I907" s="70"/>
      <c r="J907" s="70"/>
    </row>
    <row r="908" spans="9:10" s="62" customFormat="1" ht="14.25">
      <c r="I908" s="70"/>
      <c r="J908" s="70"/>
    </row>
    <row r="909" spans="9:10" s="62" customFormat="1" ht="14.25">
      <c r="I909" s="70"/>
      <c r="J909" s="70"/>
    </row>
    <row r="910" spans="9:10" s="62" customFormat="1" ht="14.25">
      <c r="I910" s="70"/>
      <c r="J910" s="70"/>
    </row>
    <row r="911" spans="9:10" s="62" customFormat="1" ht="14.25">
      <c r="I911" s="70"/>
      <c r="J911" s="70"/>
    </row>
    <row r="912" spans="9:10" s="62" customFormat="1" ht="14.25">
      <c r="I912" s="70"/>
      <c r="J912" s="70"/>
    </row>
    <row r="913" spans="9:10" s="62" customFormat="1" ht="14.25">
      <c r="I913" s="70"/>
      <c r="J913" s="70"/>
    </row>
    <row r="914" spans="9:10" s="62" customFormat="1" ht="14.25">
      <c r="I914" s="70"/>
      <c r="J914" s="70"/>
    </row>
    <row r="915" spans="9:10" s="62" customFormat="1" ht="14.25">
      <c r="I915" s="70"/>
      <c r="J915" s="70"/>
    </row>
    <row r="916" spans="9:10" s="62" customFormat="1" ht="14.25">
      <c r="I916" s="70"/>
      <c r="J916" s="70"/>
    </row>
    <row r="917" spans="9:10" s="62" customFormat="1" ht="14.25">
      <c r="I917" s="70"/>
      <c r="J917" s="70"/>
    </row>
    <row r="918" spans="9:10" s="62" customFormat="1" ht="14.25">
      <c r="I918" s="70"/>
      <c r="J918" s="70"/>
    </row>
    <row r="919" spans="9:10" s="62" customFormat="1" ht="14.25">
      <c r="I919" s="70"/>
      <c r="J919" s="70"/>
    </row>
    <row r="920" spans="9:10" s="62" customFormat="1" ht="14.25">
      <c r="I920" s="70"/>
      <c r="J920" s="70"/>
    </row>
    <row r="921" spans="9:10" s="62" customFormat="1" ht="14.25">
      <c r="I921" s="70"/>
      <c r="J921" s="70"/>
    </row>
    <row r="922" spans="9:10" s="62" customFormat="1" ht="14.25">
      <c r="I922" s="70"/>
      <c r="J922" s="70"/>
    </row>
    <row r="923" spans="9:10" s="62" customFormat="1" ht="14.25">
      <c r="I923" s="70"/>
      <c r="J923" s="70"/>
    </row>
    <row r="924" spans="9:10" s="62" customFormat="1" ht="14.25">
      <c r="I924" s="70"/>
      <c r="J924" s="70"/>
    </row>
    <row r="925" spans="9:10" s="62" customFormat="1" ht="14.25">
      <c r="I925" s="70"/>
      <c r="J925" s="70"/>
    </row>
    <row r="926" spans="9:10" s="62" customFormat="1" ht="14.25">
      <c r="I926" s="70"/>
      <c r="J926" s="70"/>
    </row>
    <row r="927" spans="9:10" s="62" customFormat="1" ht="14.25">
      <c r="I927" s="70"/>
      <c r="J927" s="70"/>
    </row>
    <row r="928" spans="9:10" s="62" customFormat="1" ht="14.25">
      <c r="I928" s="70"/>
      <c r="J928" s="70"/>
    </row>
    <row r="929" spans="9:10" s="62" customFormat="1" ht="14.25">
      <c r="I929" s="70"/>
      <c r="J929" s="70"/>
    </row>
    <row r="930" spans="9:10" s="62" customFormat="1" ht="14.25">
      <c r="I930" s="70"/>
      <c r="J930" s="70"/>
    </row>
    <row r="931" spans="9:10" s="62" customFormat="1" ht="14.25">
      <c r="I931" s="70"/>
      <c r="J931" s="70"/>
    </row>
    <row r="932" spans="9:10" s="62" customFormat="1" ht="14.25">
      <c r="I932" s="70"/>
      <c r="J932" s="70"/>
    </row>
    <row r="933" spans="9:10" s="62" customFormat="1" ht="14.25">
      <c r="I933" s="70"/>
      <c r="J933" s="70"/>
    </row>
    <row r="934" spans="9:10" s="62" customFormat="1" ht="14.25">
      <c r="I934" s="70"/>
      <c r="J934" s="70"/>
    </row>
    <row r="935" spans="9:10" s="62" customFormat="1" ht="14.25">
      <c r="I935" s="70"/>
      <c r="J935" s="70"/>
    </row>
    <row r="936" spans="9:10" s="62" customFormat="1" ht="14.25">
      <c r="I936" s="70"/>
      <c r="J936" s="70"/>
    </row>
    <row r="937" spans="9:10" s="62" customFormat="1" ht="14.25">
      <c r="I937" s="70"/>
      <c r="J937" s="70"/>
    </row>
    <row r="938" spans="9:10" s="62" customFormat="1" ht="14.25">
      <c r="I938" s="70"/>
      <c r="J938" s="70"/>
    </row>
    <row r="939" spans="9:10" s="62" customFormat="1" ht="14.25">
      <c r="I939" s="70"/>
      <c r="J939" s="70"/>
    </row>
    <row r="940" spans="9:10" s="62" customFormat="1" ht="14.25">
      <c r="I940" s="70"/>
      <c r="J940" s="70"/>
    </row>
    <row r="941" spans="9:10" s="62" customFormat="1" ht="14.25">
      <c r="I941" s="70"/>
      <c r="J941" s="70"/>
    </row>
    <row r="942" spans="9:10" s="62" customFormat="1" ht="14.25">
      <c r="I942" s="70"/>
      <c r="J942" s="70"/>
    </row>
    <row r="943" spans="9:10" s="62" customFormat="1" ht="14.25">
      <c r="I943" s="70"/>
      <c r="J943" s="70"/>
    </row>
    <row r="944" spans="9:10" s="62" customFormat="1" ht="14.25">
      <c r="I944" s="70"/>
      <c r="J944" s="70"/>
    </row>
  </sheetData>
  <sheetProtection/>
  <mergeCells count="2665">
    <mergeCell ref="G752:H752"/>
    <mergeCell ref="K752:L752"/>
    <mergeCell ref="G753:H753"/>
    <mergeCell ref="K753:L753"/>
    <mergeCell ref="G4:H4"/>
    <mergeCell ref="G5:H5"/>
    <mergeCell ref="G6:H6"/>
    <mergeCell ref="G160:H160"/>
    <mergeCell ref="K160:L160"/>
    <mergeCell ref="D1:H1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61:H161"/>
    <mergeCell ref="G156:H156"/>
    <mergeCell ref="G157:H157"/>
    <mergeCell ref="G158:H158"/>
    <mergeCell ref="G159:H159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20:H320"/>
    <mergeCell ref="G321:H321"/>
    <mergeCell ref="G322:H322"/>
    <mergeCell ref="G323:H323"/>
    <mergeCell ref="G324:H324"/>
    <mergeCell ref="G325:H325"/>
    <mergeCell ref="G326:H326"/>
    <mergeCell ref="G327:H327"/>
    <mergeCell ref="G328:H328"/>
    <mergeCell ref="G329:H329"/>
    <mergeCell ref="G330:H330"/>
    <mergeCell ref="G331:H331"/>
    <mergeCell ref="G332:H332"/>
    <mergeCell ref="G333:H333"/>
    <mergeCell ref="G334:H334"/>
    <mergeCell ref="G335:H335"/>
    <mergeCell ref="G336:H336"/>
    <mergeCell ref="G337:H337"/>
    <mergeCell ref="G338:H338"/>
    <mergeCell ref="G339:H339"/>
    <mergeCell ref="G340:H340"/>
    <mergeCell ref="G341:H341"/>
    <mergeCell ref="G342:H342"/>
    <mergeCell ref="G343:H343"/>
    <mergeCell ref="G344:H344"/>
    <mergeCell ref="G345:H345"/>
    <mergeCell ref="G346:H346"/>
    <mergeCell ref="G347:H347"/>
    <mergeCell ref="G348:H348"/>
    <mergeCell ref="G349:H349"/>
    <mergeCell ref="G350:H350"/>
    <mergeCell ref="G351:H351"/>
    <mergeCell ref="G352:H352"/>
    <mergeCell ref="G353:H353"/>
    <mergeCell ref="G354:H354"/>
    <mergeCell ref="G355:H355"/>
    <mergeCell ref="G356:H356"/>
    <mergeCell ref="G357:H357"/>
    <mergeCell ref="G358:H358"/>
    <mergeCell ref="G359:H359"/>
    <mergeCell ref="G360:H360"/>
    <mergeCell ref="G361:H361"/>
    <mergeCell ref="G362:H362"/>
    <mergeCell ref="G363:H363"/>
    <mergeCell ref="G364:H364"/>
    <mergeCell ref="G365:H365"/>
    <mergeCell ref="G366:H366"/>
    <mergeCell ref="G373:H373"/>
    <mergeCell ref="G374:H374"/>
    <mergeCell ref="G375:H375"/>
    <mergeCell ref="G367:H367"/>
    <mergeCell ref="G368:H368"/>
    <mergeCell ref="G369:H369"/>
    <mergeCell ref="G370:H370"/>
    <mergeCell ref="G371:H371"/>
    <mergeCell ref="G372:H372"/>
    <mergeCell ref="G376:H376"/>
    <mergeCell ref="G377:H377"/>
    <mergeCell ref="G378:H378"/>
    <mergeCell ref="G379:H379"/>
    <mergeCell ref="G380:H380"/>
    <mergeCell ref="G381:H381"/>
    <mergeCell ref="G382:H382"/>
    <mergeCell ref="G383:H383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392:H392"/>
    <mergeCell ref="G393:H393"/>
    <mergeCell ref="G394:H394"/>
    <mergeCell ref="G395:H395"/>
    <mergeCell ref="G396:H396"/>
    <mergeCell ref="G397:H397"/>
    <mergeCell ref="G398:H398"/>
    <mergeCell ref="G399:H399"/>
    <mergeCell ref="G400:H400"/>
    <mergeCell ref="G401:H401"/>
    <mergeCell ref="G402:H402"/>
    <mergeCell ref="G403:H403"/>
    <mergeCell ref="G404:H404"/>
    <mergeCell ref="G405:H405"/>
    <mergeCell ref="G406:H406"/>
    <mergeCell ref="G407:H407"/>
    <mergeCell ref="G408:H408"/>
    <mergeCell ref="G409:H409"/>
    <mergeCell ref="G410:H410"/>
    <mergeCell ref="G411:H411"/>
    <mergeCell ref="G412:H412"/>
    <mergeCell ref="G413:H413"/>
    <mergeCell ref="G414:H414"/>
    <mergeCell ref="G415:H415"/>
    <mergeCell ref="G416:H416"/>
    <mergeCell ref="G417:H417"/>
    <mergeCell ref="G418:H418"/>
    <mergeCell ref="G419:H419"/>
    <mergeCell ref="G420:H420"/>
    <mergeCell ref="G421:H421"/>
    <mergeCell ref="G422:H422"/>
    <mergeCell ref="G423:H423"/>
    <mergeCell ref="G424:H424"/>
    <mergeCell ref="G425:H425"/>
    <mergeCell ref="G426:H426"/>
    <mergeCell ref="G427:H427"/>
    <mergeCell ref="G428:H428"/>
    <mergeCell ref="G429:H429"/>
    <mergeCell ref="G430:H430"/>
    <mergeCell ref="G431:H431"/>
    <mergeCell ref="G432:H432"/>
    <mergeCell ref="G433:H433"/>
    <mergeCell ref="G434:H434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3:H443"/>
    <mergeCell ref="G444:H444"/>
    <mergeCell ref="G445:H445"/>
    <mergeCell ref="G446:H446"/>
    <mergeCell ref="G447:H447"/>
    <mergeCell ref="G448:H448"/>
    <mergeCell ref="G449:H449"/>
    <mergeCell ref="G450:H450"/>
    <mergeCell ref="G451:H451"/>
    <mergeCell ref="G452:H452"/>
    <mergeCell ref="G453:H453"/>
    <mergeCell ref="G454:H454"/>
    <mergeCell ref="G455:H455"/>
    <mergeCell ref="G456:H456"/>
    <mergeCell ref="G457:H457"/>
    <mergeCell ref="G458:H458"/>
    <mergeCell ref="G459:H459"/>
    <mergeCell ref="G460:H460"/>
    <mergeCell ref="G461:H461"/>
    <mergeCell ref="G462:H462"/>
    <mergeCell ref="G463:H463"/>
    <mergeCell ref="G464:H464"/>
    <mergeCell ref="G465:H465"/>
    <mergeCell ref="G466:H466"/>
    <mergeCell ref="G467:H467"/>
    <mergeCell ref="G468:H468"/>
    <mergeCell ref="G469:H469"/>
    <mergeCell ref="G470:H470"/>
    <mergeCell ref="G471:H471"/>
    <mergeCell ref="G472:H472"/>
    <mergeCell ref="G473:H473"/>
    <mergeCell ref="G474:H474"/>
    <mergeCell ref="G475:H475"/>
    <mergeCell ref="G476:H476"/>
    <mergeCell ref="G477:H477"/>
    <mergeCell ref="G478:H478"/>
    <mergeCell ref="G479:H479"/>
    <mergeCell ref="G480:H480"/>
    <mergeCell ref="G481:H481"/>
    <mergeCell ref="G482:H482"/>
    <mergeCell ref="G483:H483"/>
    <mergeCell ref="G484:H484"/>
    <mergeCell ref="G485:H485"/>
    <mergeCell ref="G486:H486"/>
    <mergeCell ref="G487:H487"/>
    <mergeCell ref="G488:H488"/>
    <mergeCell ref="G489:H489"/>
    <mergeCell ref="G490:H490"/>
    <mergeCell ref="G491:H491"/>
    <mergeCell ref="G492:H492"/>
    <mergeCell ref="G493:H493"/>
    <mergeCell ref="G494:H494"/>
    <mergeCell ref="G495:H495"/>
    <mergeCell ref="G496:H496"/>
    <mergeCell ref="G497:H497"/>
    <mergeCell ref="G498:H498"/>
    <mergeCell ref="G499:H499"/>
    <mergeCell ref="G500:H500"/>
    <mergeCell ref="G501:H501"/>
    <mergeCell ref="G502:H502"/>
    <mergeCell ref="G503:H503"/>
    <mergeCell ref="G504:H504"/>
    <mergeCell ref="G505:H505"/>
    <mergeCell ref="G506:H506"/>
    <mergeCell ref="G507:H507"/>
    <mergeCell ref="G508:H508"/>
    <mergeCell ref="G509:H509"/>
    <mergeCell ref="G510:H510"/>
    <mergeCell ref="G511:H511"/>
    <mergeCell ref="G512:H512"/>
    <mergeCell ref="G513:H513"/>
    <mergeCell ref="G514:H514"/>
    <mergeCell ref="G515:H515"/>
    <mergeCell ref="G516:H516"/>
    <mergeCell ref="G517:H517"/>
    <mergeCell ref="G518:H518"/>
    <mergeCell ref="G519:H519"/>
    <mergeCell ref="G520:H520"/>
    <mergeCell ref="G521:H521"/>
    <mergeCell ref="G522:H522"/>
    <mergeCell ref="G523:H523"/>
    <mergeCell ref="G524:H524"/>
    <mergeCell ref="G525:H525"/>
    <mergeCell ref="G526:H526"/>
    <mergeCell ref="G527:H527"/>
    <mergeCell ref="G528:H528"/>
    <mergeCell ref="G529:H529"/>
    <mergeCell ref="G530:H530"/>
    <mergeCell ref="G531:H531"/>
    <mergeCell ref="G532:H532"/>
    <mergeCell ref="G533:H533"/>
    <mergeCell ref="G534:H534"/>
    <mergeCell ref="G535:H535"/>
    <mergeCell ref="G536:H536"/>
    <mergeCell ref="G537:H537"/>
    <mergeCell ref="G538:H538"/>
    <mergeCell ref="G539:H539"/>
    <mergeCell ref="G540:H540"/>
    <mergeCell ref="G541:H541"/>
    <mergeCell ref="G542:H542"/>
    <mergeCell ref="G543:H543"/>
    <mergeCell ref="G544:H544"/>
    <mergeCell ref="G545:H545"/>
    <mergeCell ref="G546:H546"/>
    <mergeCell ref="G547:H547"/>
    <mergeCell ref="G548:H548"/>
    <mergeCell ref="G549:H549"/>
    <mergeCell ref="G550:H550"/>
    <mergeCell ref="G551:H551"/>
    <mergeCell ref="G552:H552"/>
    <mergeCell ref="G553:H553"/>
    <mergeCell ref="G554:H554"/>
    <mergeCell ref="G555:H555"/>
    <mergeCell ref="G556:H556"/>
    <mergeCell ref="G557:H557"/>
    <mergeCell ref="G558:H558"/>
    <mergeCell ref="G559:H559"/>
    <mergeCell ref="G560:H560"/>
    <mergeCell ref="G561:H561"/>
    <mergeCell ref="G562:H562"/>
    <mergeCell ref="G563:H563"/>
    <mergeCell ref="G564:H564"/>
    <mergeCell ref="G565:H565"/>
    <mergeCell ref="G566:H566"/>
    <mergeCell ref="G567:H567"/>
    <mergeCell ref="G573:H573"/>
    <mergeCell ref="G574:H574"/>
    <mergeCell ref="G568:H568"/>
    <mergeCell ref="G569:H569"/>
    <mergeCell ref="G570:H570"/>
    <mergeCell ref="G571:H571"/>
    <mergeCell ref="G572:H572"/>
    <mergeCell ref="G575:H575"/>
    <mergeCell ref="G576:H576"/>
    <mergeCell ref="G577:H577"/>
    <mergeCell ref="G578:H578"/>
    <mergeCell ref="G579:H579"/>
    <mergeCell ref="G580:H580"/>
    <mergeCell ref="G581:H581"/>
    <mergeCell ref="G582:H582"/>
    <mergeCell ref="G583:H583"/>
    <mergeCell ref="G584:H584"/>
    <mergeCell ref="G585:H585"/>
    <mergeCell ref="G586:H586"/>
    <mergeCell ref="G587:H587"/>
    <mergeCell ref="G588:H588"/>
    <mergeCell ref="G589:H589"/>
    <mergeCell ref="G590:H590"/>
    <mergeCell ref="G591:H591"/>
    <mergeCell ref="G592:H592"/>
    <mergeCell ref="G593:H593"/>
    <mergeCell ref="G594:H594"/>
    <mergeCell ref="G595:H595"/>
    <mergeCell ref="G596:H596"/>
    <mergeCell ref="G597:H597"/>
    <mergeCell ref="G598:H598"/>
    <mergeCell ref="G599:H599"/>
    <mergeCell ref="G600:H600"/>
    <mergeCell ref="G601:H601"/>
    <mergeCell ref="G602:H602"/>
    <mergeCell ref="G603:H603"/>
    <mergeCell ref="G604:H604"/>
    <mergeCell ref="G605:H605"/>
    <mergeCell ref="G606:H606"/>
    <mergeCell ref="G607:H607"/>
    <mergeCell ref="G608:H608"/>
    <mergeCell ref="G609:H609"/>
    <mergeCell ref="G610:H610"/>
    <mergeCell ref="G611:H611"/>
    <mergeCell ref="G612:H612"/>
    <mergeCell ref="G613:H613"/>
    <mergeCell ref="G614:H614"/>
    <mergeCell ref="G615:H615"/>
    <mergeCell ref="G616:H616"/>
    <mergeCell ref="G617:H617"/>
    <mergeCell ref="G618:H618"/>
    <mergeCell ref="G619:H619"/>
    <mergeCell ref="G620:H620"/>
    <mergeCell ref="G621:H621"/>
    <mergeCell ref="G622:H622"/>
    <mergeCell ref="G623:H623"/>
    <mergeCell ref="G624:H624"/>
    <mergeCell ref="G625:H625"/>
    <mergeCell ref="G626:H626"/>
    <mergeCell ref="G627:H627"/>
    <mergeCell ref="G628:H628"/>
    <mergeCell ref="G629:H629"/>
    <mergeCell ref="G630:H630"/>
    <mergeCell ref="G631:H631"/>
    <mergeCell ref="G632:H632"/>
    <mergeCell ref="G633:H633"/>
    <mergeCell ref="G634:H634"/>
    <mergeCell ref="G635:H635"/>
    <mergeCell ref="G636:H636"/>
    <mergeCell ref="G637:H637"/>
    <mergeCell ref="G638:H638"/>
    <mergeCell ref="G639:H639"/>
    <mergeCell ref="G640:H640"/>
    <mergeCell ref="G641:H641"/>
    <mergeCell ref="G642:H642"/>
    <mergeCell ref="G643:H643"/>
    <mergeCell ref="G644:H644"/>
    <mergeCell ref="G645:H645"/>
    <mergeCell ref="G646:H646"/>
    <mergeCell ref="G647:H647"/>
    <mergeCell ref="G648:H648"/>
    <mergeCell ref="G649:H649"/>
    <mergeCell ref="G650:H650"/>
    <mergeCell ref="G651:H651"/>
    <mergeCell ref="G652:H652"/>
    <mergeCell ref="G653:H653"/>
    <mergeCell ref="G654:H654"/>
    <mergeCell ref="G655:H655"/>
    <mergeCell ref="G656:H656"/>
    <mergeCell ref="G657:H657"/>
    <mergeCell ref="G658:H658"/>
    <mergeCell ref="G659:H659"/>
    <mergeCell ref="G660:H660"/>
    <mergeCell ref="G661:H661"/>
    <mergeCell ref="G662:H662"/>
    <mergeCell ref="G663:H663"/>
    <mergeCell ref="G664:H664"/>
    <mergeCell ref="G665:H665"/>
    <mergeCell ref="G666:H666"/>
    <mergeCell ref="G667:H667"/>
    <mergeCell ref="G668:H668"/>
    <mergeCell ref="G669:H669"/>
    <mergeCell ref="G670:H670"/>
    <mergeCell ref="G671:H671"/>
    <mergeCell ref="G672:H672"/>
    <mergeCell ref="G673:H673"/>
    <mergeCell ref="G674:H674"/>
    <mergeCell ref="G675:H675"/>
    <mergeCell ref="G676:H676"/>
    <mergeCell ref="G677:H677"/>
    <mergeCell ref="G678:H678"/>
    <mergeCell ref="G679:H679"/>
    <mergeCell ref="G680:H680"/>
    <mergeCell ref="G681:H681"/>
    <mergeCell ref="G682:H682"/>
    <mergeCell ref="G683:H683"/>
    <mergeCell ref="G684:H684"/>
    <mergeCell ref="G685:H685"/>
    <mergeCell ref="G686:H686"/>
    <mergeCell ref="G687:H687"/>
    <mergeCell ref="G688:H688"/>
    <mergeCell ref="G689:H689"/>
    <mergeCell ref="G690:H690"/>
    <mergeCell ref="G691:H691"/>
    <mergeCell ref="G692:H692"/>
    <mergeCell ref="G693:H693"/>
    <mergeCell ref="G694:H694"/>
    <mergeCell ref="G695:H695"/>
    <mergeCell ref="G696:H696"/>
    <mergeCell ref="G697:H697"/>
    <mergeCell ref="G698:H698"/>
    <mergeCell ref="G699:H699"/>
    <mergeCell ref="G700:H700"/>
    <mergeCell ref="G701:H701"/>
    <mergeCell ref="G702:H702"/>
    <mergeCell ref="G703:H703"/>
    <mergeCell ref="G704:H704"/>
    <mergeCell ref="G705:H705"/>
    <mergeCell ref="G706:H706"/>
    <mergeCell ref="G711:H711"/>
    <mergeCell ref="G712:H712"/>
    <mergeCell ref="G713:H713"/>
    <mergeCell ref="G714:H714"/>
    <mergeCell ref="G715:H715"/>
    <mergeCell ref="G707:H707"/>
    <mergeCell ref="G708:H708"/>
    <mergeCell ref="G709:H709"/>
    <mergeCell ref="G710:H710"/>
    <mergeCell ref="G716:H716"/>
    <mergeCell ref="G717:H717"/>
    <mergeCell ref="G718:H718"/>
    <mergeCell ref="G719:H719"/>
    <mergeCell ref="G720:H720"/>
    <mergeCell ref="G721:H721"/>
    <mergeCell ref="G722:H722"/>
    <mergeCell ref="G723:H723"/>
    <mergeCell ref="G724:H724"/>
    <mergeCell ref="G725:H725"/>
    <mergeCell ref="G726:H726"/>
    <mergeCell ref="G727:H727"/>
    <mergeCell ref="G728:H728"/>
    <mergeCell ref="G729:H729"/>
    <mergeCell ref="G730:H730"/>
    <mergeCell ref="G731:H731"/>
    <mergeCell ref="G732:H732"/>
    <mergeCell ref="G733:H733"/>
    <mergeCell ref="G734:H734"/>
    <mergeCell ref="G735:H735"/>
    <mergeCell ref="G736:H736"/>
    <mergeCell ref="G737:H737"/>
    <mergeCell ref="G738:H738"/>
    <mergeCell ref="G739:H739"/>
    <mergeCell ref="G740:H740"/>
    <mergeCell ref="G741:H741"/>
    <mergeCell ref="G742:H742"/>
    <mergeCell ref="G743:H743"/>
    <mergeCell ref="G744:H744"/>
    <mergeCell ref="G745:H745"/>
    <mergeCell ref="G746:H746"/>
    <mergeCell ref="G747:H747"/>
    <mergeCell ref="G748:H748"/>
    <mergeCell ref="G749:H749"/>
    <mergeCell ref="G750:H750"/>
    <mergeCell ref="G751:H751"/>
    <mergeCell ref="G754:H754"/>
    <mergeCell ref="G755:H755"/>
    <mergeCell ref="G756:H756"/>
    <mergeCell ref="G757:H757"/>
    <mergeCell ref="G758:H758"/>
    <mergeCell ref="G759:H759"/>
    <mergeCell ref="G760:H760"/>
    <mergeCell ref="G761:H761"/>
    <mergeCell ref="G762:H762"/>
    <mergeCell ref="G763:H763"/>
    <mergeCell ref="G764:H764"/>
    <mergeCell ref="G765:H765"/>
    <mergeCell ref="G766:H766"/>
    <mergeCell ref="G767:H767"/>
    <mergeCell ref="G768:H768"/>
    <mergeCell ref="G769:H769"/>
    <mergeCell ref="G770:H770"/>
    <mergeCell ref="G771:H771"/>
    <mergeCell ref="G772:H772"/>
    <mergeCell ref="G773:H773"/>
    <mergeCell ref="G774:H774"/>
    <mergeCell ref="G775:H775"/>
    <mergeCell ref="G776:H776"/>
    <mergeCell ref="G777:H777"/>
    <mergeCell ref="G778:H778"/>
    <mergeCell ref="G779:H779"/>
    <mergeCell ref="G780:H780"/>
    <mergeCell ref="G781:H781"/>
    <mergeCell ref="G782:H782"/>
    <mergeCell ref="G783:H783"/>
    <mergeCell ref="G784:H784"/>
    <mergeCell ref="G785:H785"/>
    <mergeCell ref="G786:H786"/>
    <mergeCell ref="G787:H787"/>
    <mergeCell ref="G788:H788"/>
    <mergeCell ref="G789:H789"/>
    <mergeCell ref="G790:H790"/>
    <mergeCell ref="G791:H791"/>
    <mergeCell ref="G792:H792"/>
    <mergeCell ref="G793:H793"/>
    <mergeCell ref="G794:H794"/>
    <mergeCell ref="G795:H795"/>
    <mergeCell ref="G796:H796"/>
    <mergeCell ref="G798:H798"/>
    <mergeCell ref="G799:H799"/>
    <mergeCell ref="G800:H800"/>
    <mergeCell ref="G801:H801"/>
    <mergeCell ref="G802:H802"/>
    <mergeCell ref="G797:H797"/>
    <mergeCell ref="G803:H803"/>
    <mergeCell ref="G804:H804"/>
    <mergeCell ref="G805:H805"/>
    <mergeCell ref="G806:H806"/>
    <mergeCell ref="G807:H807"/>
    <mergeCell ref="G808:H808"/>
    <mergeCell ref="G809:H809"/>
    <mergeCell ref="G810:H810"/>
    <mergeCell ref="G811:H811"/>
    <mergeCell ref="G812:H812"/>
    <mergeCell ref="G813:H813"/>
    <mergeCell ref="G814:H814"/>
    <mergeCell ref="G815:H815"/>
    <mergeCell ref="G816:H816"/>
    <mergeCell ref="G817:H817"/>
    <mergeCell ref="G818:H818"/>
    <mergeCell ref="G822:H822"/>
    <mergeCell ref="G823:H823"/>
    <mergeCell ref="G821:H821"/>
    <mergeCell ref="G824:H824"/>
    <mergeCell ref="G825:H825"/>
    <mergeCell ref="G826:H826"/>
    <mergeCell ref="G827:H827"/>
    <mergeCell ref="G828:H828"/>
    <mergeCell ref="G829:H829"/>
    <mergeCell ref="G830:H830"/>
    <mergeCell ref="G831:H831"/>
    <mergeCell ref="G832:H832"/>
    <mergeCell ref="G833:H833"/>
    <mergeCell ref="G834:H834"/>
    <mergeCell ref="G835:H835"/>
    <mergeCell ref="G836:H836"/>
    <mergeCell ref="G837:H837"/>
    <mergeCell ref="G838:H838"/>
    <mergeCell ref="G839:H839"/>
    <mergeCell ref="G840:H840"/>
    <mergeCell ref="G841:H841"/>
    <mergeCell ref="G842:H842"/>
    <mergeCell ref="G843:H843"/>
    <mergeCell ref="G844:H844"/>
    <mergeCell ref="G845:H845"/>
    <mergeCell ref="G846:H846"/>
    <mergeCell ref="G847:H847"/>
    <mergeCell ref="G848:H848"/>
    <mergeCell ref="G849:H849"/>
    <mergeCell ref="G850:H850"/>
    <mergeCell ref="G851:H851"/>
    <mergeCell ref="G852:H852"/>
    <mergeCell ref="G853:H853"/>
    <mergeCell ref="G854:H854"/>
    <mergeCell ref="G859:H859"/>
    <mergeCell ref="G860:H860"/>
    <mergeCell ref="G861:H861"/>
    <mergeCell ref="G862:H862"/>
    <mergeCell ref="G863:H863"/>
    <mergeCell ref="G855:H855"/>
    <mergeCell ref="G856:H856"/>
    <mergeCell ref="G857:H857"/>
    <mergeCell ref="G858:H858"/>
    <mergeCell ref="G864:H864"/>
    <mergeCell ref="G865:H865"/>
    <mergeCell ref="G866:H866"/>
    <mergeCell ref="G867:H867"/>
    <mergeCell ref="G868:H868"/>
    <mergeCell ref="G869:H869"/>
    <mergeCell ref="G881:H881"/>
    <mergeCell ref="G870:H870"/>
    <mergeCell ref="G871:H871"/>
    <mergeCell ref="G872:H872"/>
    <mergeCell ref="G873:H873"/>
    <mergeCell ref="G874:H874"/>
    <mergeCell ref="G875:H875"/>
    <mergeCell ref="G883:H883"/>
    <mergeCell ref="G884:H884"/>
    <mergeCell ref="G885:H885"/>
    <mergeCell ref="G886:H886"/>
    <mergeCell ref="G887:H887"/>
    <mergeCell ref="G876:H876"/>
    <mergeCell ref="G877:H877"/>
    <mergeCell ref="G878:H878"/>
    <mergeCell ref="G879:H879"/>
    <mergeCell ref="G880:H880"/>
    <mergeCell ref="G888:H888"/>
    <mergeCell ref="G889:H889"/>
    <mergeCell ref="G890:H890"/>
    <mergeCell ref="I4:J4"/>
    <mergeCell ref="K4:L4"/>
    <mergeCell ref="I5:J5"/>
    <mergeCell ref="I6:J6"/>
    <mergeCell ref="I7:J7"/>
    <mergeCell ref="I8:J8"/>
    <mergeCell ref="G882:H882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61:J161"/>
    <mergeCell ref="I162:J162"/>
    <mergeCell ref="I163:J163"/>
    <mergeCell ref="I157:J157"/>
    <mergeCell ref="I158:J158"/>
    <mergeCell ref="I159:J159"/>
    <mergeCell ref="I160:J160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I264:J264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68:J368"/>
    <mergeCell ref="I374:J374"/>
    <mergeCell ref="I375:J375"/>
    <mergeCell ref="I376:J376"/>
    <mergeCell ref="I377:J377"/>
    <mergeCell ref="I369:J369"/>
    <mergeCell ref="I370:J370"/>
    <mergeCell ref="I371:J371"/>
    <mergeCell ref="I372:J372"/>
    <mergeCell ref="I373:J373"/>
    <mergeCell ref="I378:J378"/>
    <mergeCell ref="I379:J379"/>
    <mergeCell ref="I380:J380"/>
    <mergeCell ref="I381:J381"/>
    <mergeCell ref="I382:J382"/>
    <mergeCell ref="I383:J383"/>
    <mergeCell ref="I384:J384"/>
    <mergeCell ref="I385:J385"/>
    <mergeCell ref="I386:J386"/>
    <mergeCell ref="I387:J387"/>
    <mergeCell ref="I388:J388"/>
    <mergeCell ref="I389:J389"/>
    <mergeCell ref="I390:J390"/>
    <mergeCell ref="I391:J391"/>
    <mergeCell ref="I392:J392"/>
    <mergeCell ref="I393:J393"/>
    <mergeCell ref="I394:J394"/>
    <mergeCell ref="I395:J395"/>
    <mergeCell ref="I396:J396"/>
    <mergeCell ref="I397:J397"/>
    <mergeCell ref="I398:J398"/>
    <mergeCell ref="I399:J399"/>
    <mergeCell ref="I400:J400"/>
    <mergeCell ref="I401:J401"/>
    <mergeCell ref="I402:J402"/>
    <mergeCell ref="I403:J403"/>
    <mergeCell ref="I404:J404"/>
    <mergeCell ref="I405:J405"/>
    <mergeCell ref="I406:J406"/>
    <mergeCell ref="I407:J407"/>
    <mergeCell ref="I408:J408"/>
    <mergeCell ref="I409:J409"/>
    <mergeCell ref="I410:J410"/>
    <mergeCell ref="I411:J411"/>
    <mergeCell ref="I412:J412"/>
    <mergeCell ref="I413:J413"/>
    <mergeCell ref="I414:J414"/>
    <mergeCell ref="I415:J415"/>
    <mergeCell ref="I416:J416"/>
    <mergeCell ref="I417:J417"/>
    <mergeCell ref="I418:J418"/>
    <mergeCell ref="I419:J419"/>
    <mergeCell ref="I420:J420"/>
    <mergeCell ref="I421:J421"/>
    <mergeCell ref="I422:J422"/>
    <mergeCell ref="I423:J423"/>
    <mergeCell ref="I424:J424"/>
    <mergeCell ref="I425:J425"/>
    <mergeCell ref="I426:J426"/>
    <mergeCell ref="I427:J427"/>
    <mergeCell ref="I428:J428"/>
    <mergeCell ref="I429:J429"/>
    <mergeCell ref="I430:J430"/>
    <mergeCell ref="I431:J431"/>
    <mergeCell ref="I432:J432"/>
    <mergeCell ref="I433:J433"/>
    <mergeCell ref="I434:J434"/>
    <mergeCell ref="I435:J435"/>
    <mergeCell ref="I436:J436"/>
    <mergeCell ref="I437:J437"/>
    <mergeCell ref="I438:J438"/>
    <mergeCell ref="I439:J439"/>
    <mergeCell ref="I440:J440"/>
    <mergeCell ref="I441:J441"/>
    <mergeCell ref="I442:J442"/>
    <mergeCell ref="I443:J443"/>
    <mergeCell ref="I444:J444"/>
    <mergeCell ref="I445:J445"/>
    <mergeCell ref="I446:J446"/>
    <mergeCell ref="I447:J447"/>
    <mergeCell ref="I448:J448"/>
    <mergeCell ref="I449:J449"/>
    <mergeCell ref="I450:J450"/>
    <mergeCell ref="I451:J451"/>
    <mergeCell ref="I452:J452"/>
    <mergeCell ref="I453:J453"/>
    <mergeCell ref="I454:J454"/>
    <mergeCell ref="I455:J455"/>
    <mergeCell ref="I456:J456"/>
    <mergeCell ref="I457:J457"/>
    <mergeCell ref="I458:J458"/>
    <mergeCell ref="I459:J459"/>
    <mergeCell ref="I460:J460"/>
    <mergeCell ref="I461:J461"/>
    <mergeCell ref="I462:J462"/>
    <mergeCell ref="I463:J463"/>
    <mergeCell ref="I464:J464"/>
    <mergeCell ref="I465:J465"/>
    <mergeCell ref="I466:J466"/>
    <mergeCell ref="I467:J467"/>
    <mergeCell ref="I468:J468"/>
    <mergeCell ref="I469:J469"/>
    <mergeCell ref="I470:J470"/>
    <mergeCell ref="I471:J471"/>
    <mergeCell ref="I472:J472"/>
    <mergeCell ref="I473:J473"/>
    <mergeCell ref="I474:J474"/>
    <mergeCell ref="I475:J475"/>
    <mergeCell ref="I476:J476"/>
    <mergeCell ref="I477:J477"/>
    <mergeCell ref="I478:J478"/>
    <mergeCell ref="I479:J479"/>
    <mergeCell ref="I480:J480"/>
    <mergeCell ref="I481:J481"/>
    <mergeCell ref="I482:J482"/>
    <mergeCell ref="I483:J483"/>
    <mergeCell ref="I484:J484"/>
    <mergeCell ref="I485:J485"/>
    <mergeCell ref="I486:J486"/>
    <mergeCell ref="I487:J487"/>
    <mergeCell ref="I488:J488"/>
    <mergeCell ref="I489:J489"/>
    <mergeCell ref="I490:J490"/>
    <mergeCell ref="I491:J491"/>
    <mergeCell ref="I492:J492"/>
    <mergeCell ref="I493:J493"/>
    <mergeCell ref="I494:J494"/>
    <mergeCell ref="I495:J495"/>
    <mergeCell ref="I496:J496"/>
    <mergeCell ref="I497:J497"/>
    <mergeCell ref="I498:J498"/>
    <mergeCell ref="I499:J499"/>
    <mergeCell ref="I500:J500"/>
    <mergeCell ref="I501:J501"/>
    <mergeCell ref="I502:J502"/>
    <mergeCell ref="I503:J503"/>
    <mergeCell ref="I504:J504"/>
    <mergeCell ref="I505:J505"/>
    <mergeCell ref="I506:J506"/>
    <mergeCell ref="I507:J507"/>
    <mergeCell ref="I508:J508"/>
    <mergeCell ref="I509:J509"/>
    <mergeCell ref="I510:J510"/>
    <mergeCell ref="I511:J511"/>
    <mergeCell ref="I512:J512"/>
    <mergeCell ref="I513:J513"/>
    <mergeCell ref="I514:J514"/>
    <mergeCell ref="I515:J515"/>
    <mergeCell ref="I516:J516"/>
    <mergeCell ref="I517:J517"/>
    <mergeCell ref="I518:J518"/>
    <mergeCell ref="I519:J519"/>
    <mergeCell ref="I520:J520"/>
    <mergeCell ref="I521:J521"/>
    <mergeCell ref="I522:J522"/>
    <mergeCell ref="I523:J523"/>
    <mergeCell ref="I524:J524"/>
    <mergeCell ref="I525:J525"/>
    <mergeCell ref="I526:J526"/>
    <mergeCell ref="I527:J527"/>
    <mergeCell ref="I528:J528"/>
    <mergeCell ref="I529:J529"/>
    <mergeCell ref="I530:J530"/>
    <mergeCell ref="I531:J531"/>
    <mergeCell ref="I532:J532"/>
    <mergeCell ref="I533:J533"/>
    <mergeCell ref="I534:J534"/>
    <mergeCell ref="I535:J535"/>
    <mergeCell ref="I536:J536"/>
    <mergeCell ref="I537:J537"/>
    <mergeCell ref="I538:J538"/>
    <mergeCell ref="I539:J539"/>
    <mergeCell ref="I540:J540"/>
    <mergeCell ref="I541:J541"/>
    <mergeCell ref="I542:J542"/>
    <mergeCell ref="I543:J543"/>
    <mergeCell ref="I544:J544"/>
    <mergeCell ref="I545:J545"/>
    <mergeCell ref="I546:J546"/>
    <mergeCell ref="I547:J547"/>
    <mergeCell ref="I548:J548"/>
    <mergeCell ref="I549:J549"/>
    <mergeCell ref="I550:J550"/>
    <mergeCell ref="I551:J551"/>
    <mergeCell ref="I552:J552"/>
    <mergeCell ref="I553:J553"/>
    <mergeCell ref="I554:J554"/>
    <mergeCell ref="I555:J555"/>
    <mergeCell ref="I556:J556"/>
    <mergeCell ref="I557:J557"/>
    <mergeCell ref="I558:J558"/>
    <mergeCell ref="I559:J559"/>
    <mergeCell ref="I560:J560"/>
    <mergeCell ref="I561:J561"/>
    <mergeCell ref="I562:J562"/>
    <mergeCell ref="I563:J563"/>
    <mergeCell ref="I564:J564"/>
    <mergeCell ref="I565:J565"/>
    <mergeCell ref="I566:J566"/>
    <mergeCell ref="I567:J567"/>
    <mergeCell ref="I568:J568"/>
    <mergeCell ref="I569:J569"/>
    <mergeCell ref="I573:J573"/>
    <mergeCell ref="I574:J574"/>
    <mergeCell ref="I575:J575"/>
    <mergeCell ref="I576:J576"/>
    <mergeCell ref="I570:J570"/>
    <mergeCell ref="I571:J571"/>
    <mergeCell ref="I572:J572"/>
    <mergeCell ref="I577:J577"/>
    <mergeCell ref="I578:J578"/>
    <mergeCell ref="I579:J579"/>
    <mergeCell ref="I580:J580"/>
    <mergeCell ref="I581:J581"/>
    <mergeCell ref="I582:J582"/>
    <mergeCell ref="I583:J583"/>
    <mergeCell ref="I584:J584"/>
    <mergeCell ref="I585:J585"/>
    <mergeCell ref="I586:J586"/>
    <mergeCell ref="I587:J587"/>
    <mergeCell ref="I588:J588"/>
    <mergeCell ref="I589:J589"/>
    <mergeCell ref="I590:J590"/>
    <mergeCell ref="I591:J591"/>
    <mergeCell ref="I592:J592"/>
    <mergeCell ref="I593:J593"/>
    <mergeCell ref="I594:J594"/>
    <mergeCell ref="I595:J595"/>
    <mergeCell ref="I596:J596"/>
    <mergeCell ref="I597:J597"/>
    <mergeCell ref="I598:J598"/>
    <mergeCell ref="I599:J599"/>
    <mergeCell ref="I600:J600"/>
    <mergeCell ref="I601:J601"/>
    <mergeCell ref="I602:J602"/>
    <mergeCell ref="I603:J603"/>
    <mergeCell ref="I604:J604"/>
    <mergeCell ref="I605:J605"/>
    <mergeCell ref="I606:J606"/>
    <mergeCell ref="I607:J607"/>
    <mergeCell ref="I608:J608"/>
    <mergeCell ref="I609:J609"/>
    <mergeCell ref="I610:J610"/>
    <mergeCell ref="I611:J611"/>
    <mergeCell ref="I612:J612"/>
    <mergeCell ref="I613:J613"/>
    <mergeCell ref="I614:J614"/>
    <mergeCell ref="I615:J615"/>
    <mergeCell ref="I616:J616"/>
    <mergeCell ref="I617:J617"/>
    <mergeCell ref="I618:J618"/>
    <mergeCell ref="I619:J619"/>
    <mergeCell ref="I620:J620"/>
    <mergeCell ref="I621:J621"/>
    <mergeCell ref="I622:J622"/>
    <mergeCell ref="I623:J623"/>
    <mergeCell ref="I624:J624"/>
    <mergeCell ref="I625:J625"/>
    <mergeCell ref="I626:J626"/>
    <mergeCell ref="I627:J627"/>
    <mergeCell ref="I628:J628"/>
    <mergeCell ref="I629:J629"/>
    <mergeCell ref="I630:J630"/>
    <mergeCell ref="I631:J631"/>
    <mergeCell ref="I632:J632"/>
    <mergeCell ref="I633:J633"/>
    <mergeCell ref="I634:J634"/>
    <mergeCell ref="I635:J635"/>
    <mergeCell ref="I636:J636"/>
    <mergeCell ref="I637:J637"/>
    <mergeCell ref="I638:J638"/>
    <mergeCell ref="I639:J639"/>
    <mergeCell ref="I640:J640"/>
    <mergeCell ref="I641:J641"/>
    <mergeCell ref="I642:J642"/>
    <mergeCell ref="I643:J643"/>
    <mergeCell ref="I644:J644"/>
    <mergeCell ref="I645:J645"/>
    <mergeCell ref="I646:J646"/>
    <mergeCell ref="I647:J647"/>
    <mergeCell ref="I648:J648"/>
    <mergeCell ref="I649:J649"/>
    <mergeCell ref="I650:J650"/>
    <mergeCell ref="I651:J651"/>
    <mergeCell ref="I652:J652"/>
    <mergeCell ref="I653:J653"/>
    <mergeCell ref="I654:J654"/>
    <mergeCell ref="I655:J655"/>
    <mergeCell ref="I656:J656"/>
    <mergeCell ref="I657:J657"/>
    <mergeCell ref="I658:J658"/>
    <mergeCell ref="I659:J659"/>
    <mergeCell ref="I660:J660"/>
    <mergeCell ref="I661:J661"/>
    <mergeCell ref="I662:J662"/>
    <mergeCell ref="I663:J663"/>
    <mergeCell ref="I664:J664"/>
    <mergeCell ref="I665:J665"/>
    <mergeCell ref="I666:J666"/>
    <mergeCell ref="I667:J667"/>
    <mergeCell ref="I668:J668"/>
    <mergeCell ref="I669:J669"/>
    <mergeCell ref="I670:J670"/>
    <mergeCell ref="I671:J671"/>
    <mergeCell ref="I672:J672"/>
    <mergeCell ref="I673:J673"/>
    <mergeCell ref="I674:J674"/>
    <mergeCell ref="I675:J675"/>
    <mergeCell ref="I676:J676"/>
    <mergeCell ref="I677:J677"/>
    <mergeCell ref="I678:J678"/>
    <mergeCell ref="I679:J679"/>
    <mergeCell ref="I680:J680"/>
    <mergeCell ref="I681:J681"/>
    <mergeCell ref="I682:J682"/>
    <mergeCell ref="I683:J683"/>
    <mergeCell ref="I684:J684"/>
    <mergeCell ref="I685:J685"/>
    <mergeCell ref="I686:J686"/>
    <mergeCell ref="I687:J687"/>
    <mergeCell ref="I688:J688"/>
    <mergeCell ref="I689:J689"/>
    <mergeCell ref="I690:J690"/>
    <mergeCell ref="I691:J691"/>
    <mergeCell ref="I692:J692"/>
    <mergeCell ref="I693:J693"/>
    <mergeCell ref="I694:J694"/>
    <mergeCell ref="I695:J695"/>
    <mergeCell ref="I696:J696"/>
    <mergeCell ref="I697:J697"/>
    <mergeCell ref="I698:J698"/>
    <mergeCell ref="I699:J699"/>
    <mergeCell ref="I700:J700"/>
    <mergeCell ref="I701:J701"/>
    <mergeCell ref="I702:J702"/>
    <mergeCell ref="I709:J709"/>
    <mergeCell ref="I710:J710"/>
    <mergeCell ref="I711:J711"/>
    <mergeCell ref="I703:J703"/>
    <mergeCell ref="I704:J704"/>
    <mergeCell ref="I705:J705"/>
    <mergeCell ref="I706:J706"/>
    <mergeCell ref="I707:J707"/>
    <mergeCell ref="I708:J708"/>
    <mergeCell ref="I712:J712"/>
    <mergeCell ref="I713:J713"/>
    <mergeCell ref="I714:J714"/>
    <mergeCell ref="I715:J715"/>
    <mergeCell ref="I716:J716"/>
    <mergeCell ref="I717:J717"/>
    <mergeCell ref="I718:J718"/>
    <mergeCell ref="I719:J719"/>
    <mergeCell ref="I720:J720"/>
    <mergeCell ref="I721:J721"/>
    <mergeCell ref="I722:J722"/>
    <mergeCell ref="I723:J723"/>
    <mergeCell ref="I724:J724"/>
    <mergeCell ref="I725:J725"/>
    <mergeCell ref="I726:J726"/>
    <mergeCell ref="I727:J727"/>
    <mergeCell ref="I728:J728"/>
    <mergeCell ref="I729:J729"/>
    <mergeCell ref="I730:J730"/>
    <mergeCell ref="I731:J731"/>
    <mergeCell ref="I732:J732"/>
    <mergeCell ref="I733:J733"/>
    <mergeCell ref="I734:J734"/>
    <mergeCell ref="I735:J735"/>
    <mergeCell ref="I736:J736"/>
    <mergeCell ref="I737:J737"/>
    <mergeCell ref="I738:J738"/>
    <mergeCell ref="I739:J739"/>
    <mergeCell ref="I740:J740"/>
    <mergeCell ref="I741:J741"/>
    <mergeCell ref="I742:J742"/>
    <mergeCell ref="I743:J743"/>
    <mergeCell ref="I744:J744"/>
    <mergeCell ref="I745:J745"/>
    <mergeCell ref="I746:J746"/>
    <mergeCell ref="I747:J747"/>
    <mergeCell ref="I748:J748"/>
    <mergeCell ref="I749:J749"/>
    <mergeCell ref="I750:J750"/>
    <mergeCell ref="I751:J751"/>
    <mergeCell ref="I754:J754"/>
    <mergeCell ref="I755:J755"/>
    <mergeCell ref="I752:J752"/>
    <mergeCell ref="I753:J753"/>
    <mergeCell ref="I756:J756"/>
    <mergeCell ref="I757:J757"/>
    <mergeCell ref="I758:J758"/>
    <mergeCell ref="I759:J759"/>
    <mergeCell ref="I760:J760"/>
    <mergeCell ref="I761:J761"/>
    <mergeCell ref="I762:J762"/>
    <mergeCell ref="I763:J763"/>
    <mergeCell ref="I764:J764"/>
    <mergeCell ref="I765:J765"/>
    <mergeCell ref="I766:J766"/>
    <mergeCell ref="I767:J767"/>
    <mergeCell ref="I768:J768"/>
    <mergeCell ref="I769:J769"/>
    <mergeCell ref="I770:J770"/>
    <mergeCell ref="I771:J771"/>
    <mergeCell ref="I772:J772"/>
    <mergeCell ref="I773:J773"/>
    <mergeCell ref="I774:J774"/>
    <mergeCell ref="I775:J775"/>
    <mergeCell ref="I776:J776"/>
    <mergeCell ref="I777:J777"/>
    <mergeCell ref="I778:J778"/>
    <mergeCell ref="I779:J779"/>
    <mergeCell ref="I780:J780"/>
    <mergeCell ref="I781:J781"/>
    <mergeCell ref="I782:J782"/>
    <mergeCell ref="I783:J783"/>
    <mergeCell ref="I784:J784"/>
    <mergeCell ref="I785:J785"/>
    <mergeCell ref="I786:J786"/>
    <mergeCell ref="I787:J787"/>
    <mergeCell ref="I788:J788"/>
    <mergeCell ref="I789:J789"/>
    <mergeCell ref="I790:J790"/>
    <mergeCell ref="I791:J791"/>
    <mergeCell ref="I792:J792"/>
    <mergeCell ref="I793:J793"/>
    <mergeCell ref="I794:J794"/>
    <mergeCell ref="I795:J795"/>
    <mergeCell ref="I796:J796"/>
    <mergeCell ref="I797:J797"/>
    <mergeCell ref="I799:J799"/>
    <mergeCell ref="I800:J800"/>
    <mergeCell ref="I801:J801"/>
    <mergeCell ref="I802:J802"/>
    <mergeCell ref="I803:J803"/>
    <mergeCell ref="I804:J804"/>
    <mergeCell ref="I805:J805"/>
    <mergeCell ref="I806:J806"/>
    <mergeCell ref="I807:J807"/>
    <mergeCell ref="I808:J808"/>
    <mergeCell ref="I809:J809"/>
    <mergeCell ref="I810:J810"/>
    <mergeCell ref="I811:J811"/>
    <mergeCell ref="I812:J812"/>
    <mergeCell ref="I813:J813"/>
    <mergeCell ref="I814:J814"/>
    <mergeCell ref="I815:J815"/>
    <mergeCell ref="I816:J816"/>
    <mergeCell ref="I817:J817"/>
    <mergeCell ref="I818:J818"/>
    <mergeCell ref="I822:J822"/>
    <mergeCell ref="I823:J823"/>
    <mergeCell ref="I824:J824"/>
    <mergeCell ref="I825:J825"/>
    <mergeCell ref="I821:J821"/>
    <mergeCell ref="I826:J826"/>
    <mergeCell ref="I827:J827"/>
    <mergeCell ref="I828:J828"/>
    <mergeCell ref="I829:J829"/>
    <mergeCell ref="I830:J830"/>
    <mergeCell ref="I831:J831"/>
    <mergeCell ref="I832:J832"/>
    <mergeCell ref="I833:J833"/>
    <mergeCell ref="I834:J834"/>
    <mergeCell ref="I835:J835"/>
    <mergeCell ref="I836:J836"/>
    <mergeCell ref="I837:J837"/>
    <mergeCell ref="I838:J838"/>
    <mergeCell ref="I839:J839"/>
    <mergeCell ref="I840:J840"/>
    <mergeCell ref="I841:J841"/>
    <mergeCell ref="I842:J842"/>
    <mergeCell ref="I843:J843"/>
    <mergeCell ref="I844:J844"/>
    <mergeCell ref="I845:J845"/>
    <mergeCell ref="I846:J846"/>
    <mergeCell ref="I847:J847"/>
    <mergeCell ref="I848:J848"/>
    <mergeCell ref="I849:J849"/>
    <mergeCell ref="I850:J850"/>
    <mergeCell ref="I851:J851"/>
    <mergeCell ref="I852:J852"/>
    <mergeCell ref="I853:J853"/>
    <mergeCell ref="I854:J854"/>
    <mergeCell ref="I859:J859"/>
    <mergeCell ref="I855:J855"/>
    <mergeCell ref="I856:J856"/>
    <mergeCell ref="I857:J857"/>
    <mergeCell ref="I858:J858"/>
    <mergeCell ref="I860:J860"/>
    <mergeCell ref="I861:J861"/>
    <mergeCell ref="I862:J862"/>
    <mergeCell ref="I863:J863"/>
    <mergeCell ref="I864:J864"/>
    <mergeCell ref="I865:J865"/>
    <mergeCell ref="I866:J866"/>
    <mergeCell ref="I867:J867"/>
    <mergeCell ref="I868:J868"/>
    <mergeCell ref="I869:J869"/>
    <mergeCell ref="I870:J870"/>
    <mergeCell ref="I871:J871"/>
    <mergeCell ref="I872:J872"/>
    <mergeCell ref="I873:J873"/>
    <mergeCell ref="I874:J874"/>
    <mergeCell ref="I875:J875"/>
    <mergeCell ref="I876:J876"/>
    <mergeCell ref="I877:J877"/>
    <mergeCell ref="I878:J878"/>
    <mergeCell ref="I879:J879"/>
    <mergeCell ref="I880:J880"/>
    <mergeCell ref="I881:J881"/>
    <mergeCell ref="I882:J882"/>
    <mergeCell ref="I883:J883"/>
    <mergeCell ref="I884:J884"/>
    <mergeCell ref="I885:J885"/>
    <mergeCell ref="I886:J886"/>
    <mergeCell ref="I887:J887"/>
    <mergeCell ref="I888:J888"/>
    <mergeCell ref="I889:J889"/>
    <mergeCell ref="I890:J890"/>
    <mergeCell ref="K5:L5"/>
    <mergeCell ref="K6:L6"/>
    <mergeCell ref="K7:L7"/>
    <mergeCell ref="K8:L8"/>
    <mergeCell ref="K9:L9"/>
    <mergeCell ref="K10:L10"/>
    <mergeCell ref="K11:L11"/>
    <mergeCell ref="K12:L12"/>
    <mergeCell ref="I156:J156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K155:L155"/>
    <mergeCell ref="K161:L161"/>
    <mergeCell ref="K156:L156"/>
    <mergeCell ref="K157:L157"/>
    <mergeCell ref="K158:L158"/>
    <mergeCell ref="K159:L159"/>
    <mergeCell ref="K162:L162"/>
    <mergeCell ref="K163:L163"/>
    <mergeCell ref="K164:L164"/>
    <mergeCell ref="K165:L165"/>
    <mergeCell ref="K166:L166"/>
    <mergeCell ref="K167:L167"/>
    <mergeCell ref="K168:L168"/>
    <mergeCell ref="K169:L169"/>
    <mergeCell ref="K170:L170"/>
    <mergeCell ref="K171:L171"/>
    <mergeCell ref="K172:L172"/>
    <mergeCell ref="K173:L173"/>
    <mergeCell ref="K174:L174"/>
    <mergeCell ref="K175:L175"/>
    <mergeCell ref="K176:L176"/>
    <mergeCell ref="K177:L177"/>
    <mergeCell ref="K178:L178"/>
    <mergeCell ref="K179:L179"/>
    <mergeCell ref="K180:L180"/>
    <mergeCell ref="K181:L181"/>
    <mergeCell ref="K182:L182"/>
    <mergeCell ref="K183:L183"/>
    <mergeCell ref="K184:L184"/>
    <mergeCell ref="K185:L185"/>
    <mergeCell ref="K186:L186"/>
    <mergeCell ref="K187:L187"/>
    <mergeCell ref="K188:L188"/>
    <mergeCell ref="K189:L189"/>
    <mergeCell ref="K190:L190"/>
    <mergeCell ref="K191:L191"/>
    <mergeCell ref="K192:L192"/>
    <mergeCell ref="K193:L193"/>
    <mergeCell ref="K194:L194"/>
    <mergeCell ref="K195:L195"/>
    <mergeCell ref="K196:L196"/>
    <mergeCell ref="K197:L197"/>
    <mergeCell ref="K198:L198"/>
    <mergeCell ref="K199:L199"/>
    <mergeCell ref="K200:L200"/>
    <mergeCell ref="K201:L201"/>
    <mergeCell ref="K202:L202"/>
    <mergeCell ref="K203:L203"/>
    <mergeCell ref="K204:L204"/>
    <mergeCell ref="K205:L205"/>
    <mergeCell ref="K206:L206"/>
    <mergeCell ref="K207:L207"/>
    <mergeCell ref="K208:L208"/>
    <mergeCell ref="K209:L209"/>
    <mergeCell ref="K210:L210"/>
    <mergeCell ref="K211:L211"/>
    <mergeCell ref="K212:L212"/>
    <mergeCell ref="K213:L213"/>
    <mergeCell ref="K214:L214"/>
    <mergeCell ref="K215:L215"/>
    <mergeCell ref="K216:L216"/>
    <mergeCell ref="K217:L217"/>
    <mergeCell ref="K218:L218"/>
    <mergeCell ref="K219:L219"/>
    <mergeCell ref="K220:L220"/>
    <mergeCell ref="K221:L221"/>
    <mergeCell ref="K222:L222"/>
    <mergeCell ref="K223:L223"/>
    <mergeCell ref="K224:L224"/>
    <mergeCell ref="K225:L225"/>
    <mergeCell ref="K226:L226"/>
    <mergeCell ref="K227:L227"/>
    <mergeCell ref="K228:L228"/>
    <mergeCell ref="K229:L229"/>
    <mergeCell ref="K230:L230"/>
    <mergeCell ref="K231:L231"/>
    <mergeCell ref="K232:L232"/>
    <mergeCell ref="K233:L233"/>
    <mergeCell ref="K234:L234"/>
    <mergeCell ref="K235:L235"/>
    <mergeCell ref="K236:L236"/>
    <mergeCell ref="K237:L237"/>
    <mergeCell ref="K238:L238"/>
    <mergeCell ref="K239:L239"/>
    <mergeCell ref="K240:L240"/>
    <mergeCell ref="K241:L241"/>
    <mergeCell ref="K242:L242"/>
    <mergeCell ref="K243:L243"/>
    <mergeCell ref="K244:L244"/>
    <mergeCell ref="K245:L245"/>
    <mergeCell ref="K246:L246"/>
    <mergeCell ref="K247:L247"/>
    <mergeCell ref="K248:L248"/>
    <mergeCell ref="K249:L249"/>
    <mergeCell ref="K250:L250"/>
    <mergeCell ref="K251:L251"/>
    <mergeCell ref="K252:L252"/>
    <mergeCell ref="K253:L253"/>
    <mergeCell ref="K254:L254"/>
    <mergeCell ref="K255:L255"/>
    <mergeCell ref="K256:L256"/>
    <mergeCell ref="K257:L257"/>
    <mergeCell ref="K258:L258"/>
    <mergeCell ref="K259:L259"/>
    <mergeCell ref="K260:L260"/>
    <mergeCell ref="K261:L261"/>
    <mergeCell ref="K262:L262"/>
    <mergeCell ref="K263:L263"/>
    <mergeCell ref="K264:L264"/>
    <mergeCell ref="K265:L265"/>
    <mergeCell ref="K266:L266"/>
    <mergeCell ref="K267:L267"/>
    <mergeCell ref="K268:L268"/>
    <mergeCell ref="K269:L269"/>
    <mergeCell ref="K270:L270"/>
    <mergeCell ref="K271:L271"/>
    <mergeCell ref="K272:L272"/>
    <mergeCell ref="K273:L273"/>
    <mergeCell ref="K274:L274"/>
    <mergeCell ref="K275:L275"/>
    <mergeCell ref="K276:L276"/>
    <mergeCell ref="K277:L277"/>
    <mergeCell ref="K278:L278"/>
    <mergeCell ref="K279:L279"/>
    <mergeCell ref="K281:L281"/>
    <mergeCell ref="K282:L282"/>
    <mergeCell ref="K283:L283"/>
    <mergeCell ref="K284:L284"/>
    <mergeCell ref="K285:L285"/>
    <mergeCell ref="K286:L286"/>
    <mergeCell ref="K287:L287"/>
    <mergeCell ref="K288:L288"/>
    <mergeCell ref="K289:L289"/>
    <mergeCell ref="K290:L290"/>
    <mergeCell ref="K291:L291"/>
    <mergeCell ref="K292:L292"/>
    <mergeCell ref="K293:L293"/>
    <mergeCell ref="K294:L294"/>
    <mergeCell ref="K295:L295"/>
    <mergeCell ref="K296:L296"/>
    <mergeCell ref="K297:L297"/>
    <mergeCell ref="K298:L298"/>
    <mergeCell ref="K299:L299"/>
    <mergeCell ref="K300:L300"/>
    <mergeCell ref="K301:L301"/>
    <mergeCell ref="K302:L302"/>
    <mergeCell ref="K303:L303"/>
    <mergeCell ref="K304:L304"/>
    <mergeCell ref="K305:L305"/>
    <mergeCell ref="K306:L306"/>
    <mergeCell ref="K307:L307"/>
    <mergeCell ref="K308:L308"/>
    <mergeCell ref="K309:L309"/>
    <mergeCell ref="K310:L310"/>
    <mergeCell ref="K311:L311"/>
    <mergeCell ref="K312:L312"/>
    <mergeCell ref="K313:L313"/>
    <mergeCell ref="K314:L314"/>
    <mergeCell ref="K315:L315"/>
    <mergeCell ref="K316:L316"/>
    <mergeCell ref="K317:L317"/>
    <mergeCell ref="K318:L318"/>
    <mergeCell ref="K319:L319"/>
    <mergeCell ref="K320:L320"/>
    <mergeCell ref="K321:L321"/>
    <mergeCell ref="K322:L322"/>
    <mergeCell ref="K323:L323"/>
    <mergeCell ref="K324:L324"/>
    <mergeCell ref="K325:L325"/>
    <mergeCell ref="K326:L326"/>
    <mergeCell ref="K327:L327"/>
    <mergeCell ref="K328:L328"/>
    <mergeCell ref="K329:L329"/>
    <mergeCell ref="K330:L330"/>
    <mergeCell ref="K331:L331"/>
    <mergeCell ref="K332:L332"/>
    <mergeCell ref="K333:L333"/>
    <mergeCell ref="K334:L334"/>
    <mergeCell ref="K335:L335"/>
    <mergeCell ref="K336:L336"/>
    <mergeCell ref="K337:L337"/>
    <mergeCell ref="K338:L338"/>
    <mergeCell ref="K339:L339"/>
    <mergeCell ref="K340:L340"/>
    <mergeCell ref="K341:L341"/>
    <mergeCell ref="K342:L342"/>
    <mergeCell ref="K343:L343"/>
    <mergeCell ref="K344:L344"/>
    <mergeCell ref="K345:L345"/>
    <mergeCell ref="K346:L346"/>
    <mergeCell ref="K347:L347"/>
    <mergeCell ref="K348:L348"/>
    <mergeCell ref="K349:L349"/>
    <mergeCell ref="K350:L350"/>
    <mergeCell ref="K351:L351"/>
    <mergeCell ref="K352:L352"/>
    <mergeCell ref="K353:L353"/>
    <mergeCell ref="K354:L354"/>
    <mergeCell ref="K355:L355"/>
    <mergeCell ref="K356:L356"/>
    <mergeCell ref="K357:L357"/>
    <mergeCell ref="K358:L358"/>
    <mergeCell ref="K359:L359"/>
    <mergeCell ref="K360:L360"/>
    <mergeCell ref="K361:L361"/>
    <mergeCell ref="K362:L362"/>
    <mergeCell ref="K363:L363"/>
    <mergeCell ref="K364:L364"/>
    <mergeCell ref="K365:L365"/>
    <mergeCell ref="K366:L366"/>
    <mergeCell ref="K373:L373"/>
    <mergeCell ref="K374:L374"/>
    <mergeCell ref="K375:L375"/>
    <mergeCell ref="K367:L367"/>
    <mergeCell ref="K368:L368"/>
    <mergeCell ref="K369:L369"/>
    <mergeCell ref="K370:L370"/>
    <mergeCell ref="K371:L371"/>
    <mergeCell ref="K372:L372"/>
    <mergeCell ref="K376:L376"/>
    <mergeCell ref="K377:L377"/>
    <mergeCell ref="K378:L378"/>
    <mergeCell ref="K379:L379"/>
    <mergeCell ref="K380:L380"/>
    <mergeCell ref="K381:L381"/>
    <mergeCell ref="K382:L382"/>
    <mergeCell ref="K383:L383"/>
    <mergeCell ref="K384:L384"/>
    <mergeCell ref="K385:L385"/>
    <mergeCell ref="K386:L386"/>
    <mergeCell ref="K387:L387"/>
    <mergeCell ref="K388:L388"/>
    <mergeCell ref="K389:L389"/>
    <mergeCell ref="K390:L390"/>
    <mergeCell ref="K391:L391"/>
    <mergeCell ref="K392:L392"/>
    <mergeCell ref="K393:L393"/>
    <mergeCell ref="K394:L394"/>
    <mergeCell ref="K395:L395"/>
    <mergeCell ref="K396:L396"/>
    <mergeCell ref="K397:L397"/>
    <mergeCell ref="K398:L398"/>
    <mergeCell ref="K399:L399"/>
    <mergeCell ref="K400:L400"/>
    <mergeCell ref="K401:L401"/>
    <mergeCell ref="K402:L402"/>
    <mergeCell ref="K403:L403"/>
    <mergeCell ref="K404:L404"/>
    <mergeCell ref="K405:L405"/>
    <mergeCell ref="K406:L406"/>
    <mergeCell ref="K407:L407"/>
    <mergeCell ref="K408:L408"/>
    <mergeCell ref="K409:L409"/>
    <mergeCell ref="K410:L410"/>
    <mergeCell ref="K411:L411"/>
    <mergeCell ref="K412:L412"/>
    <mergeCell ref="K413:L413"/>
    <mergeCell ref="K414:L414"/>
    <mergeCell ref="K415:L415"/>
    <mergeCell ref="K416:L416"/>
    <mergeCell ref="K417:L417"/>
    <mergeCell ref="K418:L418"/>
    <mergeCell ref="K419:L419"/>
    <mergeCell ref="K420:L420"/>
    <mergeCell ref="K421:L421"/>
    <mergeCell ref="K422:L422"/>
    <mergeCell ref="K423:L423"/>
    <mergeCell ref="K424:L424"/>
    <mergeCell ref="K425:L425"/>
    <mergeCell ref="K426:L426"/>
    <mergeCell ref="K427:L427"/>
    <mergeCell ref="K428:L428"/>
    <mergeCell ref="K429:L429"/>
    <mergeCell ref="K430:L430"/>
    <mergeCell ref="K431:L431"/>
    <mergeCell ref="K432:L432"/>
    <mergeCell ref="K433:L433"/>
    <mergeCell ref="K434:L434"/>
    <mergeCell ref="K435:L435"/>
    <mergeCell ref="K436:L436"/>
    <mergeCell ref="K437:L437"/>
    <mergeCell ref="K438:L438"/>
    <mergeCell ref="K439:L439"/>
    <mergeCell ref="K440:L440"/>
    <mergeCell ref="K441:L441"/>
    <mergeCell ref="K442:L442"/>
    <mergeCell ref="K443:L443"/>
    <mergeCell ref="K444:L444"/>
    <mergeCell ref="K445:L445"/>
    <mergeCell ref="K446:L446"/>
    <mergeCell ref="K447:L447"/>
    <mergeCell ref="K448:L448"/>
    <mergeCell ref="K449:L449"/>
    <mergeCell ref="K450:L450"/>
    <mergeCell ref="K451:L451"/>
    <mergeCell ref="K452:L452"/>
    <mergeCell ref="K453:L453"/>
    <mergeCell ref="K454:L454"/>
    <mergeCell ref="K455:L455"/>
    <mergeCell ref="K456:L456"/>
    <mergeCell ref="K457:L457"/>
    <mergeCell ref="K458:L458"/>
    <mergeCell ref="K459:L459"/>
    <mergeCell ref="K460:L460"/>
    <mergeCell ref="K461:L461"/>
    <mergeCell ref="K462:L462"/>
    <mergeCell ref="K463:L463"/>
    <mergeCell ref="K464:L464"/>
    <mergeCell ref="K465:L465"/>
    <mergeCell ref="K466:L466"/>
    <mergeCell ref="K467:L467"/>
    <mergeCell ref="K468:L468"/>
    <mergeCell ref="K469:L469"/>
    <mergeCell ref="K470:L470"/>
    <mergeCell ref="K471:L471"/>
    <mergeCell ref="K472:L472"/>
    <mergeCell ref="K473:L473"/>
    <mergeCell ref="K474:L474"/>
    <mergeCell ref="K475:L475"/>
    <mergeCell ref="K476:L476"/>
    <mergeCell ref="K477:L477"/>
    <mergeCell ref="K478:L478"/>
    <mergeCell ref="K479:L479"/>
    <mergeCell ref="K480:L480"/>
    <mergeCell ref="K481:L481"/>
    <mergeCell ref="K482:L482"/>
    <mergeCell ref="K483:L483"/>
    <mergeCell ref="K484:L484"/>
    <mergeCell ref="K485:L485"/>
    <mergeCell ref="K486:L486"/>
    <mergeCell ref="K487:L487"/>
    <mergeCell ref="K488:L488"/>
    <mergeCell ref="K489:L489"/>
    <mergeCell ref="K490:L490"/>
    <mergeCell ref="K491:L491"/>
    <mergeCell ref="K492:L492"/>
    <mergeCell ref="K493:L493"/>
    <mergeCell ref="K494:L494"/>
    <mergeCell ref="K495:L495"/>
    <mergeCell ref="K496:L496"/>
    <mergeCell ref="K497:L497"/>
    <mergeCell ref="K498:L498"/>
    <mergeCell ref="K499:L499"/>
    <mergeCell ref="K500:L500"/>
    <mergeCell ref="K501:L501"/>
    <mergeCell ref="K502:L502"/>
    <mergeCell ref="K503:L503"/>
    <mergeCell ref="K504:L504"/>
    <mergeCell ref="K505:L505"/>
    <mergeCell ref="K506:L506"/>
    <mergeCell ref="K507:L507"/>
    <mergeCell ref="K508:L508"/>
    <mergeCell ref="K509:L509"/>
    <mergeCell ref="K510:L510"/>
    <mergeCell ref="K511:L511"/>
    <mergeCell ref="K512:L512"/>
    <mergeCell ref="K513:L513"/>
    <mergeCell ref="K514:L514"/>
    <mergeCell ref="K515:L515"/>
    <mergeCell ref="K516:L516"/>
    <mergeCell ref="K517:L517"/>
    <mergeCell ref="K518:L518"/>
    <mergeCell ref="K519:L519"/>
    <mergeCell ref="K520:L520"/>
    <mergeCell ref="K521:L521"/>
    <mergeCell ref="K522:L522"/>
    <mergeCell ref="K523:L523"/>
    <mergeCell ref="K524:L524"/>
    <mergeCell ref="K525:L525"/>
    <mergeCell ref="K526:L526"/>
    <mergeCell ref="K527:L527"/>
    <mergeCell ref="K528:L528"/>
    <mergeCell ref="K529:L529"/>
    <mergeCell ref="K530:L530"/>
    <mergeCell ref="K531:L531"/>
    <mergeCell ref="K532:L532"/>
    <mergeCell ref="K533:L533"/>
    <mergeCell ref="K534:L534"/>
    <mergeCell ref="K535:L535"/>
    <mergeCell ref="K536:L536"/>
    <mergeCell ref="K537:L537"/>
    <mergeCell ref="K538:L538"/>
    <mergeCell ref="K539:L539"/>
    <mergeCell ref="K540:L540"/>
    <mergeCell ref="K541:L541"/>
    <mergeCell ref="K542:L542"/>
    <mergeCell ref="K543:L543"/>
    <mergeCell ref="K544:L544"/>
    <mergeCell ref="K545:L545"/>
    <mergeCell ref="K546:L546"/>
    <mergeCell ref="K547:L547"/>
    <mergeCell ref="K548:L548"/>
    <mergeCell ref="K549:L549"/>
    <mergeCell ref="K550:L550"/>
    <mergeCell ref="K551:L551"/>
    <mergeCell ref="K552:L552"/>
    <mergeCell ref="K553:L553"/>
    <mergeCell ref="K554:L554"/>
    <mergeCell ref="K555:L555"/>
    <mergeCell ref="K556:L556"/>
    <mergeCell ref="K557:L557"/>
    <mergeCell ref="K558:L558"/>
    <mergeCell ref="K559:L559"/>
    <mergeCell ref="K560:L560"/>
    <mergeCell ref="K561:L561"/>
    <mergeCell ref="K562:L562"/>
    <mergeCell ref="K563:L563"/>
    <mergeCell ref="K564:L564"/>
    <mergeCell ref="K565:L565"/>
    <mergeCell ref="K566:L566"/>
    <mergeCell ref="K567:L567"/>
    <mergeCell ref="K573:L573"/>
    <mergeCell ref="K574:L574"/>
    <mergeCell ref="K568:L568"/>
    <mergeCell ref="K569:L569"/>
    <mergeCell ref="K570:L570"/>
    <mergeCell ref="K571:L571"/>
    <mergeCell ref="K572:L572"/>
    <mergeCell ref="K575:L575"/>
    <mergeCell ref="K576:L576"/>
    <mergeCell ref="K577:L577"/>
    <mergeCell ref="K578:L578"/>
    <mergeCell ref="K579:L579"/>
    <mergeCell ref="K580:L580"/>
    <mergeCell ref="K581:L581"/>
    <mergeCell ref="K582:L582"/>
    <mergeCell ref="K583:L583"/>
    <mergeCell ref="K584:L584"/>
    <mergeCell ref="K585:L585"/>
    <mergeCell ref="K586:L586"/>
    <mergeCell ref="K587:L587"/>
    <mergeCell ref="K588:L588"/>
    <mergeCell ref="K589:L589"/>
    <mergeCell ref="K590:L590"/>
    <mergeCell ref="K591:L591"/>
    <mergeCell ref="K592:L592"/>
    <mergeCell ref="K593:L593"/>
    <mergeCell ref="K594:L594"/>
    <mergeCell ref="K595:L595"/>
    <mergeCell ref="K596:L596"/>
    <mergeCell ref="K597:L597"/>
    <mergeCell ref="K598:L598"/>
    <mergeCell ref="K599:L599"/>
    <mergeCell ref="K600:L600"/>
    <mergeCell ref="K601:L601"/>
    <mergeCell ref="K602:L602"/>
    <mergeCell ref="K603:L603"/>
    <mergeCell ref="K604:L604"/>
    <mergeCell ref="K605:L605"/>
    <mergeCell ref="K606:L606"/>
    <mergeCell ref="K607:L607"/>
    <mergeCell ref="K608:L608"/>
    <mergeCell ref="K609:L609"/>
    <mergeCell ref="K610:L610"/>
    <mergeCell ref="K611:L611"/>
    <mergeCell ref="K612:L612"/>
    <mergeCell ref="K613:L613"/>
    <mergeCell ref="K614:L614"/>
    <mergeCell ref="K615:L615"/>
    <mergeCell ref="K616:L616"/>
    <mergeCell ref="K617:L617"/>
    <mergeCell ref="K618:L618"/>
    <mergeCell ref="K619:L619"/>
    <mergeCell ref="K620:L620"/>
    <mergeCell ref="K621:L621"/>
    <mergeCell ref="K622:L622"/>
    <mergeCell ref="K623:L623"/>
    <mergeCell ref="K624:L624"/>
    <mergeCell ref="K625:L625"/>
    <mergeCell ref="K626:L626"/>
    <mergeCell ref="K627:L627"/>
    <mergeCell ref="K628:L628"/>
    <mergeCell ref="K629:L629"/>
    <mergeCell ref="K630:L630"/>
    <mergeCell ref="K631:L631"/>
    <mergeCell ref="K632:L632"/>
    <mergeCell ref="K633:L633"/>
    <mergeCell ref="K634:L634"/>
    <mergeCell ref="K635:L635"/>
    <mergeCell ref="K636:L636"/>
    <mergeCell ref="K637:L637"/>
    <mergeCell ref="K638:L638"/>
    <mergeCell ref="K639:L639"/>
    <mergeCell ref="K640:L640"/>
    <mergeCell ref="K641:L641"/>
    <mergeCell ref="K642:L642"/>
    <mergeCell ref="K643:L643"/>
    <mergeCell ref="K644:L644"/>
    <mergeCell ref="K645:L645"/>
    <mergeCell ref="K646:L646"/>
    <mergeCell ref="K647:L647"/>
    <mergeCell ref="K648:L648"/>
    <mergeCell ref="K649:L649"/>
    <mergeCell ref="K650:L650"/>
    <mergeCell ref="K651:L651"/>
    <mergeCell ref="K652:L652"/>
    <mergeCell ref="K653:L653"/>
    <mergeCell ref="K654:L654"/>
    <mergeCell ref="K655:L655"/>
    <mergeCell ref="K656:L656"/>
    <mergeCell ref="K657:L657"/>
    <mergeCell ref="K658:L658"/>
    <mergeCell ref="K659:L659"/>
    <mergeCell ref="K660:L660"/>
    <mergeCell ref="K661:L661"/>
    <mergeCell ref="K662:L662"/>
    <mergeCell ref="K663:L663"/>
    <mergeCell ref="K664:L664"/>
    <mergeCell ref="K665:L665"/>
    <mergeCell ref="K666:L666"/>
    <mergeCell ref="K667:L667"/>
    <mergeCell ref="K668:L668"/>
    <mergeCell ref="K669:L669"/>
    <mergeCell ref="K670:L670"/>
    <mergeCell ref="K671:L671"/>
    <mergeCell ref="K672:L672"/>
    <mergeCell ref="K673:L673"/>
    <mergeCell ref="K674:L674"/>
    <mergeCell ref="K675:L675"/>
    <mergeCell ref="K676:L676"/>
    <mergeCell ref="K677:L677"/>
    <mergeCell ref="K678:L678"/>
    <mergeCell ref="K679:L679"/>
    <mergeCell ref="K680:L680"/>
    <mergeCell ref="K681:L681"/>
    <mergeCell ref="K682:L682"/>
    <mergeCell ref="K683:L683"/>
    <mergeCell ref="K684:L684"/>
    <mergeCell ref="K685:L685"/>
    <mergeCell ref="K686:L686"/>
    <mergeCell ref="K687:L687"/>
    <mergeCell ref="K688:L688"/>
    <mergeCell ref="K689:L689"/>
    <mergeCell ref="K690:L690"/>
    <mergeCell ref="K691:L691"/>
    <mergeCell ref="K692:L692"/>
    <mergeCell ref="K693:L693"/>
    <mergeCell ref="K694:L694"/>
    <mergeCell ref="K695:L695"/>
    <mergeCell ref="K696:L696"/>
    <mergeCell ref="K697:L697"/>
    <mergeCell ref="K698:L698"/>
    <mergeCell ref="K699:L699"/>
    <mergeCell ref="K700:L700"/>
    <mergeCell ref="K709:L709"/>
    <mergeCell ref="K710:L710"/>
    <mergeCell ref="K701:L701"/>
    <mergeCell ref="K702:L702"/>
    <mergeCell ref="K703:L703"/>
    <mergeCell ref="K704:L704"/>
    <mergeCell ref="K705:L705"/>
    <mergeCell ref="K706:L706"/>
    <mergeCell ref="K711:L711"/>
    <mergeCell ref="K712:L712"/>
    <mergeCell ref="K713:L713"/>
    <mergeCell ref="K714:L714"/>
    <mergeCell ref="K715:L715"/>
    <mergeCell ref="G280:H280"/>
    <mergeCell ref="I280:J280"/>
    <mergeCell ref="K280:L280"/>
    <mergeCell ref="K707:L707"/>
    <mergeCell ref="K708:L708"/>
    <mergeCell ref="K716:L716"/>
    <mergeCell ref="K717:L717"/>
    <mergeCell ref="K718:L718"/>
    <mergeCell ref="K719:L719"/>
    <mergeCell ref="K720:L720"/>
    <mergeCell ref="K721:L721"/>
    <mergeCell ref="K722:L722"/>
    <mergeCell ref="K723:L723"/>
    <mergeCell ref="K724:L724"/>
    <mergeCell ref="K725:L725"/>
    <mergeCell ref="K726:L726"/>
    <mergeCell ref="K727:L727"/>
    <mergeCell ref="K728:L728"/>
    <mergeCell ref="K729:L729"/>
    <mergeCell ref="K730:L730"/>
    <mergeCell ref="K731:L731"/>
    <mergeCell ref="K732:L732"/>
    <mergeCell ref="K733:L733"/>
    <mergeCell ref="K734:L734"/>
    <mergeCell ref="K735:L735"/>
    <mergeCell ref="K736:L736"/>
    <mergeCell ref="K737:L737"/>
    <mergeCell ref="K738:L738"/>
    <mergeCell ref="K739:L739"/>
    <mergeCell ref="K740:L740"/>
    <mergeCell ref="K741:L741"/>
    <mergeCell ref="K742:L742"/>
    <mergeCell ref="K743:L743"/>
    <mergeCell ref="K744:L744"/>
    <mergeCell ref="K745:L745"/>
    <mergeCell ref="K746:L746"/>
    <mergeCell ref="K747:L747"/>
    <mergeCell ref="K748:L748"/>
    <mergeCell ref="K749:L749"/>
    <mergeCell ref="K750:L750"/>
    <mergeCell ref="K751:L751"/>
    <mergeCell ref="K754:L754"/>
    <mergeCell ref="K755:L755"/>
    <mergeCell ref="K756:L756"/>
    <mergeCell ref="K757:L757"/>
    <mergeCell ref="K758:L758"/>
    <mergeCell ref="K759:L759"/>
    <mergeCell ref="K760:L760"/>
    <mergeCell ref="K761:L761"/>
    <mergeCell ref="K762:L762"/>
    <mergeCell ref="K763:L763"/>
    <mergeCell ref="K764:L764"/>
    <mergeCell ref="K765:L765"/>
    <mergeCell ref="K766:L766"/>
    <mergeCell ref="K767:L767"/>
    <mergeCell ref="K768:L768"/>
    <mergeCell ref="K769:L769"/>
    <mergeCell ref="K770:L770"/>
    <mergeCell ref="K771:L771"/>
    <mergeCell ref="K772:L772"/>
    <mergeCell ref="K773:L773"/>
    <mergeCell ref="K774:L774"/>
    <mergeCell ref="K775:L775"/>
    <mergeCell ref="K776:L776"/>
    <mergeCell ref="K777:L777"/>
    <mergeCell ref="K778:L778"/>
    <mergeCell ref="K779:L779"/>
    <mergeCell ref="K780:L780"/>
    <mergeCell ref="K781:L781"/>
    <mergeCell ref="K782:L782"/>
    <mergeCell ref="K783:L783"/>
    <mergeCell ref="K784:L784"/>
    <mergeCell ref="K785:L785"/>
    <mergeCell ref="K786:L786"/>
    <mergeCell ref="K787:L787"/>
    <mergeCell ref="K788:L788"/>
    <mergeCell ref="K789:L789"/>
    <mergeCell ref="K790:L790"/>
    <mergeCell ref="K791:L791"/>
    <mergeCell ref="K792:L792"/>
    <mergeCell ref="K793:L793"/>
    <mergeCell ref="K794:L794"/>
    <mergeCell ref="K795:L795"/>
    <mergeCell ref="K796:L796"/>
    <mergeCell ref="K798:L798"/>
    <mergeCell ref="K799:L799"/>
    <mergeCell ref="K800:L800"/>
    <mergeCell ref="K801:L801"/>
    <mergeCell ref="K802:L802"/>
    <mergeCell ref="K797:L797"/>
    <mergeCell ref="K803:L803"/>
    <mergeCell ref="K804:L804"/>
    <mergeCell ref="K805:L805"/>
    <mergeCell ref="K806:L806"/>
    <mergeCell ref="K807:L807"/>
    <mergeCell ref="K808:L808"/>
    <mergeCell ref="K818:L818"/>
    <mergeCell ref="K822:L822"/>
    <mergeCell ref="K823:L823"/>
    <mergeCell ref="K821:L821"/>
    <mergeCell ref="K809:L809"/>
    <mergeCell ref="K810:L810"/>
    <mergeCell ref="K811:L811"/>
    <mergeCell ref="K812:L812"/>
    <mergeCell ref="K813:L813"/>
    <mergeCell ref="K814:L814"/>
    <mergeCell ref="K824:L824"/>
    <mergeCell ref="K825:L825"/>
    <mergeCell ref="K826:L826"/>
    <mergeCell ref="K827:L827"/>
    <mergeCell ref="K828:L828"/>
    <mergeCell ref="K829:L829"/>
    <mergeCell ref="K830:L830"/>
    <mergeCell ref="K831:L831"/>
    <mergeCell ref="K832:L832"/>
    <mergeCell ref="K833:L833"/>
    <mergeCell ref="K834:L834"/>
    <mergeCell ref="K835:L835"/>
    <mergeCell ref="K836:L836"/>
    <mergeCell ref="K837:L837"/>
    <mergeCell ref="K838:L838"/>
    <mergeCell ref="K839:L839"/>
    <mergeCell ref="K840:L840"/>
    <mergeCell ref="K841:L841"/>
    <mergeCell ref="K842:L842"/>
    <mergeCell ref="K843:L843"/>
    <mergeCell ref="K844:L844"/>
    <mergeCell ref="K845:L845"/>
    <mergeCell ref="K846:L846"/>
    <mergeCell ref="K847:L847"/>
    <mergeCell ref="K848:L848"/>
    <mergeCell ref="K849:L849"/>
    <mergeCell ref="K850:L850"/>
    <mergeCell ref="K851:L851"/>
    <mergeCell ref="K852:L852"/>
    <mergeCell ref="K853:L853"/>
    <mergeCell ref="K854:L854"/>
    <mergeCell ref="K859:L859"/>
    <mergeCell ref="K860:L860"/>
    <mergeCell ref="K861:L861"/>
    <mergeCell ref="K862:L862"/>
    <mergeCell ref="K863:L863"/>
    <mergeCell ref="K855:L855"/>
    <mergeCell ref="K856:L856"/>
    <mergeCell ref="K857:L857"/>
    <mergeCell ref="K858:L858"/>
    <mergeCell ref="K864:L864"/>
    <mergeCell ref="K865:L865"/>
    <mergeCell ref="K866:L866"/>
    <mergeCell ref="K867:L867"/>
    <mergeCell ref="K868:L868"/>
    <mergeCell ref="K869:L869"/>
    <mergeCell ref="K870:L870"/>
    <mergeCell ref="K871:L871"/>
    <mergeCell ref="K872:L872"/>
    <mergeCell ref="K873:L873"/>
    <mergeCell ref="K874:L874"/>
    <mergeCell ref="K875:L875"/>
    <mergeCell ref="K886:L886"/>
    <mergeCell ref="K887:L887"/>
    <mergeCell ref="K876:L876"/>
    <mergeCell ref="K877:L877"/>
    <mergeCell ref="K878:L878"/>
    <mergeCell ref="K879:L879"/>
    <mergeCell ref="K880:L880"/>
    <mergeCell ref="K881:L881"/>
    <mergeCell ref="K888:L888"/>
    <mergeCell ref="K889:L889"/>
    <mergeCell ref="K890:L890"/>
    <mergeCell ref="A2:L2"/>
    <mergeCell ref="I1:M1"/>
    <mergeCell ref="A3:L3"/>
    <mergeCell ref="K882:L882"/>
    <mergeCell ref="K883:L883"/>
    <mergeCell ref="K884:L884"/>
    <mergeCell ref="K885:L885"/>
    <mergeCell ref="I798:J798"/>
    <mergeCell ref="G819:H819"/>
    <mergeCell ref="I819:J819"/>
    <mergeCell ref="K819:L819"/>
    <mergeCell ref="G820:H820"/>
    <mergeCell ref="I820:J820"/>
    <mergeCell ref="K820:L820"/>
    <mergeCell ref="K815:L815"/>
    <mergeCell ref="K816:L816"/>
    <mergeCell ref="K817:L817"/>
  </mergeCells>
  <printOptions/>
  <pageMargins left="0.5905511811023623" right="0.3937007874015748" top="0.3937007874015748" bottom="0.3937007874015748" header="0" footer="0.5118110236220472"/>
  <pageSetup fitToHeight="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9"/>
  <sheetViews>
    <sheetView zoomScalePageLayoutView="0" workbookViewId="0" topLeftCell="A1">
      <selection activeCell="A623" sqref="A623:IV623"/>
    </sheetView>
  </sheetViews>
  <sheetFormatPr defaultColWidth="9.140625" defaultRowHeight="15"/>
  <cols>
    <col min="1" max="1" width="57.28125" style="5" customWidth="1"/>
    <col min="2" max="2" width="16.421875" style="5" customWidth="1"/>
    <col min="3" max="4" width="4.7109375" style="5" customWidth="1"/>
    <col min="5" max="6" width="5.7109375" style="5" customWidth="1"/>
    <col min="7" max="7" width="1.7109375" style="5" customWidth="1"/>
    <col min="8" max="8" width="14.421875" style="5" customWidth="1"/>
    <col min="9" max="9" width="10.421875" style="5" customWidth="1"/>
    <col min="10" max="10" width="4.421875" style="5" customWidth="1"/>
    <col min="11" max="11" width="8.8515625" style="5" customWidth="1"/>
    <col min="12" max="12" width="1.57421875" style="5" customWidth="1"/>
    <col min="13" max="13" width="8.8515625" style="5" customWidth="1"/>
    <col min="14" max="14" width="19.140625" style="5" customWidth="1"/>
    <col min="15" max="16384" width="8.8515625" style="5" customWidth="1"/>
  </cols>
  <sheetData>
    <row r="1" spans="1:12" s="3" customFormat="1" ht="18.75" customHeight="1">
      <c r="A1" s="2"/>
      <c r="B1" s="2"/>
      <c r="C1" s="87" t="s">
        <v>555</v>
      </c>
      <c r="D1" s="87"/>
      <c r="E1" s="87"/>
      <c r="F1" s="87"/>
      <c r="G1" s="87"/>
      <c r="H1" s="128"/>
      <c r="I1" s="129"/>
      <c r="J1" s="129"/>
      <c r="K1" s="129"/>
      <c r="L1" s="129"/>
    </row>
    <row r="2" spans="1:12" ht="33" customHeight="1">
      <c r="A2" s="85" t="s">
        <v>592</v>
      </c>
      <c r="B2" s="85"/>
      <c r="C2" s="85"/>
      <c r="D2" s="85"/>
      <c r="E2" s="85"/>
      <c r="F2" s="85"/>
      <c r="G2" s="85"/>
      <c r="H2" s="85"/>
      <c r="I2" s="130"/>
      <c r="J2" s="130"/>
      <c r="K2" s="130"/>
      <c r="L2" s="130"/>
    </row>
    <row r="3" spans="1:12" ht="17.25" customHeight="1">
      <c r="A3" s="87" t="s">
        <v>583</v>
      </c>
      <c r="B3" s="87"/>
      <c r="C3" s="87"/>
      <c r="D3" s="87"/>
      <c r="E3" s="87"/>
      <c r="F3" s="87"/>
      <c r="G3" s="87"/>
      <c r="H3" s="87"/>
      <c r="I3" s="131"/>
      <c r="J3" s="131"/>
      <c r="K3" s="131"/>
      <c r="L3" s="131"/>
    </row>
    <row r="4" spans="1:12" ht="15.75" customHeight="1">
      <c r="A4" s="148" t="s">
        <v>1</v>
      </c>
      <c r="B4" s="148" t="s">
        <v>61</v>
      </c>
      <c r="C4" s="148" t="s">
        <v>2</v>
      </c>
      <c r="D4" s="148" t="s">
        <v>3</v>
      </c>
      <c r="E4" s="148" t="s">
        <v>62</v>
      </c>
      <c r="F4" s="142" t="s">
        <v>556</v>
      </c>
      <c r="G4" s="144" t="s">
        <v>588</v>
      </c>
      <c r="H4" s="145"/>
      <c r="I4" s="139" t="s">
        <v>589</v>
      </c>
      <c r="J4" s="140"/>
      <c r="K4" s="136" t="s">
        <v>587</v>
      </c>
      <c r="L4" s="137"/>
    </row>
    <row r="5" spans="1:12" ht="36.75" customHeight="1">
      <c r="A5" s="149"/>
      <c r="B5" s="149"/>
      <c r="C5" s="149"/>
      <c r="D5" s="149"/>
      <c r="E5" s="149"/>
      <c r="F5" s="143"/>
      <c r="G5" s="146"/>
      <c r="H5" s="147"/>
      <c r="I5" s="141"/>
      <c r="J5" s="141"/>
      <c r="K5" s="138"/>
      <c r="L5" s="138"/>
    </row>
    <row r="6" spans="1:14" ht="18.75" customHeight="1">
      <c r="A6" s="17" t="s">
        <v>4</v>
      </c>
      <c r="B6" s="18"/>
      <c r="C6" s="18"/>
      <c r="D6" s="18"/>
      <c r="E6" s="18"/>
      <c r="F6" s="18"/>
      <c r="G6" s="134">
        <v>447117506.58</v>
      </c>
      <c r="H6" s="135"/>
      <c r="I6" s="134">
        <f>I7+I15+I53+I61+I75+I108+I125+I195+I203+I211+I226+I234+I284+I301+I309+I323+I331+I339+I353+I368+I401+I409+I554+I569+I610+I638+I672</f>
        <v>60889636.07000001</v>
      </c>
      <c r="J6" s="135"/>
      <c r="K6" s="126">
        <f>I6/G6*100</f>
        <v>13.618262576150192</v>
      </c>
      <c r="L6" s="127"/>
      <c r="N6" s="28"/>
    </row>
    <row r="7" spans="1:12" ht="48" customHeight="1">
      <c r="A7" s="17" t="s">
        <v>215</v>
      </c>
      <c r="B7" s="18" t="s">
        <v>216</v>
      </c>
      <c r="C7" s="18"/>
      <c r="D7" s="18"/>
      <c r="E7" s="18"/>
      <c r="F7" s="18"/>
      <c r="G7" s="134">
        <v>500000</v>
      </c>
      <c r="H7" s="135"/>
      <c r="I7" s="134">
        <f aca="true" t="shared" si="0" ref="I7:I13">I8</f>
        <v>0</v>
      </c>
      <c r="J7" s="135"/>
      <c r="K7" s="126">
        <f aca="true" t="shared" si="1" ref="K7:K70">I7/G7*100</f>
        <v>0</v>
      </c>
      <c r="L7" s="127"/>
    </row>
    <row r="8" spans="1:12" ht="36" customHeight="1">
      <c r="A8" s="17" t="s">
        <v>217</v>
      </c>
      <c r="B8" s="18" t="s">
        <v>218</v>
      </c>
      <c r="C8" s="18"/>
      <c r="D8" s="18"/>
      <c r="E8" s="18"/>
      <c r="F8" s="18"/>
      <c r="G8" s="134">
        <v>500000</v>
      </c>
      <c r="H8" s="135"/>
      <c r="I8" s="134">
        <f t="shared" si="0"/>
        <v>0</v>
      </c>
      <c r="J8" s="135"/>
      <c r="K8" s="126">
        <f t="shared" si="1"/>
        <v>0</v>
      </c>
      <c r="L8" s="127"/>
    </row>
    <row r="9" spans="1:12" ht="62.25">
      <c r="A9" s="19" t="s">
        <v>219</v>
      </c>
      <c r="B9" s="20" t="s">
        <v>220</v>
      </c>
      <c r="C9" s="20"/>
      <c r="D9" s="20"/>
      <c r="E9" s="20"/>
      <c r="F9" s="20"/>
      <c r="G9" s="132">
        <v>500000</v>
      </c>
      <c r="H9" s="133"/>
      <c r="I9" s="132">
        <f t="shared" si="0"/>
        <v>0</v>
      </c>
      <c r="J9" s="133"/>
      <c r="K9" s="126">
        <f t="shared" si="1"/>
        <v>0</v>
      </c>
      <c r="L9" s="127"/>
    </row>
    <row r="10" spans="1:12" ht="15">
      <c r="A10" s="19" t="s">
        <v>24</v>
      </c>
      <c r="B10" s="20" t="s">
        <v>220</v>
      </c>
      <c r="C10" s="20" t="s">
        <v>12</v>
      </c>
      <c r="D10" s="20"/>
      <c r="E10" s="20"/>
      <c r="F10" s="20"/>
      <c r="G10" s="132">
        <v>500000</v>
      </c>
      <c r="H10" s="133"/>
      <c r="I10" s="132">
        <f t="shared" si="0"/>
        <v>0</v>
      </c>
      <c r="J10" s="133"/>
      <c r="K10" s="126">
        <f t="shared" si="1"/>
        <v>0</v>
      </c>
      <c r="L10" s="127"/>
    </row>
    <row r="11" spans="1:12" ht="15">
      <c r="A11" s="19" t="s">
        <v>29</v>
      </c>
      <c r="B11" s="20" t="s">
        <v>220</v>
      </c>
      <c r="C11" s="20" t="s">
        <v>12</v>
      </c>
      <c r="D11" s="20" t="s">
        <v>30</v>
      </c>
      <c r="E11" s="20"/>
      <c r="F11" s="20"/>
      <c r="G11" s="132">
        <v>500000</v>
      </c>
      <c r="H11" s="133"/>
      <c r="I11" s="132">
        <f t="shared" si="0"/>
        <v>0</v>
      </c>
      <c r="J11" s="133"/>
      <c r="K11" s="126">
        <f t="shared" si="1"/>
        <v>0</v>
      </c>
      <c r="L11" s="127"/>
    </row>
    <row r="12" spans="1:12" ht="30.75">
      <c r="A12" s="19" t="s">
        <v>78</v>
      </c>
      <c r="B12" s="20" t="s">
        <v>220</v>
      </c>
      <c r="C12" s="20" t="s">
        <v>12</v>
      </c>
      <c r="D12" s="20" t="s">
        <v>30</v>
      </c>
      <c r="E12" s="20" t="s">
        <v>79</v>
      </c>
      <c r="F12" s="20"/>
      <c r="G12" s="132">
        <v>500000</v>
      </c>
      <c r="H12" s="133"/>
      <c r="I12" s="132">
        <f t="shared" si="0"/>
        <v>0</v>
      </c>
      <c r="J12" s="133"/>
      <c r="K12" s="126">
        <f t="shared" si="1"/>
        <v>0</v>
      </c>
      <c r="L12" s="127"/>
    </row>
    <row r="13" spans="1:12" ht="30.75">
      <c r="A13" s="19" t="s">
        <v>80</v>
      </c>
      <c r="B13" s="20" t="s">
        <v>220</v>
      </c>
      <c r="C13" s="20" t="s">
        <v>12</v>
      </c>
      <c r="D13" s="20" t="s">
        <v>30</v>
      </c>
      <c r="E13" s="20" t="s">
        <v>81</v>
      </c>
      <c r="F13" s="20"/>
      <c r="G13" s="132">
        <v>500000</v>
      </c>
      <c r="H13" s="133"/>
      <c r="I13" s="132">
        <f t="shared" si="0"/>
        <v>0</v>
      </c>
      <c r="J13" s="133"/>
      <c r="K13" s="126">
        <f t="shared" si="1"/>
        <v>0</v>
      </c>
      <c r="L13" s="127"/>
    </row>
    <row r="14" spans="1:12" ht="46.5">
      <c r="A14" s="19" t="s">
        <v>568</v>
      </c>
      <c r="B14" s="20" t="s">
        <v>220</v>
      </c>
      <c r="C14" s="20" t="s">
        <v>12</v>
      </c>
      <c r="D14" s="20" t="s">
        <v>30</v>
      </c>
      <c r="E14" s="20" t="s">
        <v>81</v>
      </c>
      <c r="F14" s="20" t="s">
        <v>569</v>
      </c>
      <c r="G14" s="132">
        <v>500000</v>
      </c>
      <c r="H14" s="133"/>
      <c r="I14" s="132">
        <v>0</v>
      </c>
      <c r="J14" s="133"/>
      <c r="K14" s="126">
        <f t="shared" si="1"/>
        <v>0</v>
      </c>
      <c r="L14" s="127"/>
    </row>
    <row r="15" spans="1:12" ht="30.75">
      <c r="A15" s="17" t="s">
        <v>458</v>
      </c>
      <c r="B15" s="18" t="s">
        <v>459</v>
      </c>
      <c r="C15" s="18"/>
      <c r="D15" s="18"/>
      <c r="E15" s="18"/>
      <c r="F15" s="18"/>
      <c r="G15" s="134">
        <v>10288106</v>
      </c>
      <c r="H15" s="135"/>
      <c r="I15" s="134">
        <f>I16+I32+I39+I46</f>
        <v>396102.15</v>
      </c>
      <c r="J15" s="135"/>
      <c r="K15" s="126">
        <f t="shared" si="1"/>
        <v>3.850097870297993</v>
      </c>
      <c r="L15" s="127"/>
    </row>
    <row r="16" spans="1:12" ht="35.25" customHeight="1">
      <c r="A16" s="17" t="s">
        <v>460</v>
      </c>
      <c r="B16" s="18" t="s">
        <v>461</v>
      </c>
      <c r="C16" s="18"/>
      <c r="D16" s="18"/>
      <c r="E16" s="18"/>
      <c r="F16" s="18"/>
      <c r="G16" s="134">
        <v>600000</v>
      </c>
      <c r="H16" s="135"/>
      <c r="I16" s="134">
        <f>I17+I23</f>
        <v>111700</v>
      </c>
      <c r="J16" s="135"/>
      <c r="K16" s="126">
        <f t="shared" si="1"/>
        <v>18.616666666666667</v>
      </c>
      <c r="L16" s="127"/>
    </row>
    <row r="17" spans="1:12" ht="30.75">
      <c r="A17" s="19" t="s">
        <v>462</v>
      </c>
      <c r="B17" s="20" t="s">
        <v>463</v>
      </c>
      <c r="C17" s="20"/>
      <c r="D17" s="20"/>
      <c r="E17" s="20"/>
      <c r="F17" s="20"/>
      <c r="G17" s="132">
        <v>300000</v>
      </c>
      <c r="H17" s="133"/>
      <c r="I17" s="132">
        <f>I18</f>
        <v>0</v>
      </c>
      <c r="J17" s="133"/>
      <c r="K17" s="126">
        <f t="shared" si="1"/>
        <v>0</v>
      </c>
      <c r="L17" s="127"/>
    </row>
    <row r="18" spans="1:12" ht="15">
      <c r="A18" s="19" t="s">
        <v>47</v>
      </c>
      <c r="B18" s="20" t="s">
        <v>463</v>
      </c>
      <c r="C18" s="20" t="s">
        <v>28</v>
      </c>
      <c r="D18" s="20"/>
      <c r="E18" s="20"/>
      <c r="F18" s="20"/>
      <c r="G18" s="132">
        <v>300000</v>
      </c>
      <c r="H18" s="133"/>
      <c r="I18" s="132">
        <f>I19</f>
        <v>0</v>
      </c>
      <c r="J18" s="133"/>
      <c r="K18" s="126">
        <f t="shared" si="1"/>
        <v>0</v>
      </c>
      <c r="L18" s="127"/>
    </row>
    <row r="19" spans="1:12" ht="15">
      <c r="A19" s="19" t="s">
        <v>48</v>
      </c>
      <c r="B19" s="20" t="s">
        <v>463</v>
      </c>
      <c r="C19" s="20" t="s">
        <v>28</v>
      </c>
      <c r="D19" s="20" t="s">
        <v>6</v>
      </c>
      <c r="E19" s="20"/>
      <c r="F19" s="20"/>
      <c r="G19" s="132">
        <v>300000</v>
      </c>
      <c r="H19" s="133"/>
      <c r="I19" s="132">
        <f>I20</f>
        <v>0</v>
      </c>
      <c r="J19" s="133"/>
      <c r="K19" s="126">
        <f t="shared" si="1"/>
        <v>0</v>
      </c>
      <c r="L19" s="127"/>
    </row>
    <row r="20" spans="1:12" ht="36" customHeight="1">
      <c r="A20" s="19" t="s">
        <v>301</v>
      </c>
      <c r="B20" s="20" t="s">
        <v>463</v>
      </c>
      <c r="C20" s="20" t="s">
        <v>28</v>
      </c>
      <c r="D20" s="20" t="s">
        <v>6</v>
      </c>
      <c r="E20" s="20" t="s">
        <v>302</v>
      </c>
      <c r="F20" s="20"/>
      <c r="G20" s="132">
        <v>300000</v>
      </c>
      <c r="H20" s="133"/>
      <c r="I20" s="132">
        <f>I21</f>
        <v>0</v>
      </c>
      <c r="J20" s="133"/>
      <c r="K20" s="126">
        <f t="shared" si="1"/>
        <v>0</v>
      </c>
      <c r="L20" s="127"/>
    </row>
    <row r="21" spans="1:12" ht="15">
      <c r="A21" s="19" t="s">
        <v>327</v>
      </c>
      <c r="B21" s="20" t="s">
        <v>463</v>
      </c>
      <c r="C21" s="20" t="s">
        <v>28</v>
      </c>
      <c r="D21" s="20" t="s">
        <v>6</v>
      </c>
      <c r="E21" s="20" t="s">
        <v>328</v>
      </c>
      <c r="F21" s="20"/>
      <c r="G21" s="132">
        <v>300000</v>
      </c>
      <c r="H21" s="133"/>
      <c r="I21" s="132">
        <f>I22</f>
        <v>0</v>
      </c>
      <c r="J21" s="133"/>
      <c r="K21" s="126">
        <f t="shared" si="1"/>
        <v>0</v>
      </c>
      <c r="L21" s="127"/>
    </row>
    <row r="22" spans="1:12" ht="46.5">
      <c r="A22" s="19" t="s">
        <v>566</v>
      </c>
      <c r="B22" s="20" t="s">
        <v>463</v>
      </c>
      <c r="C22" s="20" t="s">
        <v>28</v>
      </c>
      <c r="D22" s="20" t="s">
        <v>6</v>
      </c>
      <c r="E22" s="20" t="s">
        <v>328</v>
      </c>
      <c r="F22" s="20" t="s">
        <v>567</v>
      </c>
      <c r="G22" s="132">
        <v>300000</v>
      </c>
      <c r="H22" s="133"/>
      <c r="I22" s="132">
        <v>0</v>
      </c>
      <c r="J22" s="133"/>
      <c r="K22" s="126">
        <f t="shared" si="1"/>
        <v>0</v>
      </c>
      <c r="L22" s="127"/>
    </row>
    <row r="23" spans="1:12" ht="30.75">
      <c r="A23" s="19" t="s">
        <v>494</v>
      </c>
      <c r="B23" s="20" t="s">
        <v>495</v>
      </c>
      <c r="C23" s="20"/>
      <c r="D23" s="20"/>
      <c r="E23" s="20"/>
      <c r="F23" s="20"/>
      <c r="G23" s="132">
        <v>300000</v>
      </c>
      <c r="H23" s="133"/>
      <c r="I23" s="132">
        <f>I24</f>
        <v>111700</v>
      </c>
      <c r="J23" s="133"/>
      <c r="K23" s="126">
        <f t="shared" si="1"/>
        <v>37.233333333333334</v>
      </c>
      <c r="L23" s="127"/>
    </row>
    <row r="24" spans="1:12" ht="15">
      <c r="A24" s="19" t="s">
        <v>47</v>
      </c>
      <c r="B24" s="20" t="s">
        <v>495</v>
      </c>
      <c r="C24" s="20" t="s">
        <v>28</v>
      </c>
      <c r="D24" s="20"/>
      <c r="E24" s="20"/>
      <c r="F24" s="20"/>
      <c r="G24" s="132">
        <v>300000</v>
      </c>
      <c r="H24" s="133"/>
      <c r="I24" s="132">
        <f>I25</f>
        <v>111700</v>
      </c>
      <c r="J24" s="133"/>
      <c r="K24" s="126">
        <f t="shared" si="1"/>
        <v>37.233333333333334</v>
      </c>
      <c r="L24" s="127"/>
    </row>
    <row r="25" spans="1:12" ht="18" customHeight="1">
      <c r="A25" s="19" t="s">
        <v>49</v>
      </c>
      <c r="B25" s="20" t="s">
        <v>495</v>
      </c>
      <c r="C25" s="20" t="s">
        <v>28</v>
      </c>
      <c r="D25" s="20" t="s">
        <v>12</v>
      </c>
      <c r="E25" s="20"/>
      <c r="F25" s="20"/>
      <c r="G25" s="132">
        <v>300000</v>
      </c>
      <c r="H25" s="133"/>
      <c r="I25" s="132">
        <f>I26+I29</f>
        <v>111700</v>
      </c>
      <c r="J25" s="133"/>
      <c r="K25" s="126">
        <f t="shared" si="1"/>
        <v>37.233333333333334</v>
      </c>
      <c r="L25" s="127"/>
    </row>
    <row r="26" spans="1:12" ht="78">
      <c r="A26" s="19" t="s">
        <v>69</v>
      </c>
      <c r="B26" s="20" t="s">
        <v>495</v>
      </c>
      <c r="C26" s="20" t="s">
        <v>28</v>
      </c>
      <c r="D26" s="20" t="s">
        <v>12</v>
      </c>
      <c r="E26" s="20" t="s">
        <v>70</v>
      </c>
      <c r="F26" s="20"/>
      <c r="G26" s="132">
        <v>84000</v>
      </c>
      <c r="H26" s="133"/>
      <c r="I26" s="132">
        <f>I27</f>
        <v>0</v>
      </c>
      <c r="J26" s="133"/>
      <c r="K26" s="126">
        <f t="shared" si="1"/>
        <v>0</v>
      </c>
      <c r="L26" s="127"/>
    </row>
    <row r="27" spans="1:12" ht="20.25" customHeight="1">
      <c r="A27" s="19" t="s">
        <v>95</v>
      </c>
      <c r="B27" s="20" t="s">
        <v>495</v>
      </c>
      <c r="C27" s="20" t="s">
        <v>28</v>
      </c>
      <c r="D27" s="20" t="s">
        <v>12</v>
      </c>
      <c r="E27" s="20" t="s">
        <v>96</v>
      </c>
      <c r="F27" s="20"/>
      <c r="G27" s="132">
        <v>84000</v>
      </c>
      <c r="H27" s="133"/>
      <c r="I27" s="132">
        <f>I28</f>
        <v>0</v>
      </c>
      <c r="J27" s="133"/>
      <c r="K27" s="126">
        <f t="shared" si="1"/>
        <v>0</v>
      </c>
      <c r="L27" s="127"/>
    </row>
    <row r="28" spans="1:12" ht="46.5">
      <c r="A28" s="19" t="s">
        <v>566</v>
      </c>
      <c r="B28" s="20" t="s">
        <v>495</v>
      </c>
      <c r="C28" s="20" t="s">
        <v>28</v>
      </c>
      <c r="D28" s="20" t="s">
        <v>12</v>
      </c>
      <c r="E28" s="20" t="s">
        <v>96</v>
      </c>
      <c r="F28" s="20" t="s">
        <v>567</v>
      </c>
      <c r="G28" s="132">
        <v>84000</v>
      </c>
      <c r="H28" s="133"/>
      <c r="I28" s="132">
        <v>0</v>
      </c>
      <c r="J28" s="133"/>
      <c r="K28" s="126">
        <f t="shared" si="1"/>
        <v>0</v>
      </c>
      <c r="L28" s="127"/>
    </row>
    <row r="29" spans="1:12" ht="30.75">
      <c r="A29" s="19" t="s">
        <v>78</v>
      </c>
      <c r="B29" s="20" t="s">
        <v>495</v>
      </c>
      <c r="C29" s="20" t="s">
        <v>28</v>
      </c>
      <c r="D29" s="20" t="s">
        <v>12</v>
      </c>
      <c r="E29" s="20" t="s">
        <v>79</v>
      </c>
      <c r="F29" s="20"/>
      <c r="G29" s="132">
        <v>216000</v>
      </c>
      <c r="H29" s="133"/>
      <c r="I29" s="132">
        <f>I30</f>
        <v>111700</v>
      </c>
      <c r="J29" s="133"/>
      <c r="K29" s="126">
        <f t="shared" si="1"/>
        <v>51.71296296296296</v>
      </c>
      <c r="L29" s="127"/>
    </row>
    <row r="30" spans="1:12" ht="30.75">
      <c r="A30" s="19" t="s">
        <v>80</v>
      </c>
      <c r="B30" s="20" t="s">
        <v>495</v>
      </c>
      <c r="C30" s="20" t="s">
        <v>28</v>
      </c>
      <c r="D30" s="20" t="s">
        <v>12</v>
      </c>
      <c r="E30" s="20" t="s">
        <v>81</v>
      </c>
      <c r="F30" s="20"/>
      <c r="G30" s="132">
        <v>216000</v>
      </c>
      <c r="H30" s="133"/>
      <c r="I30" s="132">
        <f>I31</f>
        <v>111700</v>
      </c>
      <c r="J30" s="133"/>
      <c r="K30" s="126">
        <f t="shared" si="1"/>
        <v>51.71296296296296</v>
      </c>
      <c r="L30" s="127"/>
    </row>
    <row r="31" spans="1:12" ht="46.5">
      <c r="A31" s="19" t="s">
        <v>566</v>
      </c>
      <c r="B31" s="20" t="s">
        <v>495</v>
      </c>
      <c r="C31" s="20" t="s">
        <v>28</v>
      </c>
      <c r="D31" s="20" t="s">
        <v>12</v>
      </c>
      <c r="E31" s="20" t="s">
        <v>81</v>
      </c>
      <c r="F31" s="20" t="s">
        <v>567</v>
      </c>
      <c r="G31" s="132">
        <v>216000</v>
      </c>
      <c r="H31" s="133"/>
      <c r="I31" s="132">
        <v>111700</v>
      </c>
      <c r="J31" s="133"/>
      <c r="K31" s="126">
        <f t="shared" si="1"/>
        <v>51.71296296296296</v>
      </c>
      <c r="L31" s="127"/>
    </row>
    <row r="32" spans="1:12" ht="78">
      <c r="A32" s="17" t="s">
        <v>464</v>
      </c>
      <c r="B32" s="18" t="s">
        <v>465</v>
      </c>
      <c r="C32" s="18"/>
      <c r="D32" s="18"/>
      <c r="E32" s="18"/>
      <c r="F32" s="18"/>
      <c r="G32" s="134">
        <v>1324806</v>
      </c>
      <c r="H32" s="135"/>
      <c r="I32" s="134">
        <f aca="true" t="shared" si="2" ref="I32:I37">I33</f>
        <v>284402.15</v>
      </c>
      <c r="J32" s="135"/>
      <c r="K32" s="126">
        <f t="shared" si="1"/>
        <v>21.467456367196405</v>
      </c>
      <c r="L32" s="127"/>
    </row>
    <row r="33" spans="1:12" ht="15">
      <c r="A33" s="19" t="s">
        <v>325</v>
      </c>
      <c r="B33" s="20" t="s">
        <v>466</v>
      </c>
      <c r="C33" s="20"/>
      <c r="D33" s="20"/>
      <c r="E33" s="20"/>
      <c r="F33" s="20"/>
      <c r="G33" s="132">
        <v>1324806</v>
      </c>
      <c r="H33" s="133"/>
      <c r="I33" s="132">
        <f t="shared" si="2"/>
        <v>284402.15</v>
      </c>
      <c r="J33" s="133"/>
      <c r="K33" s="126">
        <f t="shared" si="1"/>
        <v>21.467456367196405</v>
      </c>
      <c r="L33" s="127"/>
    </row>
    <row r="34" spans="1:12" ht="15">
      <c r="A34" s="19" t="s">
        <v>47</v>
      </c>
      <c r="B34" s="20" t="s">
        <v>466</v>
      </c>
      <c r="C34" s="20" t="s">
        <v>28</v>
      </c>
      <c r="D34" s="20"/>
      <c r="E34" s="20"/>
      <c r="F34" s="20"/>
      <c r="G34" s="132">
        <v>1324806</v>
      </c>
      <c r="H34" s="133"/>
      <c r="I34" s="132">
        <f t="shared" si="2"/>
        <v>284402.15</v>
      </c>
      <c r="J34" s="133"/>
      <c r="K34" s="126">
        <f t="shared" si="1"/>
        <v>21.467456367196405</v>
      </c>
      <c r="L34" s="127"/>
    </row>
    <row r="35" spans="1:12" ht="15">
      <c r="A35" s="19" t="s">
        <v>48</v>
      </c>
      <c r="B35" s="20" t="s">
        <v>466</v>
      </c>
      <c r="C35" s="20" t="s">
        <v>28</v>
      </c>
      <c r="D35" s="20" t="s">
        <v>6</v>
      </c>
      <c r="E35" s="20"/>
      <c r="F35" s="20"/>
      <c r="G35" s="132">
        <v>1324806</v>
      </c>
      <c r="H35" s="133"/>
      <c r="I35" s="132">
        <f t="shared" si="2"/>
        <v>284402.15</v>
      </c>
      <c r="J35" s="133"/>
      <c r="K35" s="126">
        <f t="shared" si="1"/>
        <v>21.467456367196405</v>
      </c>
      <c r="L35" s="127"/>
    </row>
    <row r="36" spans="1:12" ht="33" customHeight="1">
      <c r="A36" s="19" t="s">
        <v>301</v>
      </c>
      <c r="B36" s="20" t="s">
        <v>466</v>
      </c>
      <c r="C36" s="20" t="s">
        <v>28</v>
      </c>
      <c r="D36" s="20" t="s">
        <v>6</v>
      </c>
      <c r="E36" s="20" t="s">
        <v>302</v>
      </c>
      <c r="F36" s="20"/>
      <c r="G36" s="132">
        <v>1324806</v>
      </c>
      <c r="H36" s="133"/>
      <c r="I36" s="132">
        <f t="shared" si="2"/>
        <v>284402.15</v>
      </c>
      <c r="J36" s="133"/>
      <c r="K36" s="126">
        <f t="shared" si="1"/>
        <v>21.467456367196405</v>
      </c>
      <c r="L36" s="127"/>
    </row>
    <row r="37" spans="1:12" ht="15">
      <c r="A37" s="19" t="s">
        <v>327</v>
      </c>
      <c r="B37" s="20" t="s">
        <v>466</v>
      </c>
      <c r="C37" s="20" t="s">
        <v>28</v>
      </c>
      <c r="D37" s="20" t="s">
        <v>6</v>
      </c>
      <c r="E37" s="20" t="s">
        <v>328</v>
      </c>
      <c r="F37" s="20"/>
      <c r="G37" s="132">
        <v>1324806</v>
      </c>
      <c r="H37" s="133"/>
      <c r="I37" s="132">
        <f t="shared" si="2"/>
        <v>284402.15</v>
      </c>
      <c r="J37" s="133"/>
      <c r="K37" s="126">
        <f t="shared" si="1"/>
        <v>21.467456367196405</v>
      </c>
      <c r="L37" s="127"/>
    </row>
    <row r="38" spans="1:12" ht="51" customHeight="1">
      <c r="A38" s="19" t="s">
        <v>566</v>
      </c>
      <c r="B38" s="20" t="s">
        <v>466</v>
      </c>
      <c r="C38" s="20" t="s">
        <v>28</v>
      </c>
      <c r="D38" s="20" t="s">
        <v>6</v>
      </c>
      <c r="E38" s="20" t="s">
        <v>328</v>
      </c>
      <c r="F38" s="20" t="s">
        <v>567</v>
      </c>
      <c r="G38" s="132">
        <v>1324806</v>
      </c>
      <c r="H38" s="133"/>
      <c r="I38" s="132">
        <v>284402.15</v>
      </c>
      <c r="J38" s="133"/>
      <c r="K38" s="126">
        <f t="shared" si="1"/>
        <v>21.467456367196405</v>
      </c>
      <c r="L38" s="127"/>
    </row>
    <row r="39" spans="1:12" ht="30.75">
      <c r="A39" s="17" t="s">
        <v>467</v>
      </c>
      <c r="B39" s="18" t="s">
        <v>468</v>
      </c>
      <c r="C39" s="18"/>
      <c r="D39" s="18"/>
      <c r="E39" s="18"/>
      <c r="F39" s="18"/>
      <c r="G39" s="134">
        <v>200000</v>
      </c>
      <c r="H39" s="135"/>
      <c r="I39" s="134">
        <f aca="true" t="shared" si="3" ref="I39:I44">I40</f>
        <v>0</v>
      </c>
      <c r="J39" s="135"/>
      <c r="K39" s="126">
        <f t="shared" si="1"/>
        <v>0</v>
      </c>
      <c r="L39" s="127"/>
    </row>
    <row r="40" spans="1:12" ht="34.5" customHeight="1">
      <c r="A40" s="19" t="s">
        <v>469</v>
      </c>
      <c r="B40" s="20" t="s">
        <v>470</v>
      </c>
      <c r="C40" s="20"/>
      <c r="D40" s="20"/>
      <c r="E40" s="20"/>
      <c r="F40" s="20"/>
      <c r="G40" s="132">
        <v>200000</v>
      </c>
      <c r="H40" s="133"/>
      <c r="I40" s="132">
        <f t="shared" si="3"/>
        <v>0</v>
      </c>
      <c r="J40" s="133"/>
      <c r="K40" s="126">
        <f t="shared" si="1"/>
        <v>0</v>
      </c>
      <c r="L40" s="127"/>
    </row>
    <row r="41" spans="1:12" ht="15">
      <c r="A41" s="19" t="s">
        <v>47</v>
      </c>
      <c r="B41" s="20" t="s">
        <v>470</v>
      </c>
      <c r="C41" s="20" t="s">
        <v>28</v>
      </c>
      <c r="D41" s="20"/>
      <c r="E41" s="20"/>
      <c r="F41" s="20"/>
      <c r="G41" s="132">
        <v>200000</v>
      </c>
      <c r="H41" s="133"/>
      <c r="I41" s="132">
        <f t="shared" si="3"/>
        <v>0</v>
      </c>
      <c r="J41" s="133"/>
      <c r="K41" s="126">
        <f t="shared" si="1"/>
        <v>0</v>
      </c>
      <c r="L41" s="127"/>
    </row>
    <row r="42" spans="1:12" ht="15">
      <c r="A42" s="19" t="s">
        <v>48</v>
      </c>
      <c r="B42" s="20" t="s">
        <v>470</v>
      </c>
      <c r="C42" s="20" t="s">
        <v>28</v>
      </c>
      <c r="D42" s="20" t="s">
        <v>6</v>
      </c>
      <c r="E42" s="20"/>
      <c r="F42" s="20"/>
      <c r="G42" s="132">
        <v>200000</v>
      </c>
      <c r="H42" s="133"/>
      <c r="I42" s="132">
        <f t="shared" si="3"/>
        <v>0</v>
      </c>
      <c r="J42" s="133"/>
      <c r="K42" s="126">
        <f t="shared" si="1"/>
        <v>0</v>
      </c>
      <c r="L42" s="127"/>
    </row>
    <row r="43" spans="1:12" ht="32.25" customHeight="1">
      <c r="A43" s="19" t="s">
        <v>301</v>
      </c>
      <c r="B43" s="20" t="s">
        <v>470</v>
      </c>
      <c r="C43" s="20" t="s">
        <v>28</v>
      </c>
      <c r="D43" s="20" t="s">
        <v>6</v>
      </c>
      <c r="E43" s="20" t="s">
        <v>302</v>
      </c>
      <c r="F43" s="20"/>
      <c r="G43" s="132">
        <v>200000</v>
      </c>
      <c r="H43" s="133"/>
      <c r="I43" s="132">
        <f t="shared" si="3"/>
        <v>0</v>
      </c>
      <c r="J43" s="133"/>
      <c r="K43" s="126">
        <f t="shared" si="1"/>
        <v>0</v>
      </c>
      <c r="L43" s="127"/>
    </row>
    <row r="44" spans="1:12" ht="15">
      <c r="A44" s="19" t="s">
        <v>327</v>
      </c>
      <c r="B44" s="20" t="s">
        <v>470</v>
      </c>
      <c r="C44" s="20" t="s">
        <v>28</v>
      </c>
      <c r="D44" s="20" t="s">
        <v>6</v>
      </c>
      <c r="E44" s="20" t="s">
        <v>328</v>
      </c>
      <c r="F44" s="20"/>
      <c r="G44" s="132">
        <v>200000</v>
      </c>
      <c r="H44" s="133"/>
      <c r="I44" s="132">
        <f t="shared" si="3"/>
        <v>0</v>
      </c>
      <c r="J44" s="133"/>
      <c r="K44" s="126">
        <f t="shared" si="1"/>
        <v>0</v>
      </c>
      <c r="L44" s="127"/>
    </row>
    <row r="45" spans="1:12" ht="47.25" customHeight="1">
      <c r="A45" s="19" t="s">
        <v>566</v>
      </c>
      <c r="B45" s="20" t="s">
        <v>470</v>
      </c>
      <c r="C45" s="20" t="s">
        <v>28</v>
      </c>
      <c r="D45" s="20" t="s">
        <v>6</v>
      </c>
      <c r="E45" s="20" t="s">
        <v>328</v>
      </c>
      <c r="F45" s="20" t="s">
        <v>567</v>
      </c>
      <c r="G45" s="132">
        <v>200000</v>
      </c>
      <c r="H45" s="133"/>
      <c r="I45" s="132">
        <v>0</v>
      </c>
      <c r="J45" s="133"/>
      <c r="K45" s="126">
        <f t="shared" si="1"/>
        <v>0</v>
      </c>
      <c r="L45" s="127"/>
    </row>
    <row r="46" spans="1:12" ht="49.5" customHeight="1">
      <c r="A46" s="17" t="s">
        <v>471</v>
      </c>
      <c r="B46" s="18" t="s">
        <v>472</v>
      </c>
      <c r="C46" s="18"/>
      <c r="D46" s="18"/>
      <c r="E46" s="18"/>
      <c r="F46" s="18"/>
      <c r="G46" s="134">
        <v>8163300</v>
      </c>
      <c r="H46" s="135"/>
      <c r="I46" s="134">
        <f aca="true" t="shared" si="4" ref="I46:I51">I47</f>
        <v>0</v>
      </c>
      <c r="J46" s="135"/>
      <c r="K46" s="126">
        <f t="shared" si="1"/>
        <v>0</v>
      </c>
      <c r="L46" s="127"/>
    </row>
    <row r="47" spans="1:12" ht="21" customHeight="1">
      <c r="A47" s="19" t="s">
        <v>473</v>
      </c>
      <c r="B47" s="20" t="s">
        <v>474</v>
      </c>
      <c r="C47" s="20"/>
      <c r="D47" s="20"/>
      <c r="E47" s="20"/>
      <c r="F47" s="20"/>
      <c r="G47" s="132">
        <v>8163300</v>
      </c>
      <c r="H47" s="133"/>
      <c r="I47" s="132">
        <f t="shared" si="4"/>
        <v>0</v>
      </c>
      <c r="J47" s="133"/>
      <c r="K47" s="126">
        <f t="shared" si="1"/>
        <v>0</v>
      </c>
      <c r="L47" s="127"/>
    </row>
    <row r="48" spans="1:12" ht="15">
      <c r="A48" s="19" t="s">
        <v>47</v>
      </c>
      <c r="B48" s="20" t="s">
        <v>474</v>
      </c>
      <c r="C48" s="20" t="s">
        <v>28</v>
      </c>
      <c r="D48" s="20"/>
      <c r="E48" s="20"/>
      <c r="F48" s="20"/>
      <c r="G48" s="132">
        <v>8163300</v>
      </c>
      <c r="H48" s="133"/>
      <c r="I48" s="132">
        <f t="shared" si="4"/>
        <v>0</v>
      </c>
      <c r="J48" s="133"/>
      <c r="K48" s="126">
        <f t="shared" si="1"/>
        <v>0</v>
      </c>
      <c r="L48" s="127"/>
    </row>
    <row r="49" spans="1:12" ht="15">
      <c r="A49" s="19" t="s">
        <v>48</v>
      </c>
      <c r="B49" s="20" t="s">
        <v>474</v>
      </c>
      <c r="C49" s="20" t="s">
        <v>28</v>
      </c>
      <c r="D49" s="20" t="s">
        <v>6</v>
      </c>
      <c r="E49" s="20"/>
      <c r="F49" s="20"/>
      <c r="G49" s="132">
        <v>8163300</v>
      </c>
      <c r="H49" s="133"/>
      <c r="I49" s="132">
        <f t="shared" si="4"/>
        <v>0</v>
      </c>
      <c r="J49" s="133"/>
      <c r="K49" s="126">
        <f t="shared" si="1"/>
        <v>0</v>
      </c>
      <c r="L49" s="127"/>
    </row>
    <row r="50" spans="1:12" ht="33" customHeight="1">
      <c r="A50" s="19" t="s">
        <v>301</v>
      </c>
      <c r="B50" s="20" t="s">
        <v>474</v>
      </c>
      <c r="C50" s="20" t="s">
        <v>28</v>
      </c>
      <c r="D50" s="20" t="s">
        <v>6</v>
      </c>
      <c r="E50" s="20" t="s">
        <v>302</v>
      </c>
      <c r="F50" s="20"/>
      <c r="G50" s="132">
        <v>8163300</v>
      </c>
      <c r="H50" s="133"/>
      <c r="I50" s="132">
        <f t="shared" si="4"/>
        <v>0</v>
      </c>
      <c r="J50" s="133"/>
      <c r="K50" s="126">
        <f t="shared" si="1"/>
        <v>0</v>
      </c>
      <c r="L50" s="127"/>
    </row>
    <row r="51" spans="1:12" ht="15">
      <c r="A51" s="19" t="s">
        <v>327</v>
      </c>
      <c r="B51" s="20" t="s">
        <v>474</v>
      </c>
      <c r="C51" s="20" t="s">
        <v>28</v>
      </c>
      <c r="D51" s="20" t="s">
        <v>6</v>
      </c>
      <c r="E51" s="20" t="s">
        <v>328</v>
      </c>
      <c r="F51" s="20"/>
      <c r="G51" s="132">
        <v>8163300</v>
      </c>
      <c r="H51" s="133"/>
      <c r="I51" s="132">
        <f t="shared" si="4"/>
        <v>0</v>
      </c>
      <c r="J51" s="133"/>
      <c r="K51" s="126">
        <f t="shared" si="1"/>
        <v>0</v>
      </c>
      <c r="L51" s="127"/>
    </row>
    <row r="52" spans="1:12" ht="49.5" customHeight="1">
      <c r="A52" s="19" t="s">
        <v>566</v>
      </c>
      <c r="B52" s="20" t="s">
        <v>474</v>
      </c>
      <c r="C52" s="20" t="s">
        <v>28</v>
      </c>
      <c r="D52" s="20" t="s">
        <v>6</v>
      </c>
      <c r="E52" s="20" t="s">
        <v>328</v>
      </c>
      <c r="F52" s="20" t="s">
        <v>567</v>
      </c>
      <c r="G52" s="132">
        <v>8163300</v>
      </c>
      <c r="H52" s="133"/>
      <c r="I52" s="132">
        <v>0</v>
      </c>
      <c r="J52" s="133"/>
      <c r="K52" s="126">
        <f t="shared" si="1"/>
        <v>0</v>
      </c>
      <c r="L52" s="127"/>
    </row>
    <row r="53" spans="1:12" ht="48" customHeight="1">
      <c r="A53" s="17" t="s">
        <v>311</v>
      </c>
      <c r="B53" s="18" t="s">
        <v>312</v>
      </c>
      <c r="C53" s="18"/>
      <c r="D53" s="18"/>
      <c r="E53" s="18"/>
      <c r="F53" s="18"/>
      <c r="G53" s="134">
        <v>1609100</v>
      </c>
      <c r="H53" s="135"/>
      <c r="I53" s="134">
        <f aca="true" t="shared" si="5" ref="I53:I59">I54</f>
        <v>1867296.16</v>
      </c>
      <c r="J53" s="135"/>
      <c r="K53" s="126">
        <f t="shared" si="1"/>
        <v>116.04599838418991</v>
      </c>
      <c r="L53" s="127"/>
    </row>
    <row r="54" spans="1:12" ht="46.5">
      <c r="A54" s="17" t="s">
        <v>313</v>
      </c>
      <c r="B54" s="18" t="s">
        <v>314</v>
      </c>
      <c r="C54" s="18"/>
      <c r="D54" s="18"/>
      <c r="E54" s="18"/>
      <c r="F54" s="18"/>
      <c r="G54" s="134">
        <v>1609100</v>
      </c>
      <c r="H54" s="135"/>
      <c r="I54" s="134">
        <f t="shared" si="5"/>
        <v>1867296.16</v>
      </c>
      <c r="J54" s="135"/>
      <c r="K54" s="126">
        <f t="shared" si="1"/>
        <v>116.04599838418991</v>
      </c>
      <c r="L54" s="127"/>
    </row>
    <row r="55" spans="1:12" ht="33" customHeight="1">
      <c r="A55" s="19" t="s">
        <v>315</v>
      </c>
      <c r="B55" s="20" t="s">
        <v>316</v>
      </c>
      <c r="C55" s="20"/>
      <c r="D55" s="20"/>
      <c r="E55" s="20"/>
      <c r="F55" s="20"/>
      <c r="G55" s="132">
        <v>1609100</v>
      </c>
      <c r="H55" s="133"/>
      <c r="I55" s="132">
        <f t="shared" si="5"/>
        <v>1867296.16</v>
      </c>
      <c r="J55" s="133"/>
      <c r="K55" s="126">
        <f t="shared" si="1"/>
        <v>116.04599838418991</v>
      </c>
      <c r="L55" s="127"/>
    </row>
    <row r="56" spans="1:12" ht="15">
      <c r="A56" s="19" t="s">
        <v>38</v>
      </c>
      <c r="B56" s="20" t="s">
        <v>316</v>
      </c>
      <c r="C56" s="20" t="s">
        <v>14</v>
      </c>
      <c r="D56" s="20"/>
      <c r="E56" s="20"/>
      <c r="F56" s="20"/>
      <c r="G56" s="132">
        <v>1609100</v>
      </c>
      <c r="H56" s="133"/>
      <c r="I56" s="132">
        <f t="shared" si="5"/>
        <v>1867296.16</v>
      </c>
      <c r="J56" s="133"/>
      <c r="K56" s="126">
        <f t="shared" si="1"/>
        <v>116.04599838418991</v>
      </c>
      <c r="L56" s="127"/>
    </row>
    <row r="57" spans="1:12" ht="15">
      <c r="A57" s="19" t="s">
        <v>39</v>
      </c>
      <c r="B57" s="20" t="s">
        <v>316</v>
      </c>
      <c r="C57" s="20" t="s">
        <v>14</v>
      </c>
      <c r="D57" s="20" t="s">
        <v>34</v>
      </c>
      <c r="E57" s="20"/>
      <c r="F57" s="20"/>
      <c r="G57" s="132">
        <v>1609100</v>
      </c>
      <c r="H57" s="133"/>
      <c r="I57" s="132">
        <f t="shared" si="5"/>
        <v>1867296.16</v>
      </c>
      <c r="J57" s="133"/>
      <c r="K57" s="126">
        <f t="shared" si="1"/>
        <v>116.04599838418991</v>
      </c>
      <c r="L57" s="127"/>
    </row>
    <row r="58" spans="1:12" ht="31.5" customHeight="1">
      <c r="A58" s="19" t="s">
        <v>78</v>
      </c>
      <c r="B58" s="20" t="s">
        <v>316</v>
      </c>
      <c r="C58" s="20" t="s">
        <v>14</v>
      </c>
      <c r="D58" s="20" t="s">
        <v>34</v>
      </c>
      <c r="E58" s="20" t="s">
        <v>79</v>
      </c>
      <c r="F58" s="20"/>
      <c r="G58" s="132">
        <v>1609100</v>
      </c>
      <c r="H58" s="133"/>
      <c r="I58" s="132">
        <f t="shared" si="5"/>
        <v>1867296.16</v>
      </c>
      <c r="J58" s="133"/>
      <c r="K58" s="126">
        <f t="shared" si="1"/>
        <v>116.04599838418991</v>
      </c>
      <c r="L58" s="127"/>
    </row>
    <row r="59" spans="1:12" ht="30.75">
      <c r="A59" s="19" t="s">
        <v>80</v>
      </c>
      <c r="B59" s="20" t="s">
        <v>316</v>
      </c>
      <c r="C59" s="20" t="s">
        <v>14</v>
      </c>
      <c r="D59" s="20" t="s">
        <v>34</v>
      </c>
      <c r="E59" s="20" t="s">
        <v>81</v>
      </c>
      <c r="F59" s="20"/>
      <c r="G59" s="132">
        <v>1609100</v>
      </c>
      <c r="H59" s="133"/>
      <c r="I59" s="132">
        <f t="shared" si="5"/>
        <v>1867296.16</v>
      </c>
      <c r="J59" s="133"/>
      <c r="K59" s="126">
        <f t="shared" si="1"/>
        <v>116.04599838418991</v>
      </c>
      <c r="L59" s="127"/>
    </row>
    <row r="60" spans="1:12" ht="47.25" customHeight="1">
      <c r="A60" s="19" t="s">
        <v>568</v>
      </c>
      <c r="B60" s="20" t="s">
        <v>316</v>
      </c>
      <c r="C60" s="20" t="s">
        <v>14</v>
      </c>
      <c r="D60" s="20" t="s">
        <v>34</v>
      </c>
      <c r="E60" s="20" t="s">
        <v>81</v>
      </c>
      <c r="F60" s="20" t="s">
        <v>569</v>
      </c>
      <c r="G60" s="132">
        <v>1609100</v>
      </c>
      <c r="H60" s="133"/>
      <c r="I60" s="132">
        <v>1867296.16</v>
      </c>
      <c r="J60" s="133"/>
      <c r="K60" s="126">
        <f t="shared" si="1"/>
        <v>116.04599838418991</v>
      </c>
      <c r="L60" s="127"/>
    </row>
    <row r="61" spans="1:12" ht="35.25" customHeight="1">
      <c r="A61" s="17" t="s">
        <v>245</v>
      </c>
      <c r="B61" s="18" t="s">
        <v>246</v>
      </c>
      <c r="C61" s="18"/>
      <c r="D61" s="18"/>
      <c r="E61" s="18"/>
      <c r="F61" s="18"/>
      <c r="G61" s="134">
        <v>66233115.65</v>
      </c>
      <c r="H61" s="135"/>
      <c r="I61" s="134">
        <f>I62</f>
        <v>0</v>
      </c>
      <c r="J61" s="135"/>
      <c r="K61" s="126">
        <f t="shared" si="1"/>
        <v>0</v>
      </c>
      <c r="L61" s="127"/>
    </row>
    <row r="62" spans="1:12" ht="33" customHeight="1">
      <c r="A62" s="17" t="s">
        <v>247</v>
      </c>
      <c r="B62" s="18" t="s">
        <v>248</v>
      </c>
      <c r="C62" s="18"/>
      <c r="D62" s="18"/>
      <c r="E62" s="18"/>
      <c r="F62" s="18"/>
      <c r="G62" s="134">
        <v>66233115.65</v>
      </c>
      <c r="H62" s="135"/>
      <c r="I62" s="134">
        <f>I63+I69</f>
        <v>0</v>
      </c>
      <c r="J62" s="135"/>
      <c r="K62" s="126">
        <f t="shared" si="1"/>
        <v>0</v>
      </c>
      <c r="L62" s="127"/>
    </row>
    <row r="63" spans="1:12" ht="50.25" customHeight="1">
      <c r="A63" s="19" t="s">
        <v>249</v>
      </c>
      <c r="B63" s="20" t="s">
        <v>250</v>
      </c>
      <c r="C63" s="20"/>
      <c r="D63" s="20"/>
      <c r="E63" s="20"/>
      <c r="F63" s="20"/>
      <c r="G63" s="132">
        <v>66188115.65</v>
      </c>
      <c r="H63" s="133"/>
      <c r="I63" s="132">
        <f>I64</f>
        <v>0</v>
      </c>
      <c r="J63" s="133"/>
      <c r="K63" s="126">
        <f t="shared" si="1"/>
        <v>0</v>
      </c>
      <c r="L63" s="127"/>
    </row>
    <row r="64" spans="1:12" ht="15">
      <c r="A64" s="19" t="s">
        <v>33</v>
      </c>
      <c r="B64" s="20" t="s">
        <v>250</v>
      </c>
      <c r="C64" s="20" t="s">
        <v>34</v>
      </c>
      <c r="D64" s="20"/>
      <c r="E64" s="20"/>
      <c r="F64" s="20"/>
      <c r="G64" s="132">
        <v>66188115.65</v>
      </c>
      <c r="H64" s="133"/>
      <c r="I64" s="132">
        <f>I65</f>
        <v>0</v>
      </c>
      <c r="J64" s="133"/>
      <c r="K64" s="126">
        <f t="shared" si="1"/>
        <v>0</v>
      </c>
      <c r="L64" s="127"/>
    </row>
    <row r="65" spans="1:12" ht="15">
      <c r="A65" s="19" t="s">
        <v>35</v>
      </c>
      <c r="B65" s="20" t="s">
        <v>250</v>
      </c>
      <c r="C65" s="20" t="s">
        <v>34</v>
      </c>
      <c r="D65" s="20" t="s">
        <v>6</v>
      </c>
      <c r="E65" s="20"/>
      <c r="F65" s="20"/>
      <c r="G65" s="132">
        <v>66188115.65</v>
      </c>
      <c r="H65" s="133"/>
      <c r="I65" s="132">
        <f>I66</f>
        <v>0</v>
      </c>
      <c r="J65" s="133"/>
      <c r="K65" s="126">
        <f t="shared" si="1"/>
        <v>0</v>
      </c>
      <c r="L65" s="127"/>
    </row>
    <row r="66" spans="1:12" ht="15">
      <c r="A66" s="19" t="s">
        <v>97</v>
      </c>
      <c r="B66" s="20" t="s">
        <v>250</v>
      </c>
      <c r="C66" s="20" t="s">
        <v>34</v>
      </c>
      <c r="D66" s="20" t="s">
        <v>6</v>
      </c>
      <c r="E66" s="20" t="s">
        <v>98</v>
      </c>
      <c r="F66" s="20"/>
      <c r="G66" s="132">
        <v>66188115.65</v>
      </c>
      <c r="H66" s="133"/>
      <c r="I66" s="132">
        <f>I67</f>
        <v>0</v>
      </c>
      <c r="J66" s="133"/>
      <c r="K66" s="126">
        <f t="shared" si="1"/>
        <v>0</v>
      </c>
      <c r="L66" s="127"/>
    </row>
    <row r="67" spans="1:12" ht="18" customHeight="1">
      <c r="A67" s="19" t="s">
        <v>101</v>
      </c>
      <c r="B67" s="20" t="s">
        <v>250</v>
      </c>
      <c r="C67" s="20" t="s">
        <v>34</v>
      </c>
      <c r="D67" s="20" t="s">
        <v>6</v>
      </c>
      <c r="E67" s="20" t="s">
        <v>102</v>
      </c>
      <c r="F67" s="20"/>
      <c r="G67" s="132">
        <v>66188115.65</v>
      </c>
      <c r="H67" s="133"/>
      <c r="I67" s="132">
        <f>I68</f>
        <v>0</v>
      </c>
      <c r="J67" s="133"/>
      <c r="K67" s="126">
        <f t="shared" si="1"/>
        <v>0</v>
      </c>
      <c r="L67" s="127"/>
    </row>
    <row r="68" spans="1:12" ht="50.25" customHeight="1">
      <c r="A68" s="19" t="s">
        <v>568</v>
      </c>
      <c r="B68" s="20" t="s">
        <v>250</v>
      </c>
      <c r="C68" s="20" t="s">
        <v>34</v>
      </c>
      <c r="D68" s="20" t="s">
        <v>6</v>
      </c>
      <c r="E68" s="20" t="s">
        <v>102</v>
      </c>
      <c r="F68" s="20" t="s">
        <v>569</v>
      </c>
      <c r="G68" s="132">
        <v>66188115.65</v>
      </c>
      <c r="H68" s="133"/>
      <c r="I68" s="132">
        <v>0</v>
      </c>
      <c r="J68" s="133"/>
      <c r="K68" s="126">
        <f t="shared" si="1"/>
        <v>0</v>
      </c>
      <c r="L68" s="127"/>
    </row>
    <row r="69" spans="1:12" ht="45" customHeight="1">
      <c r="A69" s="19" t="s">
        <v>251</v>
      </c>
      <c r="B69" s="20" t="s">
        <v>252</v>
      </c>
      <c r="C69" s="20"/>
      <c r="D69" s="20"/>
      <c r="E69" s="20"/>
      <c r="F69" s="20"/>
      <c r="G69" s="132">
        <v>45000</v>
      </c>
      <c r="H69" s="133"/>
      <c r="I69" s="132">
        <f>I70</f>
        <v>0</v>
      </c>
      <c r="J69" s="133"/>
      <c r="K69" s="126">
        <f t="shared" si="1"/>
        <v>0</v>
      </c>
      <c r="L69" s="127"/>
    </row>
    <row r="70" spans="1:12" ht="18" customHeight="1">
      <c r="A70" s="19" t="s">
        <v>33</v>
      </c>
      <c r="B70" s="20" t="s">
        <v>252</v>
      </c>
      <c r="C70" s="20" t="s">
        <v>34</v>
      </c>
      <c r="D70" s="20"/>
      <c r="E70" s="20"/>
      <c r="F70" s="20"/>
      <c r="G70" s="132">
        <v>45000</v>
      </c>
      <c r="H70" s="133"/>
      <c r="I70" s="132">
        <f>I71</f>
        <v>0</v>
      </c>
      <c r="J70" s="133"/>
      <c r="K70" s="126">
        <f t="shared" si="1"/>
        <v>0</v>
      </c>
      <c r="L70" s="127"/>
    </row>
    <row r="71" spans="1:12" ht="15">
      <c r="A71" s="19" t="s">
        <v>35</v>
      </c>
      <c r="B71" s="20" t="s">
        <v>252</v>
      </c>
      <c r="C71" s="20" t="s">
        <v>34</v>
      </c>
      <c r="D71" s="20" t="s">
        <v>6</v>
      </c>
      <c r="E71" s="20"/>
      <c r="F71" s="20"/>
      <c r="G71" s="132">
        <v>45000</v>
      </c>
      <c r="H71" s="133"/>
      <c r="I71" s="132">
        <f>I72</f>
        <v>0</v>
      </c>
      <c r="J71" s="133"/>
      <c r="K71" s="126">
        <f aca="true" t="shared" si="6" ref="K71:K134">I71/G71*100</f>
        <v>0</v>
      </c>
      <c r="L71" s="127"/>
    </row>
    <row r="72" spans="1:12" ht="31.5" customHeight="1">
      <c r="A72" s="19" t="s">
        <v>78</v>
      </c>
      <c r="B72" s="20" t="s">
        <v>252</v>
      </c>
      <c r="C72" s="20" t="s">
        <v>34</v>
      </c>
      <c r="D72" s="20" t="s">
        <v>6</v>
      </c>
      <c r="E72" s="20" t="s">
        <v>79</v>
      </c>
      <c r="F72" s="20"/>
      <c r="G72" s="132">
        <v>45000</v>
      </c>
      <c r="H72" s="133"/>
      <c r="I72" s="132">
        <f>I73</f>
        <v>0</v>
      </c>
      <c r="J72" s="133"/>
      <c r="K72" s="126">
        <f t="shared" si="6"/>
        <v>0</v>
      </c>
      <c r="L72" s="127"/>
    </row>
    <row r="73" spans="1:12" ht="33" customHeight="1">
      <c r="A73" s="19" t="s">
        <v>80</v>
      </c>
      <c r="B73" s="20" t="s">
        <v>252</v>
      </c>
      <c r="C73" s="20" t="s">
        <v>34</v>
      </c>
      <c r="D73" s="20" t="s">
        <v>6</v>
      </c>
      <c r="E73" s="20" t="s">
        <v>81</v>
      </c>
      <c r="F73" s="20"/>
      <c r="G73" s="132">
        <v>45000</v>
      </c>
      <c r="H73" s="133"/>
      <c r="I73" s="132">
        <f>I74</f>
        <v>0</v>
      </c>
      <c r="J73" s="133"/>
      <c r="K73" s="126">
        <f t="shared" si="6"/>
        <v>0</v>
      </c>
      <c r="L73" s="127"/>
    </row>
    <row r="74" spans="1:12" ht="46.5" customHeight="1">
      <c r="A74" s="19" t="s">
        <v>568</v>
      </c>
      <c r="B74" s="20" t="s">
        <v>252</v>
      </c>
      <c r="C74" s="20" t="s">
        <v>34</v>
      </c>
      <c r="D74" s="20" t="s">
        <v>6</v>
      </c>
      <c r="E74" s="20" t="s">
        <v>81</v>
      </c>
      <c r="F74" s="20" t="s">
        <v>569</v>
      </c>
      <c r="G74" s="132">
        <v>45000</v>
      </c>
      <c r="H74" s="133"/>
      <c r="I74" s="132">
        <v>0</v>
      </c>
      <c r="J74" s="133"/>
      <c r="K74" s="126">
        <f t="shared" si="6"/>
        <v>0</v>
      </c>
      <c r="L74" s="127"/>
    </row>
    <row r="75" spans="1:12" ht="78.75" customHeight="1">
      <c r="A75" s="17" t="s">
        <v>115</v>
      </c>
      <c r="B75" s="18" t="s">
        <v>116</v>
      </c>
      <c r="C75" s="18"/>
      <c r="D75" s="18"/>
      <c r="E75" s="18"/>
      <c r="F75" s="18"/>
      <c r="G75" s="134">
        <v>227200</v>
      </c>
      <c r="H75" s="135"/>
      <c r="I75" s="134">
        <f>I76+I83+I90</f>
        <v>0</v>
      </c>
      <c r="J75" s="135"/>
      <c r="K75" s="126">
        <f t="shared" si="6"/>
        <v>0</v>
      </c>
      <c r="L75" s="127"/>
    </row>
    <row r="76" spans="1:12" ht="51" customHeight="1">
      <c r="A76" s="17" t="s">
        <v>508</v>
      </c>
      <c r="B76" s="18" t="s">
        <v>509</v>
      </c>
      <c r="C76" s="18"/>
      <c r="D76" s="18"/>
      <c r="E76" s="18"/>
      <c r="F76" s="18"/>
      <c r="G76" s="134">
        <v>30000</v>
      </c>
      <c r="H76" s="135"/>
      <c r="I76" s="134">
        <f aca="true" t="shared" si="7" ref="I76:I81">I77</f>
        <v>0</v>
      </c>
      <c r="J76" s="135"/>
      <c r="K76" s="126">
        <f t="shared" si="6"/>
        <v>0</v>
      </c>
      <c r="L76" s="127"/>
    </row>
    <row r="77" spans="1:12" ht="48" customHeight="1">
      <c r="A77" s="19" t="s">
        <v>510</v>
      </c>
      <c r="B77" s="20" t="s">
        <v>511</v>
      </c>
      <c r="C77" s="20"/>
      <c r="D77" s="20"/>
      <c r="E77" s="20"/>
      <c r="F77" s="20"/>
      <c r="G77" s="132">
        <v>30000</v>
      </c>
      <c r="H77" s="133"/>
      <c r="I77" s="132">
        <f t="shared" si="7"/>
        <v>0</v>
      </c>
      <c r="J77" s="133"/>
      <c r="K77" s="126">
        <f t="shared" si="6"/>
        <v>0</v>
      </c>
      <c r="L77" s="127"/>
    </row>
    <row r="78" spans="1:12" ht="15">
      <c r="A78" s="19" t="s">
        <v>50</v>
      </c>
      <c r="B78" s="20" t="s">
        <v>511</v>
      </c>
      <c r="C78" s="20" t="s">
        <v>23</v>
      </c>
      <c r="D78" s="20"/>
      <c r="E78" s="20"/>
      <c r="F78" s="20"/>
      <c r="G78" s="132">
        <v>30000</v>
      </c>
      <c r="H78" s="133"/>
      <c r="I78" s="132">
        <f t="shared" si="7"/>
        <v>0</v>
      </c>
      <c r="J78" s="133"/>
      <c r="K78" s="126">
        <f t="shared" si="6"/>
        <v>0</v>
      </c>
      <c r="L78" s="127"/>
    </row>
    <row r="79" spans="1:12" ht="18.75" customHeight="1">
      <c r="A79" s="19" t="s">
        <v>53</v>
      </c>
      <c r="B79" s="20" t="s">
        <v>511</v>
      </c>
      <c r="C79" s="20" t="s">
        <v>23</v>
      </c>
      <c r="D79" s="20" t="s">
        <v>14</v>
      </c>
      <c r="E79" s="20"/>
      <c r="F79" s="20"/>
      <c r="G79" s="132">
        <v>30000</v>
      </c>
      <c r="H79" s="133"/>
      <c r="I79" s="132">
        <f t="shared" si="7"/>
        <v>0</v>
      </c>
      <c r="J79" s="133"/>
      <c r="K79" s="126">
        <f t="shared" si="6"/>
        <v>0</v>
      </c>
      <c r="L79" s="127"/>
    </row>
    <row r="80" spans="1:12" ht="34.5" customHeight="1">
      <c r="A80" s="19" t="s">
        <v>301</v>
      </c>
      <c r="B80" s="20" t="s">
        <v>511</v>
      </c>
      <c r="C80" s="20" t="s">
        <v>23</v>
      </c>
      <c r="D80" s="20" t="s">
        <v>14</v>
      </c>
      <c r="E80" s="20" t="s">
        <v>302</v>
      </c>
      <c r="F80" s="20"/>
      <c r="G80" s="132">
        <v>30000</v>
      </c>
      <c r="H80" s="133"/>
      <c r="I80" s="132">
        <f t="shared" si="7"/>
        <v>0</v>
      </c>
      <c r="J80" s="133"/>
      <c r="K80" s="126">
        <f t="shared" si="6"/>
        <v>0</v>
      </c>
      <c r="L80" s="127"/>
    </row>
    <row r="81" spans="1:12" ht="66.75" customHeight="1">
      <c r="A81" s="19" t="s">
        <v>512</v>
      </c>
      <c r="B81" s="20" t="s">
        <v>511</v>
      </c>
      <c r="C81" s="20" t="s">
        <v>23</v>
      </c>
      <c r="D81" s="20" t="s">
        <v>14</v>
      </c>
      <c r="E81" s="20" t="s">
        <v>513</v>
      </c>
      <c r="F81" s="20"/>
      <c r="G81" s="132">
        <v>30000</v>
      </c>
      <c r="H81" s="133"/>
      <c r="I81" s="132">
        <f t="shared" si="7"/>
        <v>0</v>
      </c>
      <c r="J81" s="133"/>
      <c r="K81" s="126">
        <f t="shared" si="6"/>
        <v>0</v>
      </c>
      <c r="L81" s="127"/>
    </row>
    <row r="82" spans="1:12" ht="33" customHeight="1">
      <c r="A82" s="19" t="s">
        <v>557</v>
      </c>
      <c r="B82" s="20" t="s">
        <v>511</v>
      </c>
      <c r="C82" s="20" t="s">
        <v>23</v>
      </c>
      <c r="D82" s="20" t="s">
        <v>14</v>
      </c>
      <c r="E82" s="20" t="s">
        <v>513</v>
      </c>
      <c r="F82" s="20" t="s">
        <v>558</v>
      </c>
      <c r="G82" s="132">
        <v>30000</v>
      </c>
      <c r="H82" s="133"/>
      <c r="I82" s="132">
        <v>0</v>
      </c>
      <c r="J82" s="133"/>
      <c r="K82" s="126">
        <f t="shared" si="6"/>
        <v>0</v>
      </c>
      <c r="L82" s="127"/>
    </row>
    <row r="83" spans="1:12" ht="33.75" customHeight="1">
      <c r="A83" s="17" t="s">
        <v>117</v>
      </c>
      <c r="B83" s="18" t="s">
        <v>118</v>
      </c>
      <c r="C83" s="18"/>
      <c r="D83" s="18"/>
      <c r="E83" s="18"/>
      <c r="F83" s="18"/>
      <c r="G83" s="134">
        <v>50000</v>
      </c>
      <c r="H83" s="135"/>
      <c r="I83" s="134">
        <f aca="true" t="shared" si="8" ref="I83:I88">I84</f>
        <v>0</v>
      </c>
      <c r="J83" s="135"/>
      <c r="K83" s="126">
        <f t="shared" si="6"/>
        <v>0</v>
      </c>
      <c r="L83" s="127"/>
    </row>
    <row r="84" spans="1:12" ht="33.75" customHeight="1">
      <c r="A84" s="19" t="s">
        <v>119</v>
      </c>
      <c r="B84" s="20" t="s">
        <v>120</v>
      </c>
      <c r="C84" s="20"/>
      <c r="D84" s="20"/>
      <c r="E84" s="20"/>
      <c r="F84" s="20"/>
      <c r="G84" s="132">
        <v>50000</v>
      </c>
      <c r="H84" s="133"/>
      <c r="I84" s="132">
        <f t="shared" si="8"/>
        <v>0</v>
      </c>
      <c r="J84" s="133"/>
      <c r="K84" s="126">
        <f t="shared" si="6"/>
        <v>0</v>
      </c>
      <c r="L84" s="127"/>
    </row>
    <row r="85" spans="1:12" ht="20.25" customHeight="1">
      <c r="A85" s="19" t="s">
        <v>5</v>
      </c>
      <c r="B85" s="20" t="s">
        <v>120</v>
      </c>
      <c r="C85" s="20" t="s">
        <v>6</v>
      </c>
      <c r="D85" s="20"/>
      <c r="E85" s="20"/>
      <c r="F85" s="20"/>
      <c r="G85" s="132">
        <v>50000</v>
      </c>
      <c r="H85" s="133"/>
      <c r="I85" s="132">
        <f t="shared" si="8"/>
        <v>0</v>
      </c>
      <c r="J85" s="133"/>
      <c r="K85" s="126">
        <f t="shared" si="6"/>
        <v>0</v>
      </c>
      <c r="L85" s="127"/>
    </row>
    <row r="86" spans="1:12" ht="15">
      <c r="A86" s="19" t="s">
        <v>17</v>
      </c>
      <c r="B86" s="20" t="s">
        <v>120</v>
      </c>
      <c r="C86" s="20" t="s">
        <v>6</v>
      </c>
      <c r="D86" s="20" t="s">
        <v>18</v>
      </c>
      <c r="E86" s="20"/>
      <c r="F86" s="20"/>
      <c r="G86" s="132">
        <v>50000</v>
      </c>
      <c r="H86" s="133"/>
      <c r="I86" s="132">
        <f t="shared" si="8"/>
        <v>0</v>
      </c>
      <c r="J86" s="133"/>
      <c r="K86" s="126">
        <f t="shared" si="6"/>
        <v>0</v>
      </c>
      <c r="L86" s="127"/>
    </row>
    <row r="87" spans="1:12" ht="31.5" customHeight="1">
      <c r="A87" s="19" t="s">
        <v>78</v>
      </c>
      <c r="B87" s="20" t="s">
        <v>120</v>
      </c>
      <c r="C87" s="20" t="s">
        <v>6</v>
      </c>
      <c r="D87" s="20" t="s">
        <v>18</v>
      </c>
      <c r="E87" s="20" t="s">
        <v>79</v>
      </c>
      <c r="F87" s="20"/>
      <c r="G87" s="132">
        <v>50000</v>
      </c>
      <c r="H87" s="133"/>
      <c r="I87" s="132">
        <f t="shared" si="8"/>
        <v>0</v>
      </c>
      <c r="J87" s="133"/>
      <c r="K87" s="126">
        <f t="shared" si="6"/>
        <v>0</v>
      </c>
      <c r="L87" s="127"/>
    </row>
    <row r="88" spans="1:12" ht="30.75">
      <c r="A88" s="19" t="s">
        <v>80</v>
      </c>
      <c r="B88" s="20" t="s">
        <v>120</v>
      </c>
      <c r="C88" s="20" t="s">
        <v>6</v>
      </c>
      <c r="D88" s="20" t="s">
        <v>18</v>
      </c>
      <c r="E88" s="20" t="s">
        <v>81</v>
      </c>
      <c r="F88" s="20"/>
      <c r="G88" s="132">
        <v>50000</v>
      </c>
      <c r="H88" s="133"/>
      <c r="I88" s="132">
        <f t="shared" si="8"/>
        <v>0</v>
      </c>
      <c r="J88" s="133"/>
      <c r="K88" s="126">
        <f t="shared" si="6"/>
        <v>0</v>
      </c>
      <c r="L88" s="127"/>
    </row>
    <row r="89" spans="1:12" ht="36" customHeight="1">
      <c r="A89" s="19" t="s">
        <v>557</v>
      </c>
      <c r="B89" s="20" t="s">
        <v>120</v>
      </c>
      <c r="C89" s="20" t="s">
        <v>6</v>
      </c>
      <c r="D89" s="20" t="s">
        <v>18</v>
      </c>
      <c r="E89" s="20" t="s">
        <v>81</v>
      </c>
      <c r="F89" s="20" t="s">
        <v>558</v>
      </c>
      <c r="G89" s="132">
        <v>50000</v>
      </c>
      <c r="H89" s="133"/>
      <c r="I89" s="132">
        <v>0</v>
      </c>
      <c r="J89" s="133"/>
      <c r="K89" s="126">
        <f t="shared" si="6"/>
        <v>0</v>
      </c>
      <c r="L89" s="127"/>
    </row>
    <row r="90" spans="1:12" ht="30.75" customHeight="1">
      <c r="A90" s="17" t="s">
        <v>121</v>
      </c>
      <c r="B90" s="18" t="s">
        <v>122</v>
      </c>
      <c r="C90" s="18"/>
      <c r="D90" s="18"/>
      <c r="E90" s="18"/>
      <c r="F90" s="18"/>
      <c r="G90" s="134">
        <v>147200</v>
      </c>
      <c r="H90" s="135"/>
      <c r="I90" s="134">
        <f>I91+I97</f>
        <v>0</v>
      </c>
      <c r="J90" s="135"/>
      <c r="K90" s="126">
        <f t="shared" si="6"/>
        <v>0</v>
      </c>
      <c r="L90" s="127"/>
    </row>
    <row r="91" spans="1:12" ht="50.25" customHeight="1">
      <c r="A91" s="19" t="s">
        <v>123</v>
      </c>
      <c r="B91" s="20" t="s">
        <v>124</v>
      </c>
      <c r="C91" s="20"/>
      <c r="D91" s="20"/>
      <c r="E91" s="20"/>
      <c r="F91" s="20"/>
      <c r="G91" s="132">
        <v>14000</v>
      </c>
      <c r="H91" s="133"/>
      <c r="I91" s="132">
        <f>I92</f>
        <v>0</v>
      </c>
      <c r="J91" s="133"/>
      <c r="K91" s="126">
        <f t="shared" si="6"/>
        <v>0</v>
      </c>
      <c r="L91" s="127"/>
    </row>
    <row r="92" spans="1:12" ht="15" customHeight="1">
      <c r="A92" s="19" t="s">
        <v>5</v>
      </c>
      <c r="B92" s="20" t="s">
        <v>124</v>
      </c>
      <c r="C92" s="20" t="s">
        <v>6</v>
      </c>
      <c r="D92" s="20"/>
      <c r="E92" s="20"/>
      <c r="F92" s="20"/>
      <c r="G92" s="132">
        <v>14000</v>
      </c>
      <c r="H92" s="133"/>
      <c r="I92" s="132">
        <f>I93</f>
        <v>0</v>
      </c>
      <c r="J92" s="133"/>
      <c r="K92" s="126">
        <f t="shared" si="6"/>
        <v>0</v>
      </c>
      <c r="L92" s="127"/>
    </row>
    <row r="93" spans="1:12" ht="15">
      <c r="A93" s="19" t="s">
        <v>17</v>
      </c>
      <c r="B93" s="20" t="s">
        <v>124</v>
      </c>
      <c r="C93" s="20" t="s">
        <v>6</v>
      </c>
      <c r="D93" s="20" t="s">
        <v>18</v>
      </c>
      <c r="E93" s="20"/>
      <c r="F93" s="20"/>
      <c r="G93" s="132">
        <v>14000</v>
      </c>
      <c r="H93" s="133"/>
      <c r="I93" s="132">
        <f>I94</f>
        <v>0</v>
      </c>
      <c r="J93" s="133"/>
      <c r="K93" s="126">
        <f t="shared" si="6"/>
        <v>0</v>
      </c>
      <c r="L93" s="127"/>
    </row>
    <row r="94" spans="1:12" ht="80.25" customHeight="1">
      <c r="A94" s="19" t="s">
        <v>69</v>
      </c>
      <c r="B94" s="20" t="s">
        <v>124</v>
      </c>
      <c r="C94" s="20" t="s">
        <v>6</v>
      </c>
      <c r="D94" s="20" t="s">
        <v>18</v>
      </c>
      <c r="E94" s="20" t="s">
        <v>70</v>
      </c>
      <c r="F94" s="20"/>
      <c r="G94" s="132">
        <v>14000</v>
      </c>
      <c r="H94" s="133"/>
      <c r="I94" s="132">
        <f>I95</f>
        <v>0</v>
      </c>
      <c r="J94" s="133"/>
      <c r="K94" s="126">
        <f t="shared" si="6"/>
        <v>0</v>
      </c>
      <c r="L94" s="127"/>
    </row>
    <row r="95" spans="1:12" ht="33" customHeight="1">
      <c r="A95" s="19" t="s">
        <v>71</v>
      </c>
      <c r="B95" s="20" t="s">
        <v>124</v>
      </c>
      <c r="C95" s="20" t="s">
        <v>6</v>
      </c>
      <c r="D95" s="20" t="s">
        <v>18</v>
      </c>
      <c r="E95" s="20" t="s">
        <v>72</v>
      </c>
      <c r="F95" s="20"/>
      <c r="G95" s="132">
        <v>14000</v>
      </c>
      <c r="H95" s="133"/>
      <c r="I95" s="132">
        <f>I96</f>
        <v>0</v>
      </c>
      <c r="J95" s="133"/>
      <c r="K95" s="126">
        <f t="shared" si="6"/>
        <v>0</v>
      </c>
      <c r="L95" s="127"/>
    </row>
    <row r="96" spans="1:12" ht="30" customHeight="1">
      <c r="A96" s="19" t="s">
        <v>557</v>
      </c>
      <c r="B96" s="20" t="s">
        <v>124</v>
      </c>
      <c r="C96" s="20" t="s">
        <v>6</v>
      </c>
      <c r="D96" s="20" t="s">
        <v>18</v>
      </c>
      <c r="E96" s="20" t="s">
        <v>72</v>
      </c>
      <c r="F96" s="20" t="s">
        <v>558</v>
      </c>
      <c r="G96" s="132">
        <v>14000</v>
      </c>
      <c r="H96" s="133"/>
      <c r="I96" s="132">
        <v>0</v>
      </c>
      <c r="J96" s="133"/>
      <c r="K96" s="126">
        <f t="shared" si="6"/>
        <v>0</v>
      </c>
      <c r="L96" s="127"/>
    </row>
    <row r="97" spans="1:12" ht="47.25" customHeight="1">
      <c r="A97" s="19" t="s">
        <v>125</v>
      </c>
      <c r="B97" s="20" t="s">
        <v>126</v>
      </c>
      <c r="C97" s="20"/>
      <c r="D97" s="20"/>
      <c r="E97" s="20"/>
      <c r="F97" s="20"/>
      <c r="G97" s="132">
        <v>133200</v>
      </c>
      <c r="H97" s="133"/>
      <c r="I97" s="132">
        <f>I98+I103</f>
        <v>0</v>
      </c>
      <c r="J97" s="133"/>
      <c r="K97" s="126">
        <f t="shared" si="6"/>
        <v>0</v>
      </c>
      <c r="L97" s="127"/>
    </row>
    <row r="98" spans="1:12" ht="18.75" customHeight="1">
      <c r="A98" s="19" t="s">
        <v>5</v>
      </c>
      <c r="B98" s="20" t="s">
        <v>126</v>
      </c>
      <c r="C98" s="20" t="s">
        <v>6</v>
      </c>
      <c r="D98" s="20"/>
      <c r="E98" s="20"/>
      <c r="F98" s="20"/>
      <c r="G98" s="132">
        <v>127200</v>
      </c>
      <c r="H98" s="133"/>
      <c r="I98" s="132">
        <f>I99</f>
        <v>0</v>
      </c>
      <c r="J98" s="133"/>
      <c r="K98" s="126">
        <f t="shared" si="6"/>
        <v>0</v>
      </c>
      <c r="L98" s="127"/>
    </row>
    <row r="99" spans="1:12" ht="15">
      <c r="A99" s="19" t="s">
        <v>17</v>
      </c>
      <c r="B99" s="20" t="s">
        <v>126</v>
      </c>
      <c r="C99" s="20" t="s">
        <v>6</v>
      </c>
      <c r="D99" s="20" t="s">
        <v>18</v>
      </c>
      <c r="E99" s="20"/>
      <c r="F99" s="20"/>
      <c r="G99" s="132">
        <v>127200</v>
      </c>
      <c r="H99" s="133"/>
      <c r="I99" s="132">
        <f>I100</f>
        <v>0</v>
      </c>
      <c r="J99" s="133"/>
      <c r="K99" s="126">
        <f t="shared" si="6"/>
        <v>0</v>
      </c>
      <c r="L99" s="127"/>
    </row>
    <row r="100" spans="1:12" ht="32.25" customHeight="1">
      <c r="A100" s="19" t="s">
        <v>78</v>
      </c>
      <c r="B100" s="20" t="s">
        <v>126</v>
      </c>
      <c r="C100" s="20" t="s">
        <v>6</v>
      </c>
      <c r="D100" s="20" t="s">
        <v>18</v>
      </c>
      <c r="E100" s="20" t="s">
        <v>79</v>
      </c>
      <c r="F100" s="20"/>
      <c r="G100" s="132">
        <v>127200</v>
      </c>
      <c r="H100" s="133"/>
      <c r="I100" s="132">
        <f>I101</f>
        <v>0</v>
      </c>
      <c r="J100" s="133"/>
      <c r="K100" s="126">
        <f t="shared" si="6"/>
        <v>0</v>
      </c>
      <c r="L100" s="127"/>
    </row>
    <row r="101" spans="1:12" ht="30.75">
      <c r="A101" s="19" t="s">
        <v>80</v>
      </c>
      <c r="B101" s="20" t="s">
        <v>126</v>
      </c>
      <c r="C101" s="20" t="s">
        <v>6</v>
      </c>
      <c r="D101" s="20" t="s">
        <v>18</v>
      </c>
      <c r="E101" s="20" t="s">
        <v>81</v>
      </c>
      <c r="F101" s="20"/>
      <c r="G101" s="132">
        <v>127200</v>
      </c>
      <c r="H101" s="133"/>
      <c r="I101" s="132">
        <f>I102</f>
        <v>0</v>
      </c>
      <c r="J101" s="133"/>
      <c r="K101" s="126">
        <f t="shared" si="6"/>
        <v>0</v>
      </c>
      <c r="L101" s="127"/>
    </row>
    <row r="102" spans="1:12" ht="33" customHeight="1">
      <c r="A102" s="19" t="s">
        <v>557</v>
      </c>
      <c r="B102" s="20" t="s">
        <v>126</v>
      </c>
      <c r="C102" s="20" t="s">
        <v>6</v>
      </c>
      <c r="D102" s="20" t="s">
        <v>18</v>
      </c>
      <c r="E102" s="20" t="s">
        <v>81</v>
      </c>
      <c r="F102" s="20" t="s">
        <v>558</v>
      </c>
      <c r="G102" s="132">
        <v>127200</v>
      </c>
      <c r="H102" s="133"/>
      <c r="I102" s="132">
        <v>0</v>
      </c>
      <c r="J102" s="133"/>
      <c r="K102" s="126">
        <f t="shared" si="6"/>
        <v>0</v>
      </c>
      <c r="L102" s="127"/>
    </row>
    <row r="103" spans="1:12" ht="15">
      <c r="A103" s="19" t="s">
        <v>47</v>
      </c>
      <c r="B103" s="20" t="s">
        <v>126</v>
      </c>
      <c r="C103" s="20" t="s">
        <v>28</v>
      </c>
      <c r="D103" s="20"/>
      <c r="E103" s="20"/>
      <c r="F103" s="20"/>
      <c r="G103" s="132">
        <v>6000</v>
      </c>
      <c r="H103" s="133"/>
      <c r="I103" s="132">
        <f>I104</f>
        <v>0</v>
      </c>
      <c r="J103" s="133"/>
      <c r="K103" s="126">
        <f t="shared" si="6"/>
        <v>0</v>
      </c>
      <c r="L103" s="127"/>
    </row>
    <row r="104" spans="1:12" ht="15" customHeight="1">
      <c r="A104" s="19" t="s">
        <v>49</v>
      </c>
      <c r="B104" s="20" t="s">
        <v>126</v>
      </c>
      <c r="C104" s="20" t="s">
        <v>28</v>
      </c>
      <c r="D104" s="20" t="s">
        <v>12</v>
      </c>
      <c r="E104" s="20"/>
      <c r="F104" s="20"/>
      <c r="G104" s="132">
        <v>6000</v>
      </c>
      <c r="H104" s="133"/>
      <c r="I104" s="132">
        <f>I105</f>
        <v>0</v>
      </c>
      <c r="J104" s="133"/>
      <c r="K104" s="126">
        <f t="shared" si="6"/>
        <v>0</v>
      </c>
      <c r="L104" s="127"/>
    </row>
    <row r="105" spans="1:12" ht="33" customHeight="1">
      <c r="A105" s="19" t="s">
        <v>78</v>
      </c>
      <c r="B105" s="20" t="s">
        <v>126</v>
      </c>
      <c r="C105" s="20" t="s">
        <v>28</v>
      </c>
      <c r="D105" s="20" t="s">
        <v>12</v>
      </c>
      <c r="E105" s="20" t="s">
        <v>79</v>
      </c>
      <c r="F105" s="20"/>
      <c r="G105" s="132">
        <v>6000</v>
      </c>
      <c r="H105" s="133"/>
      <c r="I105" s="132">
        <f>I106</f>
        <v>0</v>
      </c>
      <c r="J105" s="133"/>
      <c r="K105" s="126">
        <f t="shared" si="6"/>
        <v>0</v>
      </c>
      <c r="L105" s="127"/>
    </row>
    <row r="106" spans="1:12" ht="30.75">
      <c r="A106" s="19" t="s">
        <v>80</v>
      </c>
      <c r="B106" s="20" t="s">
        <v>126</v>
      </c>
      <c r="C106" s="20" t="s">
        <v>28</v>
      </c>
      <c r="D106" s="20" t="s">
        <v>12</v>
      </c>
      <c r="E106" s="20" t="s">
        <v>81</v>
      </c>
      <c r="F106" s="20"/>
      <c r="G106" s="132">
        <v>6000</v>
      </c>
      <c r="H106" s="133"/>
      <c r="I106" s="132">
        <f>I107</f>
        <v>0</v>
      </c>
      <c r="J106" s="133"/>
      <c r="K106" s="126">
        <f t="shared" si="6"/>
        <v>0</v>
      </c>
      <c r="L106" s="127"/>
    </row>
    <row r="107" spans="1:12" ht="48.75" customHeight="1">
      <c r="A107" s="19" t="s">
        <v>566</v>
      </c>
      <c r="B107" s="20" t="s">
        <v>126</v>
      </c>
      <c r="C107" s="20" t="s">
        <v>28</v>
      </c>
      <c r="D107" s="20" t="s">
        <v>12</v>
      </c>
      <c r="E107" s="20" t="s">
        <v>81</v>
      </c>
      <c r="F107" s="20" t="s">
        <v>567</v>
      </c>
      <c r="G107" s="132">
        <v>6000</v>
      </c>
      <c r="H107" s="133"/>
      <c r="I107" s="132">
        <v>0</v>
      </c>
      <c r="J107" s="133"/>
      <c r="K107" s="126">
        <f t="shared" si="6"/>
        <v>0</v>
      </c>
      <c r="L107" s="127"/>
    </row>
    <row r="108" spans="1:12" ht="45.75" customHeight="1">
      <c r="A108" s="17" t="s">
        <v>265</v>
      </c>
      <c r="B108" s="18" t="s">
        <v>266</v>
      </c>
      <c r="C108" s="18"/>
      <c r="D108" s="18"/>
      <c r="E108" s="18"/>
      <c r="F108" s="18"/>
      <c r="G108" s="134">
        <v>17742588.95</v>
      </c>
      <c r="H108" s="135"/>
      <c r="I108" s="134">
        <f>I109</f>
        <v>1169819.86</v>
      </c>
      <c r="J108" s="135"/>
      <c r="K108" s="126">
        <f t="shared" si="6"/>
        <v>6.593287277841153</v>
      </c>
      <c r="L108" s="127"/>
    </row>
    <row r="109" spans="1:12" ht="48" customHeight="1">
      <c r="A109" s="17" t="s">
        <v>267</v>
      </c>
      <c r="B109" s="18" t="s">
        <v>268</v>
      </c>
      <c r="C109" s="18"/>
      <c r="D109" s="18"/>
      <c r="E109" s="18"/>
      <c r="F109" s="18"/>
      <c r="G109" s="134">
        <v>17742588.95</v>
      </c>
      <c r="H109" s="135"/>
      <c r="I109" s="134">
        <f>I110+I116</f>
        <v>1169819.86</v>
      </c>
      <c r="J109" s="135"/>
      <c r="K109" s="126">
        <f t="shared" si="6"/>
        <v>6.593287277841153</v>
      </c>
      <c r="L109" s="127"/>
    </row>
    <row r="110" spans="1:12" ht="32.25" customHeight="1">
      <c r="A110" s="19" t="s">
        <v>269</v>
      </c>
      <c r="B110" s="20" t="s">
        <v>270</v>
      </c>
      <c r="C110" s="20"/>
      <c r="D110" s="20"/>
      <c r="E110" s="20"/>
      <c r="F110" s="20"/>
      <c r="G110" s="132">
        <v>17438988.95</v>
      </c>
      <c r="H110" s="133"/>
      <c r="I110" s="132">
        <f>I111</f>
        <v>0</v>
      </c>
      <c r="J110" s="133"/>
      <c r="K110" s="126">
        <f t="shared" si="6"/>
        <v>0</v>
      </c>
      <c r="L110" s="127"/>
    </row>
    <row r="111" spans="1:12" ht="15">
      <c r="A111" s="19" t="s">
        <v>33</v>
      </c>
      <c r="B111" s="20" t="s">
        <v>270</v>
      </c>
      <c r="C111" s="20" t="s">
        <v>34</v>
      </c>
      <c r="D111" s="20"/>
      <c r="E111" s="20"/>
      <c r="F111" s="20"/>
      <c r="G111" s="132">
        <v>17438988.95</v>
      </c>
      <c r="H111" s="133"/>
      <c r="I111" s="132">
        <f>I112</f>
        <v>0</v>
      </c>
      <c r="J111" s="133"/>
      <c r="K111" s="126">
        <f t="shared" si="6"/>
        <v>0</v>
      </c>
      <c r="L111" s="127"/>
    </row>
    <row r="112" spans="1:12" ht="15">
      <c r="A112" s="19" t="s">
        <v>36</v>
      </c>
      <c r="B112" s="20" t="s">
        <v>270</v>
      </c>
      <c r="C112" s="20" t="s">
        <v>34</v>
      </c>
      <c r="D112" s="20" t="s">
        <v>8</v>
      </c>
      <c r="E112" s="20"/>
      <c r="F112" s="20"/>
      <c r="G112" s="132">
        <v>17438988.95</v>
      </c>
      <c r="H112" s="133"/>
      <c r="I112" s="132">
        <f>I113</f>
        <v>0</v>
      </c>
      <c r="J112" s="133"/>
      <c r="K112" s="126">
        <f t="shared" si="6"/>
        <v>0</v>
      </c>
      <c r="L112" s="127"/>
    </row>
    <row r="113" spans="1:12" ht="30.75">
      <c r="A113" s="19" t="s">
        <v>78</v>
      </c>
      <c r="B113" s="20" t="s">
        <v>270</v>
      </c>
      <c r="C113" s="20" t="s">
        <v>34</v>
      </c>
      <c r="D113" s="20" t="s">
        <v>8</v>
      </c>
      <c r="E113" s="20" t="s">
        <v>79</v>
      </c>
      <c r="F113" s="20"/>
      <c r="G113" s="132">
        <v>17438988.95</v>
      </c>
      <c r="H113" s="133"/>
      <c r="I113" s="132">
        <f>I114</f>
        <v>0</v>
      </c>
      <c r="J113" s="133"/>
      <c r="K113" s="126">
        <f t="shared" si="6"/>
        <v>0</v>
      </c>
      <c r="L113" s="127"/>
    </row>
    <row r="114" spans="1:12" ht="30.75">
      <c r="A114" s="19" t="s">
        <v>80</v>
      </c>
      <c r="B114" s="20" t="s">
        <v>270</v>
      </c>
      <c r="C114" s="20" t="s">
        <v>34</v>
      </c>
      <c r="D114" s="20" t="s">
        <v>8</v>
      </c>
      <c r="E114" s="20" t="s">
        <v>81</v>
      </c>
      <c r="F114" s="20"/>
      <c r="G114" s="132">
        <v>17438988.95</v>
      </c>
      <c r="H114" s="133"/>
      <c r="I114" s="132">
        <f>I115</f>
        <v>0</v>
      </c>
      <c r="J114" s="133"/>
      <c r="K114" s="126">
        <f t="shared" si="6"/>
        <v>0</v>
      </c>
      <c r="L114" s="127"/>
    </row>
    <row r="115" spans="1:12" ht="46.5">
      <c r="A115" s="19" t="s">
        <v>568</v>
      </c>
      <c r="B115" s="20" t="s">
        <v>270</v>
      </c>
      <c r="C115" s="20" t="s">
        <v>34</v>
      </c>
      <c r="D115" s="20" t="s">
        <v>8</v>
      </c>
      <c r="E115" s="20" t="s">
        <v>81</v>
      </c>
      <c r="F115" s="20" t="s">
        <v>569</v>
      </c>
      <c r="G115" s="132">
        <v>17438988.95</v>
      </c>
      <c r="H115" s="133"/>
      <c r="I115" s="132">
        <v>0</v>
      </c>
      <c r="J115" s="133"/>
      <c r="K115" s="126">
        <f t="shared" si="6"/>
        <v>0</v>
      </c>
      <c r="L115" s="127"/>
    </row>
    <row r="116" spans="1:12" ht="46.5">
      <c r="A116" s="19" t="s">
        <v>271</v>
      </c>
      <c r="B116" s="20" t="s">
        <v>272</v>
      </c>
      <c r="C116" s="20"/>
      <c r="D116" s="20"/>
      <c r="E116" s="20"/>
      <c r="F116" s="20"/>
      <c r="G116" s="132">
        <v>303600</v>
      </c>
      <c r="H116" s="133"/>
      <c r="I116" s="132">
        <f>I117</f>
        <v>1169819.86</v>
      </c>
      <c r="J116" s="133"/>
      <c r="K116" s="126">
        <f t="shared" si="6"/>
        <v>385.3161594202899</v>
      </c>
      <c r="L116" s="127"/>
    </row>
    <row r="117" spans="1:12" ht="15">
      <c r="A117" s="19" t="s">
        <v>33</v>
      </c>
      <c r="B117" s="20" t="s">
        <v>272</v>
      </c>
      <c r="C117" s="20" t="s">
        <v>34</v>
      </c>
      <c r="D117" s="20"/>
      <c r="E117" s="20"/>
      <c r="F117" s="20"/>
      <c r="G117" s="132">
        <v>303600</v>
      </c>
      <c r="H117" s="133"/>
      <c r="I117" s="132">
        <f>I118</f>
        <v>1169819.86</v>
      </c>
      <c r="J117" s="133"/>
      <c r="K117" s="126">
        <f t="shared" si="6"/>
        <v>385.3161594202899</v>
      </c>
      <c r="L117" s="127"/>
    </row>
    <row r="118" spans="1:12" ht="15">
      <c r="A118" s="19" t="s">
        <v>36</v>
      </c>
      <c r="B118" s="20" t="s">
        <v>272</v>
      </c>
      <c r="C118" s="20" t="s">
        <v>34</v>
      </c>
      <c r="D118" s="20" t="s">
        <v>8</v>
      </c>
      <c r="E118" s="20"/>
      <c r="F118" s="20"/>
      <c r="G118" s="132">
        <v>303600</v>
      </c>
      <c r="H118" s="133"/>
      <c r="I118" s="132">
        <f>I119+I122</f>
        <v>1169819.86</v>
      </c>
      <c r="J118" s="133"/>
      <c r="K118" s="126">
        <f t="shared" si="6"/>
        <v>385.3161594202899</v>
      </c>
      <c r="L118" s="127"/>
    </row>
    <row r="119" spans="1:12" ht="30.75">
      <c r="A119" s="19" t="s">
        <v>78</v>
      </c>
      <c r="B119" s="20" t="s">
        <v>272</v>
      </c>
      <c r="C119" s="20" t="s">
        <v>34</v>
      </c>
      <c r="D119" s="20" t="s">
        <v>8</v>
      </c>
      <c r="E119" s="20" t="s">
        <v>79</v>
      </c>
      <c r="F119" s="20"/>
      <c r="G119" s="132">
        <v>173600</v>
      </c>
      <c r="H119" s="133"/>
      <c r="I119" s="132">
        <f>I120</f>
        <v>0</v>
      </c>
      <c r="J119" s="133"/>
      <c r="K119" s="126">
        <f t="shared" si="6"/>
        <v>0</v>
      </c>
      <c r="L119" s="127"/>
    </row>
    <row r="120" spans="1:12" ht="30.75">
      <c r="A120" s="19" t="s">
        <v>80</v>
      </c>
      <c r="B120" s="20" t="s">
        <v>272</v>
      </c>
      <c r="C120" s="20" t="s">
        <v>34</v>
      </c>
      <c r="D120" s="20" t="s">
        <v>8</v>
      </c>
      <c r="E120" s="20" t="s">
        <v>81</v>
      </c>
      <c r="F120" s="20"/>
      <c r="G120" s="132">
        <v>173600</v>
      </c>
      <c r="H120" s="133"/>
      <c r="I120" s="132">
        <f>I121</f>
        <v>0</v>
      </c>
      <c r="J120" s="133"/>
      <c r="K120" s="126">
        <f t="shared" si="6"/>
        <v>0</v>
      </c>
      <c r="L120" s="127"/>
    </row>
    <row r="121" spans="1:12" ht="46.5">
      <c r="A121" s="19" t="s">
        <v>568</v>
      </c>
      <c r="B121" s="20" t="s">
        <v>272</v>
      </c>
      <c r="C121" s="20" t="s">
        <v>34</v>
      </c>
      <c r="D121" s="20" t="s">
        <v>8</v>
      </c>
      <c r="E121" s="20" t="s">
        <v>81</v>
      </c>
      <c r="F121" s="20" t="s">
        <v>569</v>
      </c>
      <c r="G121" s="132">
        <v>173600</v>
      </c>
      <c r="H121" s="133"/>
      <c r="I121" s="132">
        <v>0</v>
      </c>
      <c r="J121" s="133"/>
      <c r="K121" s="126">
        <f t="shared" si="6"/>
        <v>0</v>
      </c>
      <c r="L121" s="127"/>
    </row>
    <row r="122" spans="1:12" ht="15">
      <c r="A122" s="19" t="s">
        <v>97</v>
      </c>
      <c r="B122" s="20" t="s">
        <v>272</v>
      </c>
      <c r="C122" s="20" t="s">
        <v>34</v>
      </c>
      <c r="D122" s="20" t="s">
        <v>8</v>
      </c>
      <c r="E122" s="20" t="s">
        <v>98</v>
      </c>
      <c r="F122" s="20"/>
      <c r="G122" s="132">
        <v>130000</v>
      </c>
      <c r="H122" s="133"/>
      <c r="I122" s="132">
        <f>I123</f>
        <v>1169819.86</v>
      </c>
      <c r="J122" s="133"/>
      <c r="K122" s="126">
        <f t="shared" si="6"/>
        <v>899.8614307692309</v>
      </c>
      <c r="L122" s="127"/>
    </row>
    <row r="123" spans="1:12" ht="49.5" customHeight="1">
      <c r="A123" s="19" t="s">
        <v>237</v>
      </c>
      <c r="B123" s="20" t="s">
        <v>272</v>
      </c>
      <c r="C123" s="20" t="s">
        <v>34</v>
      </c>
      <c r="D123" s="20" t="s">
        <v>8</v>
      </c>
      <c r="E123" s="20" t="s">
        <v>238</v>
      </c>
      <c r="F123" s="20"/>
      <c r="G123" s="132">
        <v>130000</v>
      </c>
      <c r="H123" s="133"/>
      <c r="I123" s="132">
        <f>I124</f>
        <v>1169819.86</v>
      </c>
      <c r="J123" s="133"/>
      <c r="K123" s="126">
        <f t="shared" si="6"/>
        <v>899.8614307692309</v>
      </c>
      <c r="L123" s="127"/>
    </row>
    <row r="124" spans="1:12" ht="46.5">
      <c r="A124" s="19" t="s">
        <v>568</v>
      </c>
      <c r="B124" s="20" t="s">
        <v>272</v>
      </c>
      <c r="C124" s="20" t="s">
        <v>34</v>
      </c>
      <c r="D124" s="20" t="s">
        <v>8</v>
      </c>
      <c r="E124" s="20" t="s">
        <v>238</v>
      </c>
      <c r="F124" s="20" t="s">
        <v>569</v>
      </c>
      <c r="G124" s="132">
        <v>130000</v>
      </c>
      <c r="H124" s="133"/>
      <c r="I124" s="132">
        <v>1169819.86</v>
      </c>
      <c r="J124" s="133"/>
      <c r="K124" s="126">
        <f>I124/G124*100</f>
        <v>899.8614307692309</v>
      </c>
      <c r="L124" s="127"/>
    </row>
    <row r="125" spans="1:12" ht="30.75">
      <c r="A125" s="17" t="s">
        <v>321</v>
      </c>
      <c r="B125" s="18" t="s">
        <v>322</v>
      </c>
      <c r="C125" s="18"/>
      <c r="D125" s="18"/>
      <c r="E125" s="18"/>
      <c r="F125" s="18"/>
      <c r="G125" s="134">
        <v>291936547.74</v>
      </c>
      <c r="H125" s="135"/>
      <c r="I125" s="134">
        <f>I126+I133+I149+I159+I181+I188</f>
        <v>54360751.88</v>
      </c>
      <c r="J125" s="135"/>
      <c r="K125" s="126">
        <f t="shared" si="6"/>
        <v>18.620742178678473</v>
      </c>
      <c r="L125" s="127"/>
    </row>
    <row r="126" spans="1:12" ht="30.75">
      <c r="A126" s="17" t="s">
        <v>366</v>
      </c>
      <c r="B126" s="18" t="s">
        <v>367</v>
      </c>
      <c r="C126" s="18"/>
      <c r="D126" s="18"/>
      <c r="E126" s="18"/>
      <c r="F126" s="18"/>
      <c r="G126" s="134">
        <v>8202600</v>
      </c>
      <c r="H126" s="135"/>
      <c r="I126" s="134">
        <f aca="true" t="shared" si="9" ref="I126:I131">I127</f>
        <v>1709348.19</v>
      </c>
      <c r="J126" s="135"/>
      <c r="K126" s="126">
        <f t="shared" si="6"/>
        <v>20.839102113963865</v>
      </c>
      <c r="L126" s="127"/>
    </row>
    <row r="127" spans="1:12" ht="46.5">
      <c r="A127" s="19" t="s">
        <v>368</v>
      </c>
      <c r="B127" s="20" t="s">
        <v>369</v>
      </c>
      <c r="C127" s="20"/>
      <c r="D127" s="20"/>
      <c r="E127" s="20"/>
      <c r="F127" s="20"/>
      <c r="G127" s="132">
        <v>8202600</v>
      </c>
      <c r="H127" s="133"/>
      <c r="I127" s="132">
        <f t="shared" si="9"/>
        <v>1709348.19</v>
      </c>
      <c r="J127" s="133"/>
      <c r="K127" s="126">
        <f t="shared" si="6"/>
        <v>20.839102113963865</v>
      </c>
      <c r="L127" s="127"/>
    </row>
    <row r="128" spans="1:12" ht="15">
      <c r="A128" s="19" t="s">
        <v>40</v>
      </c>
      <c r="B128" s="20" t="s">
        <v>369</v>
      </c>
      <c r="C128" s="20" t="s">
        <v>41</v>
      </c>
      <c r="D128" s="20"/>
      <c r="E128" s="20"/>
      <c r="F128" s="20"/>
      <c r="G128" s="132">
        <v>8202600</v>
      </c>
      <c r="H128" s="133"/>
      <c r="I128" s="132">
        <f t="shared" si="9"/>
        <v>1709348.19</v>
      </c>
      <c r="J128" s="133"/>
      <c r="K128" s="126">
        <f t="shared" si="6"/>
        <v>20.839102113963865</v>
      </c>
      <c r="L128" s="127"/>
    </row>
    <row r="129" spans="1:12" ht="15">
      <c r="A129" s="19" t="s">
        <v>43</v>
      </c>
      <c r="B129" s="20" t="s">
        <v>369</v>
      </c>
      <c r="C129" s="20" t="s">
        <v>41</v>
      </c>
      <c r="D129" s="20" t="s">
        <v>8</v>
      </c>
      <c r="E129" s="20"/>
      <c r="F129" s="20"/>
      <c r="G129" s="132">
        <v>8202600</v>
      </c>
      <c r="H129" s="133"/>
      <c r="I129" s="132">
        <f t="shared" si="9"/>
        <v>1709348.19</v>
      </c>
      <c r="J129" s="133"/>
      <c r="K129" s="126">
        <f t="shared" si="6"/>
        <v>20.839102113963865</v>
      </c>
      <c r="L129" s="127"/>
    </row>
    <row r="130" spans="1:12" ht="33" customHeight="1">
      <c r="A130" s="19" t="s">
        <v>301</v>
      </c>
      <c r="B130" s="20" t="s">
        <v>369</v>
      </c>
      <c r="C130" s="20" t="s">
        <v>41</v>
      </c>
      <c r="D130" s="20" t="s">
        <v>8</v>
      </c>
      <c r="E130" s="20" t="s">
        <v>302</v>
      </c>
      <c r="F130" s="20"/>
      <c r="G130" s="132">
        <v>8202600</v>
      </c>
      <c r="H130" s="133"/>
      <c r="I130" s="132">
        <f t="shared" si="9"/>
        <v>1709348.19</v>
      </c>
      <c r="J130" s="133"/>
      <c r="K130" s="126">
        <f t="shared" si="6"/>
        <v>20.839102113963865</v>
      </c>
      <c r="L130" s="127"/>
    </row>
    <row r="131" spans="1:12" ht="15">
      <c r="A131" s="19" t="s">
        <v>327</v>
      </c>
      <c r="B131" s="20" t="s">
        <v>369</v>
      </c>
      <c r="C131" s="20" t="s">
        <v>41</v>
      </c>
      <c r="D131" s="20" t="s">
        <v>8</v>
      </c>
      <c r="E131" s="20" t="s">
        <v>328</v>
      </c>
      <c r="F131" s="20"/>
      <c r="G131" s="132">
        <v>8202600</v>
      </c>
      <c r="H131" s="133"/>
      <c r="I131" s="132">
        <f t="shared" si="9"/>
        <v>1709348.19</v>
      </c>
      <c r="J131" s="133"/>
      <c r="K131" s="126">
        <f t="shared" si="6"/>
        <v>20.839102113963865</v>
      </c>
      <c r="L131" s="127"/>
    </row>
    <row r="132" spans="1:12" ht="30" customHeight="1">
      <c r="A132" s="19" t="s">
        <v>564</v>
      </c>
      <c r="B132" s="20" t="s">
        <v>369</v>
      </c>
      <c r="C132" s="20" t="s">
        <v>41</v>
      </c>
      <c r="D132" s="20" t="s">
        <v>8</v>
      </c>
      <c r="E132" s="20" t="s">
        <v>328</v>
      </c>
      <c r="F132" s="20" t="s">
        <v>565</v>
      </c>
      <c r="G132" s="132">
        <v>8202600</v>
      </c>
      <c r="H132" s="133"/>
      <c r="I132" s="132">
        <v>1709348.19</v>
      </c>
      <c r="J132" s="133"/>
      <c r="K132" s="126">
        <f t="shared" si="6"/>
        <v>20.839102113963865</v>
      </c>
      <c r="L132" s="127"/>
    </row>
    <row r="133" spans="1:12" ht="62.25">
      <c r="A133" s="17" t="s">
        <v>514</v>
      </c>
      <c r="B133" s="18" t="s">
        <v>515</v>
      </c>
      <c r="C133" s="18"/>
      <c r="D133" s="18"/>
      <c r="E133" s="18"/>
      <c r="F133" s="18"/>
      <c r="G133" s="134">
        <v>7351994.04</v>
      </c>
      <c r="H133" s="135"/>
      <c r="I133" s="134">
        <f>I134+I143</f>
        <v>205326.6</v>
      </c>
      <c r="J133" s="135"/>
      <c r="K133" s="126">
        <f t="shared" si="6"/>
        <v>2.7928015023254837</v>
      </c>
      <c r="L133" s="127"/>
    </row>
    <row r="134" spans="1:12" ht="46.5">
      <c r="A134" s="19" t="s">
        <v>516</v>
      </c>
      <c r="B134" s="20" t="s">
        <v>517</v>
      </c>
      <c r="C134" s="20"/>
      <c r="D134" s="20"/>
      <c r="E134" s="20"/>
      <c r="F134" s="20"/>
      <c r="G134" s="132">
        <v>7327518</v>
      </c>
      <c r="H134" s="133"/>
      <c r="I134" s="132">
        <f>I135</f>
        <v>205326.6</v>
      </c>
      <c r="J134" s="133"/>
      <c r="K134" s="126">
        <f t="shared" si="6"/>
        <v>2.8021302711231826</v>
      </c>
      <c r="L134" s="127"/>
    </row>
    <row r="135" spans="1:12" ht="15">
      <c r="A135" s="19" t="s">
        <v>50</v>
      </c>
      <c r="B135" s="20" t="s">
        <v>517</v>
      </c>
      <c r="C135" s="20" t="s">
        <v>23</v>
      </c>
      <c r="D135" s="20"/>
      <c r="E135" s="20"/>
      <c r="F135" s="20"/>
      <c r="G135" s="132">
        <v>7327518</v>
      </c>
      <c r="H135" s="133"/>
      <c r="I135" s="132">
        <f>I136</f>
        <v>205326.6</v>
      </c>
      <c r="J135" s="133"/>
      <c r="K135" s="126">
        <f aca="true" t="shared" si="10" ref="K135:K198">I135/G135*100</f>
        <v>2.8021302711231826</v>
      </c>
      <c r="L135" s="127"/>
    </row>
    <row r="136" spans="1:12" ht="15">
      <c r="A136" s="19" t="s">
        <v>53</v>
      </c>
      <c r="B136" s="20" t="s">
        <v>517</v>
      </c>
      <c r="C136" s="20" t="s">
        <v>23</v>
      </c>
      <c r="D136" s="20" t="s">
        <v>14</v>
      </c>
      <c r="E136" s="20"/>
      <c r="F136" s="20"/>
      <c r="G136" s="132">
        <v>7327518</v>
      </c>
      <c r="H136" s="133"/>
      <c r="I136" s="132">
        <f>I137+I140</f>
        <v>205326.6</v>
      </c>
      <c r="J136" s="133"/>
      <c r="K136" s="126">
        <f t="shared" si="10"/>
        <v>2.8021302711231826</v>
      </c>
      <c r="L136" s="127"/>
    </row>
    <row r="137" spans="1:12" ht="78">
      <c r="A137" s="19" t="s">
        <v>69</v>
      </c>
      <c r="B137" s="20" t="s">
        <v>517</v>
      </c>
      <c r="C137" s="20" t="s">
        <v>23</v>
      </c>
      <c r="D137" s="20" t="s">
        <v>14</v>
      </c>
      <c r="E137" s="20" t="s">
        <v>70</v>
      </c>
      <c r="F137" s="20"/>
      <c r="G137" s="132">
        <v>6661380</v>
      </c>
      <c r="H137" s="133"/>
      <c r="I137" s="132">
        <f>I138</f>
        <v>151326.6</v>
      </c>
      <c r="J137" s="133"/>
      <c r="K137" s="126">
        <f t="shared" si="10"/>
        <v>2.271700458463562</v>
      </c>
      <c r="L137" s="127"/>
    </row>
    <row r="138" spans="1:12" ht="30.75">
      <c r="A138" s="19" t="s">
        <v>71</v>
      </c>
      <c r="B138" s="20" t="s">
        <v>517</v>
      </c>
      <c r="C138" s="20" t="s">
        <v>23</v>
      </c>
      <c r="D138" s="20" t="s">
        <v>14</v>
      </c>
      <c r="E138" s="20" t="s">
        <v>72</v>
      </c>
      <c r="F138" s="20"/>
      <c r="G138" s="132">
        <v>6661380</v>
      </c>
      <c r="H138" s="133"/>
      <c r="I138" s="132">
        <f>I139</f>
        <v>151326.6</v>
      </c>
      <c r="J138" s="133"/>
      <c r="K138" s="126">
        <f t="shared" si="10"/>
        <v>2.271700458463562</v>
      </c>
      <c r="L138" s="127"/>
    </row>
    <row r="139" spans="1:12" ht="30.75">
      <c r="A139" s="19" t="s">
        <v>557</v>
      </c>
      <c r="B139" s="20" t="s">
        <v>517</v>
      </c>
      <c r="C139" s="20" t="s">
        <v>23</v>
      </c>
      <c r="D139" s="20" t="s">
        <v>14</v>
      </c>
      <c r="E139" s="20" t="s">
        <v>72</v>
      </c>
      <c r="F139" s="20" t="s">
        <v>558</v>
      </c>
      <c r="G139" s="132">
        <v>6661380</v>
      </c>
      <c r="H139" s="133"/>
      <c r="I139" s="132">
        <v>151326.6</v>
      </c>
      <c r="J139" s="133"/>
      <c r="K139" s="126">
        <f t="shared" si="10"/>
        <v>2.271700458463562</v>
      </c>
      <c r="L139" s="127"/>
    </row>
    <row r="140" spans="1:12" ht="30.75">
      <c r="A140" s="19" t="s">
        <v>78</v>
      </c>
      <c r="B140" s="20" t="s">
        <v>517</v>
      </c>
      <c r="C140" s="20" t="s">
        <v>23</v>
      </c>
      <c r="D140" s="20" t="s">
        <v>14</v>
      </c>
      <c r="E140" s="20" t="s">
        <v>79</v>
      </c>
      <c r="F140" s="20"/>
      <c r="G140" s="132">
        <v>666138</v>
      </c>
      <c r="H140" s="133"/>
      <c r="I140" s="132">
        <f>I141</f>
        <v>54000</v>
      </c>
      <c r="J140" s="133"/>
      <c r="K140" s="126">
        <f t="shared" si="10"/>
        <v>8.106428397719391</v>
      </c>
      <c r="L140" s="127"/>
    </row>
    <row r="141" spans="1:12" ht="33" customHeight="1">
      <c r="A141" s="19" t="s">
        <v>80</v>
      </c>
      <c r="B141" s="20" t="s">
        <v>517</v>
      </c>
      <c r="C141" s="20" t="s">
        <v>23</v>
      </c>
      <c r="D141" s="20" t="s">
        <v>14</v>
      </c>
      <c r="E141" s="20" t="s">
        <v>81</v>
      </c>
      <c r="F141" s="20"/>
      <c r="G141" s="132">
        <v>666138</v>
      </c>
      <c r="H141" s="133"/>
      <c r="I141" s="132">
        <f>I142</f>
        <v>54000</v>
      </c>
      <c r="J141" s="133"/>
      <c r="K141" s="126">
        <f t="shared" si="10"/>
        <v>8.106428397719391</v>
      </c>
      <c r="L141" s="127"/>
    </row>
    <row r="142" spans="1:12" ht="30.75" customHeight="1">
      <c r="A142" s="19" t="s">
        <v>557</v>
      </c>
      <c r="B142" s="20" t="s">
        <v>517</v>
      </c>
      <c r="C142" s="20" t="s">
        <v>23</v>
      </c>
      <c r="D142" s="20" t="s">
        <v>14</v>
      </c>
      <c r="E142" s="20" t="s">
        <v>81</v>
      </c>
      <c r="F142" s="20" t="s">
        <v>558</v>
      </c>
      <c r="G142" s="132">
        <v>666138</v>
      </c>
      <c r="H142" s="133"/>
      <c r="I142" s="132">
        <v>54000</v>
      </c>
      <c r="J142" s="133"/>
      <c r="K142" s="126">
        <f t="shared" si="10"/>
        <v>8.106428397719391</v>
      </c>
      <c r="L142" s="127"/>
    </row>
    <row r="143" spans="1:12" ht="48" customHeight="1">
      <c r="A143" s="19" t="s">
        <v>518</v>
      </c>
      <c r="B143" s="20" t="s">
        <v>519</v>
      </c>
      <c r="C143" s="20"/>
      <c r="D143" s="20"/>
      <c r="E143" s="20"/>
      <c r="F143" s="20"/>
      <c r="G143" s="132">
        <v>24476.04</v>
      </c>
      <c r="H143" s="133"/>
      <c r="I143" s="132">
        <f>I144</f>
        <v>0</v>
      </c>
      <c r="J143" s="133"/>
      <c r="K143" s="126">
        <f t="shared" si="10"/>
        <v>0</v>
      </c>
      <c r="L143" s="127"/>
    </row>
    <row r="144" spans="1:12" ht="15">
      <c r="A144" s="19" t="s">
        <v>50</v>
      </c>
      <c r="B144" s="20" t="s">
        <v>519</v>
      </c>
      <c r="C144" s="20" t="s">
        <v>23</v>
      </c>
      <c r="D144" s="20"/>
      <c r="E144" s="20"/>
      <c r="F144" s="20"/>
      <c r="G144" s="132">
        <v>24476.04</v>
      </c>
      <c r="H144" s="133"/>
      <c r="I144" s="132">
        <f>I145</f>
        <v>0</v>
      </c>
      <c r="J144" s="133"/>
      <c r="K144" s="126">
        <f t="shared" si="10"/>
        <v>0</v>
      </c>
      <c r="L144" s="127"/>
    </row>
    <row r="145" spans="1:12" ht="15">
      <c r="A145" s="19" t="s">
        <v>53</v>
      </c>
      <c r="B145" s="20" t="s">
        <v>519</v>
      </c>
      <c r="C145" s="20" t="s">
        <v>23</v>
      </c>
      <c r="D145" s="20" t="s">
        <v>14</v>
      </c>
      <c r="E145" s="20"/>
      <c r="F145" s="20"/>
      <c r="G145" s="132">
        <v>24476.04</v>
      </c>
      <c r="H145" s="133"/>
      <c r="I145" s="132">
        <f>I146</f>
        <v>0</v>
      </c>
      <c r="J145" s="133"/>
      <c r="K145" s="126">
        <f t="shared" si="10"/>
        <v>0</v>
      </c>
      <c r="L145" s="127"/>
    </row>
    <row r="146" spans="1:12" ht="18.75" customHeight="1">
      <c r="A146" s="19" t="s">
        <v>103</v>
      </c>
      <c r="B146" s="20" t="s">
        <v>519</v>
      </c>
      <c r="C146" s="20" t="s">
        <v>23</v>
      </c>
      <c r="D146" s="20" t="s">
        <v>14</v>
      </c>
      <c r="E146" s="20" t="s">
        <v>104</v>
      </c>
      <c r="F146" s="20"/>
      <c r="G146" s="132">
        <v>24476.04</v>
      </c>
      <c r="H146" s="133"/>
      <c r="I146" s="132">
        <f>I147</f>
        <v>0</v>
      </c>
      <c r="J146" s="133"/>
      <c r="K146" s="126">
        <f t="shared" si="10"/>
        <v>0</v>
      </c>
      <c r="L146" s="127"/>
    </row>
    <row r="147" spans="1:12" ht="15">
      <c r="A147" s="19" t="s">
        <v>520</v>
      </c>
      <c r="B147" s="20" t="s">
        <v>519</v>
      </c>
      <c r="C147" s="20" t="s">
        <v>23</v>
      </c>
      <c r="D147" s="20" t="s">
        <v>14</v>
      </c>
      <c r="E147" s="20" t="s">
        <v>521</v>
      </c>
      <c r="F147" s="20"/>
      <c r="G147" s="132">
        <v>24476.04</v>
      </c>
      <c r="H147" s="133"/>
      <c r="I147" s="132">
        <f>I148</f>
        <v>0</v>
      </c>
      <c r="J147" s="133"/>
      <c r="K147" s="126">
        <f t="shared" si="10"/>
        <v>0</v>
      </c>
      <c r="L147" s="127"/>
    </row>
    <row r="148" spans="1:12" ht="33" customHeight="1">
      <c r="A148" s="19" t="s">
        <v>557</v>
      </c>
      <c r="B148" s="20" t="s">
        <v>519</v>
      </c>
      <c r="C148" s="20" t="s">
        <v>23</v>
      </c>
      <c r="D148" s="20" t="s">
        <v>14</v>
      </c>
      <c r="E148" s="20" t="s">
        <v>521</v>
      </c>
      <c r="F148" s="20" t="s">
        <v>558</v>
      </c>
      <c r="G148" s="132">
        <v>24476.04</v>
      </c>
      <c r="H148" s="133"/>
      <c r="I148" s="132">
        <v>0</v>
      </c>
      <c r="J148" s="133"/>
      <c r="K148" s="126">
        <f t="shared" si="10"/>
        <v>0</v>
      </c>
      <c r="L148" s="127"/>
    </row>
    <row r="149" spans="1:12" ht="30.75">
      <c r="A149" s="17" t="s">
        <v>442</v>
      </c>
      <c r="B149" s="18" t="s">
        <v>443</v>
      </c>
      <c r="C149" s="18"/>
      <c r="D149" s="18"/>
      <c r="E149" s="18"/>
      <c r="F149" s="18"/>
      <c r="G149" s="134">
        <v>137300</v>
      </c>
      <c r="H149" s="135"/>
      <c r="I149" s="134">
        <f>I150</f>
        <v>25000</v>
      </c>
      <c r="J149" s="135"/>
      <c r="K149" s="126">
        <f t="shared" si="10"/>
        <v>18.20830298616169</v>
      </c>
      <c r="L149" s="127"/>
    </row>
    <row r="150" spans="1:12" ht="32.25" customHeight="1">
      <c r="A150" s="19" t="s">
        <v>444</v>
      </c>
      <c r="B150" s="20" t="s">
        <v>445</v>
      </c>
      <c r="C150" s="20"/>
      <c r="D150" s="20"/>
      <c r="E150" s="20"/>
      <c r="F150" s="20"/>
      <c r="G150" s="132">
        <v>137300</v>
      </c>
      <c r="H150" s="133"/>
      <c r="I150" s="132">
        <f>I151</f>
        <v>25000</v>
      </c>
      <c r="J150" s="133"/>
      <c r="K150" s="126">
        <f t="shared" si="10"/>
        <v>18.20830298616169</v>
      </c>
      <c r="L150" s="127"/>
    </row>
    <row r="151" spans="1:12" ht="15">
      <c r="A151" s="19" t="s">
        <v>40</v>
      </c>
      <c r="B151" s="20" t="s">
        <v>445</v>
      </c>
      <c r="C151" s="20" t="s">
        <v>41</v>
      </c>
      <c r="D151" s="20"/>
      <c r="E151" s="20"/>
      <c r="F151" s="20"/>
      <c r="G151" s="132">
        <v>137300</v>
      </c>
      <c r="H151" s="133"/>
      <c r="I151" s="132">
        <f>I152</f>
        <v>25000</v>
      </c>
      <c r="J151" s="133"/>
      <c r="K151" s="126">
        <f t="shared" si="10"/>
        <v>18.20830298616169</v>
      </c>
      <c r="L151" s="127"/>
    </row>
    <row r="152" spans="1:12" ht="15">
      <c r="A152" s="19" t="s">
        <v>46</v>
      </c>
      <c r="B152" s="20" t="s">
        <v>445</v>
      </c>
      <c r="C152" s="20" t="s">
        <v>41</v>
      </c>
      <c r="D152" s="20" t="s">
        <v>30</v>
      </c>
      <c r="E152" s="20"/>
      <c r="F152" s="20"/>
      <c r="G152" s="132">
        <v>137300</v>
      </c>
      <c r="H152" s="133"/>
      <c r="I152" s="132">
        <f>I153+I156</f>
        <v>25000</v>
      </c>
      <c r="J152" s="133"/>
      <c r="K152" s="126">
        <f t="shared" si="10"/>
        <v>18.20830298616169</v>
      </c>
      <c r="L152" s="127"/>
    </row>
    <row r="153" spans="1:12" ht="33" customHeight="1">
      <c r="A153" s="19" t="s">
        <v>78</v>
      </c>
      <c r="B153" s="20" t="s">
        <v>445</v>
      </c>
      <c r="C153" s="20" t="s">
        <v>41</v>
      </c>
      <c r="D153" s="20" t="s">
        <v>30</v>
      </c>
      <c r="E153" s="20" t="s">
        <v>79</v>
      </c>
      <c r="F153" s="20"/>
      <c r="G153" s="132">
        <v>41600</v>
      </c>
      <c r="H153" s="133"/>
      <c r="I153" s="132">
        <f>I154</f>
        <v>0</v>
      </c>
      <c r="J153" s="133"/>
      <c r="K153" s="126">
        <f t="shared" si="10"/>
        <v>0</v>
      </c>
      <c r="L153" s="127"/>
    </row>
    <row r="154" spans="1:12" ht="33" customHeight="1">
      <c r="A154" s="19" t="s">
        <v>80</v>
      </c>
      <c r="B154" s="20" t="s">
        <v>445</v>
      </c>
      <c r="C154" s="20" t="s">
        <v>41</v>
      </c>
      <c r="D154" s="20" t="s">
        <v>30</v>
      </c>
      <c r="E154" s="20" t="s">
        <v>81</v>
      </c>
      <c r="F154" s="20"/>
      <c r="G154" s="132">
        <v>41600</v>
      </c>
      <c r="H154" s="133"/>
      <c r="I154" s="132">
        <f>I155</f>
        <v>0</v>
      </c>
      <c r="J154" s="133"/>
      <c r="K154" s="126">
        <f t="shared" si="10"/>
        <v>0</v>
      </c>
      <c r="L154" s="127"/>
    </row>
    <row r="155" spans="1:12" ht="36" customHeight="1">
      <c r="A155" s="19" t="s">
        <v>564</v>
      </c>
      <c r="B155" s="20" t="s">
        <v>445</v>
      </c>
      <c r="C155" s="20" t="s">
        <v>41</v>
      </c>
      <c r="D155" s="20" t="s">
        <v>30</v>
      </c>
      <c r="E155" s="20" t="s">
        <v>81</v>
      </c>
      <c r="F155" s="20" t="s">
        <v>565</v>
      </c>
      <c r="G155" s="132">
        <v>41600</v>
      </c>
      <c r="H155" s="133"/>
      <c r="I155" s="132">
        <v>0</v>
      </c>
      <c r="J155" s="133"/>
      <c r="K155" s="126">
        <f t="shared" si="10"/>
        <v>0</v>
      </c>
      <c r="L155" s="127"/>
    </row>
    <row r="156" spans="1:12" ht="18.75" customHeight="1">
      <c r="A156" s="19" t="s">
        <v>103</v>
      </c>
      <c r="B156" s="20" t="s">
        <v>445</v>
      </c>
      <c r="C156" s="20" t="s">
        <v>41</v>
      </c>
      <c r="D156" s="20" t="s">
        <v>30</v>
      </c>
      <c r="E156" s="20" t="s">
        <v>104</v>
      </c>
      <c r="F156" s="20"/>
      <c r="G156" s="132">
        <v>95700</v>
      </c>
      <c r="H156" s="133"/>
      <c r="I156" s="132">
        <f>I157</f>
        <v>25000</v>
      </c>
      <c r="J156" s="133"/>
      <c r="K156" s="126">
        <f t="shared" si="10"/>
        <v>26.12330198537095</v>
      </c>
      <c r="L156" s="127"/>
    </row>
    <row r="157" spans="1:12" ht="15">
      <c r="A157" s="19" t="s">
        <v>446</v>
      </c>
      <c r="B157" s="20" t="s">
        <v>445</v>
      </c>
      <c r="C157" s="20" t="s">
        <v>41</v>
      </c>
      <c r="D157" s="20" t="s">
        <v>30</v>
      </c>
      <c r="E157" s="20" t="s">
        <v>447</v>
      </c>
      <c r="F157" s="20"/>
      <c r="G157" s="132">
        <v>95700</v>
      </c>
      <c r="H157" s="133"/>
      <c r="I157" s="132">
        <f>I158</f>
        <v>25000</v>
      </c>
      <c r="J157" s="133"/>
      <c r="K157" s="126">
        <f t="shared" si="10"/>
        <v>26.12330198537095</v>
      </c>
      <c r="L157" s="127"/>
    </row>
    <row r="158" spans="1:12" ht="33.75" customHeight="1">
      <c r="A158" s="19" t="s">
        <v>564</v>
      </c>
      <c r="B158" s="20" t="s">
        <v>445</v>
      </c>
      <c r="C158" s="20" t="s">
        <v>41</v>
      </c>
      <c r="D158" s="20" t="s">
        <v>30</v>
      </c>
      <c r="E158" s="20" t="s">
        <v>447</v>
      </c>
      <c r="F158" s="20" t="s">
        <v>565</v>
      </c>
      <c r="G158" s="132">
        <v>95700</v>
      </c>
      <c r="H158" s="133"/>
      <c r="I158" s="132">
        <v>25000</v>
      </c>
      <c r="J158" s="133"/>
      <c r="K158" s="126">
        <f t="shared" si="10"/>
        <v>26.12330198537095</v>
      </c>
      <c r="L158" s="127"/>
    </row>
    <row r="159" spans="1:12" ht="50.25" customHeight="1">
      <c r="A159" s="17" t="s">
        <v>323</v>
      </c>
      <c r="B159" s="18" t="s">
        <v>324</v>
      </c>
      <c r="C159" s="18"/>
      <c r="D159" s="18"/>
      <c r="E159" s="18"/>
      <c r="F159" s="18"/>
      <c r="G159" s="134">
        <v>274955039.7</v>
      </c>
      <c r="H159" s="135"/>
      <c r="I159" s="134">
        <f>I160</f>
        <v>52381697.910000004</v>
      </c>
      <c r="J159" s="135"/>
      <c r="K159" s="126">
        <f t="shared" si="10"/>
        <v>19.051004835973554</v>
      </c>
      <c r="L159" s="127"/>
    </row>
    <row r="160" spans="1:12" ht="15">
      <c r="A160" s="19" t="s">
        <v>325</v>
      </c>
      <c r="B160" s="20" t="s">
        <v>326</v>
      </c>
      <c r="C160" s="20"/>
      <c r="D160" s="20"/>
      <c r="E160" s="20"/>
      <c r="F160" s="20"/>
      <c r="G160" s="132">
        <v>274955039.7</v>
      </c>
      <c r="H160" s="133"/>
      <c r="I160" s="132">
        <f>I161</f>
        <v>52381697.910000004</v>
      </c>
      <c r="J160" s="133"/>
      <c r="K160" s="126">
        <f t="shared" si="10"/>
        <v>19.051004835973554</v>
      </c>
      <c r="L160" s="127"/>
    </row>
    <row r="161" spans="1:12" ht="15">
      <c r="A161" s="19" t="s">
        <v>40</v>
      </c>
      <c r="B161" s="20" t="s">
        <v>326</v>
      </c>
      <c r="C161" s="20" t="s">
        <v>41</v>
      </c>
      <c r="D161" s="20"/>
      <c r="E161" s="20"/>
      <c r="F161" s="20"/>
      <c r="G161" s="132">
        <v>274955039.7</v>
      </c>
      <c r="H161" s="133"/>
      <c r="I161" s="132">
        <f>I162+I166+I170+I174</f>
        <v>52381697.910000004</v>
      </c>
      <c r="J161" s="133"/>
      <c r="K161" s="126">
        <f t="shared" si="10"/>
        <v>19.051004835973554</v>
      </c>
      <c r="L161" s="127"/>
    </row>
    <row r="162" spans="1:12" ht="15">
      <c r="A162" s="19" t="s">
        <v>42</v>
      </c>
      <c r="B162" s="20" t="s">
        <v>326</v>
      </c>
      <c r="C162" s="20" t="s">
        <v>41</v>
      </c>
      <c r="D162" s="20" t="s">
        <v>6</v>
      </c>
      <c r="E162" s="20"/>
      <c r="F162" s="20"/>
      <c r="G162" s="132">
        <v>70907950.14</v>
      </c>
      <c r="H162" s="133"/>
      <c r="I162" s="132">
        <f>I163</f>
        <v>12619304.13</v>
      </c>
      <c r="J162" s="133"/>
      <c r="K162" s="126">
        <f t="shared" si="10"/>
        <v>17.796740852167584</v>
      </c>
      <c r="L162" s="127"/>
    </row>
    <row r="163" spans="1:12" ht="33" customHeight="1">
      <c r="A163" s="19" t="s">
        <v>301</v>
      </c>
      <c r="B163" s="20" t="s">
        <v>326</v>
      </c>
      <c r="C163" s="20" t="s">
        <v>41</v>
      </c>
      <c r="D163" s="20" t="s">
        <v>6</v>
      </c>
      <c r="E163" s="20" t="s">
        <v>302</v>
      </c>
      <c r="F163" s="20"/>
      <c r="G163" s="132">
        <v>70907950.14</v>
      </c>
      <c r="H163" s="133"/>
      <c r="I163" s="132">
        <f>I164</f>
        <v>12619304.13</v>
      </c>
      <c r="J163" s="133"/>
      <c r="K163" s="126">
        <f t="shared" si="10"/>
        <v>17.796740852167584</v>
      </c>
      <c r="L163" s="127"/>
    </row>
    <row r="164" spans="1:12" ht="15">
      <c r="A164" s="19" t="s">
        <v>327</v>
      </c>
      <c r="B164" s="20" t="s">
        <v>326</v>
      </c>
      <c r="C164" s="20" t="s">
        <v>41</v>
      </c>
      <c r="D164" s="20" t="s">
        <v>6</v>
      </c>
      <c r="E164" s="20" t="s">
        <v>328</v>
      </c>
      <c r="F164" s="20"/>
      <c r="G164" s="132">
        <v>70907950.14</v>
      </c>
      <c r="H164" s="133"/>
      <c r="I164" s="132">
        <f>I165</f>
        <v>12619304.13</v>
      </c>
      <c r="J164" s="133"/>
      <c r="K164" s="126">
        <f t="shared" si="10"/>
        <v>17.796740852167584</v>
      </c>
      <c r="L164" s="127"/>
    </row>
    <row r="165" spans="1:12" ht="36" customHeight="1">
      <c r="A165" s="19" t="s">
        <v>564</v>
      </c>
      <c r="B165" s="20" t="s">
        <v>326</v>
      </c>
      <c r="C165" s="20" t="s">
        <v>41</v>
      </c>
      <c r="D165" s="20" t="s">
        <v>6</v>
      </c>
      <c r="E165" s="20" t="s">
        <v>328</v>
      </c>
      <c r="F165" s="20" t="s">
        <v>565</v>
      </c>
      <c r="G165" s="132">
        <v>70907950.14</v>
      </c>
      <c r="H165" s="133"/>
      <c r="I165" s="132">
        <v>12619304.13</v>
      </c>
      <c r="J165" s="133"/>
      <c r="K165" s="126">
        <f t="shared" si="10"/>
        <v>17.796740852167584</v>
      </c>
      <c r="L165" s="127"/>
    </row>
    <row r="166" spans="1:12" ht="15">
      <c r="A166" s="19" t="s">
        <v>43</v>
      </c>
      <c r="B166" s="20" t="s">
        <v>326</v>
      </c>
      <c r="C166" s="20" t="s">
        <v>41</v>
      </c>
      <c r="D166" s="20" t="s">
        <v>8</v>
      </c>
      <c r="E166" s="20"/>
      <c r="F166" s="20"/>
      <c r="G166" s="132">
        <v>198998893.56</v>
      </c>
      <c r="H166" s="133"/>
      <c r="I166" s="132">
        <f>I167</f>
        <v>39398096.3</v>
      </c>
      <c r="J166" s="133"/>
      <c r="K166" s="126">
        <f t="shared" si="10"/>
        <v>19.798148419413753</v>
      </c>
      <c r="L166" s="127"/>
    </row>
    <row r="167" spans="1:12" ht="33" customHeight="1">
      <c r="A167" s="19" t="s">
        <v>301</v>
      </c>
      <c r="B167" s="20" t="s">
        <v>326</v>
      </c>
      <c r="C167" s="20" t="s">
        <v>41</v>
      </c>
      <c r="D167" s="20" t="s">
        <v>8</v>
      </c>
      <c r="E167" s="20" t="s">
        <v>302</v>
      </c>
      <c r="F167" s="20"/>
      <c r="G167" s="132">
        <v>198998893.56</v>
      </c>
      <c r="H167" s="133"/>
      <c r="I167" s="132">
        <f>I168</f>
        <v>39398096.3</v>
      </c>
      <c r="J167" s="133"/>
      <c r="K167" s="126">
        <f t="shared" si="10"/>
        <v>19.798148419413753</v>
      </c>
      <c r="L167" s="127"/>
    </row>
    <row r="168" spans="1:12" ht="15">
      <c r="A168" s="19" t="s">
        <v>327</v>
      </c>
      <c r="B168" s="20" t="s">
        <v>326</v>
      </c>
      <c r="C168" s="20" t="s">
        <v>41</v>
      </c>
      <c r="D168" s="20" t="s">
        <v>8</v>
      </c>
      <c r="E168" s="20" t="s">
        <v>328</v>
      </c>
      <c r="F168" s="20"/>
      <c r="G168" s="132">
        <v>198998893.56</v>
      </c>
      <c r="H168" s="133"/>
      <c r="I168" s="132">
        <f>I169</f>
        <v>39398096.3</v>
      </c>
      <c r="J168" s="133"/>
      <c r="K168" s="126">
        <f t="shared" si="10"/>
        <v>19.798148419413753</v>
      </c>
      <c r="L168" s="127"/>
    </row>
    <row r="169" spans="1:12" ht="33" customHeight="1">
      <c r="A169" s="19" t="s">
        <v>564</v>
      </c>
      <c r="B169" s="20" t="s">
        <v>326</v>
      </c>
      <c r="C169" s="20" t="s">
        <v>41</v>
      </c>
      <c r="D169" s="20" t="s">
        <v>8</v>
      </c>
      <c r="E169" s="20" t="s">
        <v>328</v>
      </c>
      <c r="F169" s="20" t="s">
        <v>565</v>
      </c>
      <c r="G169" s="132">
        <v>198998893.56</v>
      </c>
      <c r="H169" s="133"/>
      <c r="I169" s="132">
        <v>39398096.3</v>
      </c>
      <c r="J169" s="133"/>
      <c r="K169" s="126">
        <f t="shared" si="10"/>
        <v>19.798148419413753</v>
      </c>
      <c r="L169" s="127"/>
    </row>
    <row r="170" spans="1:12" ht="15">
      <c r="A170" s="19" t="s">
        <v>44</v>
      </c>
      <c r="B170" s="20" t="s">
        <v>326</v>
      </c>
      <c r="C170" s="20" t="s">
        <v>41</v>
      </c>
      <c r="D170" s="20" t="s">
        <v>10</v>
      </c>
      <c r="E170" s="20"/>
      <c r="F170" s="20"/>
      <c r="G170" s="132">
        <v>2605690</v>
      </c>
      <c r="H170" s="133"/>
      <c r="I170" s="132">
        <f>I171</f>
        <v>227081.39</v>
      </c>
      <c r="J170" s="133"/>
      <c r="K170" s="126">
        <f t="shared" si="10"/>
        <v>8.714827550476075</v>
      </c>
      <c r="L170" s="127"/>
    </row>
    <row r="171" spans="1:12" ht="33.75" customHeight="1">
      <c r="A171" s="19" t="s">
        <v>301</v>
      </c>
      <c r="B171" s="20" t="s">
        <v>326</v>
      </c>
      <c r="C171" s="20" t="s">
        <v>41</v>
      </c>
      <c r="D171" s="20" t="s">
        <v>10</v>
      </c>
      <c r="E171" s="20" t="s">
        <v>302</v>
      </c>
      <c r="F171" s="20"/>
      <c r="G171" s="132">
        <v>2605690</v>
      </c>
      <c r="H171" s="133"/>
      <c r="I171" s="132">
        <f>I172</f>
        <v>227081.39</v>
      </c>
      <c r="J171" s="133"/>
      <c r="K171" s="126">
        <f t="shared" si="10"/>
        <v>8.714827550476075</v>
      </c>
      <c r="L171" s="127"/>
    </row>
    <row r="172" spans="1:12" ht="15">
      <c r="A172" s="19" t="s">
        <v>327</v>
      </c>
      <c r="B172" s="20" t="s">
        <v>326</v>
      </c>
      <c r="C172" s="20" t="s">
        <v>41</v>
      </c>
      <c r="D172" s="20" t="s">
        <v>10</v>
      </c>
      <c r="E172" s="20" t="s">
        <v>328</v>
      </c>
      <c r="F172" s="20"/>
      <c r="G172" s="132">
        <v>2605690</v>
      </c>
      <c r="H172" s="133"/>
      <c r="I172" s="132">
        <f>I173</f>
        <v>227081.39</v>
      </c>
      <c r="J172" s="133"/>
      <c r="K172" s="126">
        <f t="shared" si="10"/>
        <v>8.714827550476075</v>
      </c>
      <c r="L172" s="127"/>
    </row>
    <row r="173" spans="1:12" ht="33" customHeight="1">
      <c r="A173" s="19" t="s">
        <v>564</v>
      </c>
      <c r="B173" s="20" t="s">
        <v>326</v>
      </c>
      <c r="C173" s="20" t="s">
        <v>41</v>
      </c>
      <c r="D173" s="20" t="s">
        <v>10</v>
      </c>
      <c r="E173" s="20" t="s">
        <v>328</v>
      </c>
      <c r="F173" s="20" t="s">
        <v>565</v>
      </c>
      <c r="G173" s="132">
        <v>2605690</v>
      </c>
      <c r="H173" s="133"/>
      <c r="I173" s="132">
        <v>227081.39</v>
      </c>
      <c r="J173" s="133"/>
      <c r="K173" s="126">
        <f t="shared" si="10"/>
        <v>8.714827550476075</v>
      </c>
      <c r="L173" s="127"/>
    </row>
    <row r="174" spans="1:12" ht="15">
      <c r="A174" s="19" t="s">
        <v>46</v>
      </c>
      <c r="B174" s="20" t="s">
        <v>326</v>
      </c>
      <c r="C174" s="20" t="s">
        <v>41</v>
      </c>
      <c r="D174" s="20" t="s">
        <v>30</v>
      </c>
      <c r="E174" s="20"/>
      <c r="F174" s="20"/>
      <c r="G174" s="132">
        <v>2442506</v>
      </c>
      <c r="H174" s="133"/>
      <c r="I174" s="132">
        <f>I175+I178</f>
        <v>137216.09</v>
      </c>
      <c r="J174" s="133"/>
      <c r="K174" s="126">
        <f t="shared" si="10"/>
        <v>5.617840447474847</v>
      </c>
      <c r="L174" s="127"/>
    </row>
    <row r="175" spans="1:12" ht="80.25" customHeight="1">
      <c r="A175" s="19" t="s">
        <v>69</v>
      </c>
      <c r="B175" s="20" t="s">
        <v>326</v>
      </c>
      <c r="C175" s="20" t="s">
        <v>41</v>
      </c>
      <c r="D175" s="20" t="s">
        <v>30</v>
      </c>
      <c r="E175" s="20" t="s">
        <v>70</v>
      </c>
      <c r="F175" s="20"/>
      <c r="G175" s="132">
        <v>2141838.14</v>
      </c>
      <c r="H175" s="133"/>
      <c r="I175" s="132">
        <f>I176</f>
        <v>137216.09</v>
      </c>
      <c r="J175" s="133"/>
      <c r="K175" s="126">
        <f t="shared" si="10"/>
        <v>6.406464029069908</v>
      </c>
      <c r="L175" s="127"/>
    </row>
    <row r="176" spans="1:12" ht="33" customHeight="1">
      <c r="A176" s="19" t="s">
        <v>71</v>
      </c>
      <c r="B176" s="20" t="s">
        <v>326</v>
      </c>
      <c r="C176" s="20" t="s">
        <v>41</v>
      </c>
      <c r="D176" s="20" t="s">
        <v>30</v>
      </c>
      <c r="E176" s="20" t="s">
        <v>72</v>
      </c>
      <c r="F176" s="20"/>
      <c r="G176" s="132">
        <v>2141838.14</v>
      </c>
      <c r="H176" s="133"/>
      <c r="I176" s="132">
        <f>I177</f>
        <v>137216.09</v>
      </c>
      <c r="J176" s="133"/>
      <c r="K176" s="126">
        <f t="shared" si="10"/>
        <v>6.406464029069908</v>
      </c>
      <c r="L176" s="127"/>
    </row>
    <row r="177" spans="1:12" ht="31.5" customHeight="1">
      <c r="A177" s="19" t="s">
        <v>557</v>
      </c>
      <c r="B177" s="20" t="s">
        <v>326</v>
      </c>
      <c r="C177" s="20" t="s">
        <v>41</v>
      </c>
      <c r="D177" s="20" t="s">
        <v>30</v>
      </c>
      <c r="E177" s="20" t="s">
        <v>72</v>
      </c>
      <c r="F177" s="20" t="s">
        <v>558</v>
      </c>
      <c r="G177" s="132">
        <v>2141838.14</v>
      </c>
      <c r="H177" s="133"/>
      <c r="I177" s="132">
        <f>58621.5+78594.59</f>
        <v>137216.09</v>
      </c>
      <c r="J177" s="133"/>
      <c r="K177" s="126">
        <f t="shared" si="10"/>
        <v>6.406464029069908</v>
      </c>
      <c r="L177" s="127"/>
    </row>
    <row r="178" spans="1:12" ht="30.75">
      <c r="A178" s="19" t="s">
        <v>78</v>
      </c>
      <c r="B178" s="20" t="s">
        <v>326</v>
      </c>
      <c r="C178" s="20" t="s">
        <v>41</v>
      </c>
      <c r="D178" s="20" t="s">
        <v>30</v>
      </c>
      <c r="E178" s="20" t="s">
        <v>79</v>
      </c>
      <c r="F178" s="20"/>
      <c r="G178" s="132">
        <v>300667.86</v>
      </c>
      <c r="H178" s="133"/>
      <c r="I178" s="132">
        <f>I179</f>
        <v>0</v>
      </c>
      <c r="J178" s="133"/>
      <c r="K178" s="126">
        <f t="shared" si="10"/>
        <v>0</v>
      </c>
      <c r="L178" s="127"/>
    </row>
    <row r="179" spans="1:12" ht="30.75">
      <c r="A179" s="19" t="s">
        <v>80</v>
      </c>
      <c r="B179" s="20" t="s">
        <v>326</v>
      </c>
      <c r="C179" s="20" t="s">
        <v>41</v>
      </c>
      <c r="D179" s="20" t="s">
        <v>30</v>
      </c>
      <c r="E179" s="20" t="s">
        <v>81</v>
      </c>
      <c r="F179" s="20"/>
      <c r="G179" s="132">
        <v>300667.86</v>
      </c>
      <c r="H179" s="133"/>
      <c r="I179" s="132">
        <f>I180</f>
        <v>0</v>
      </c>
      <c r="J179" s="133"/>
      <c r="K179" s="126">
        <f t="shared" si="10"/>
        <v>0</v>
      </c>
      <c r="L179" s="127"/>
    </row>
    <row r="180" spans="1:12" ht="30.75">
      <c r="A180" s="19" t="s">
        <v>557</v>
      </c>
      <c r="B180" s="20" t="s">
        <v>326</v>
      </c>
      <c r="C180" s="20" t="s">
        <v>41</v>
      </c>
      <c r="D180" s="20" t="s">
        <v>30</v>
      </c>
      <c r="E180" s="20" t="s">
        <v>81</v>
      </c>
      <c r="F180" s="20" t="s">
        <v>558</v>
      </c>
      <c r="G180" s="132">
        <v>300667.86</v>
      </c>
      <c r="H180" s="133"/>
      <c r="I180" s="132">
        <v>0</v>
      </c>
      <c r="J180" s="133"/>
      <c r="K180" s="126">
        <f t="shared" si="10"/>
        <v>0</v>
      </c>
      <c r="L180" s="127"/>
    </row>
    <row r="181" spans="1:12" ht="46.5">
      <c r="A181" s="17" t="s">
        <v>391</v>
      </c>
      <c r="B181" s="18" t="s">
        <v>392</v>
      </c>
      <c r="C181" s="18"/>
      <c r="D181" s="18"/>
      <c r="E181" s="18"/>
      <c r="F181" s="18"/>
      <c r="G181" s="134">
        <v>500000</v>
      </c>
      <c r="H181" s="135"/>
      <c r="I181" s="134">
        <f aca="true" t="shared" si="11" ref="I181:I186">I182</f>
        <v>0</v>
      </c>
      <c r="J181" s="135"/>
      <c r="K181" s="126">
        <f t="shared" si="10"/>
        <v>0</v>
      </c>
      <c r="L181" s="127"/>
    </row>
    <row r="182" spans="1:12" ht="93" customHeight="1">
      <c r="A182" s="19" t="s">
        <v>393</v>
      </c>
      <c r="B182" s="20" t="s">
        <v>394</v>
      </c>
      <c r="C182" s="20"/>
      <c r="D182" s="20"/>
      <c r="E182" s="20"/>
      <c r="F182" s="20"/>
      <c r="G182" s="132">
        <v>500000</v>
      </c>
      <c r="H182" s="133"/>
      <c r="I182" s="132">
        <f t="shared" si="11"/>
        <v>0</v>
      </c>
      <c r="J182" s="133"/>
      <c r="K182" s="126">
        <f t="shared" si="10"/>
        <v>0</v>
      </c>
      <c r="L182" s="127"/>
    </row>
    <row r="183" spans="1:12" ht="15">
      <c r="A183" s="19" t="s">
        <v>40</v>
      </c>
      <c r="B183" s="20" t="s">
        <v>394</v>
      </c>
      <c r="C183" s="20" t="s">
        <v>41</v>
      </c>
      <c r="D183" s="20"/>
      <c r="E183" s="20"/>
      <c r="F183" s="20"/>
      <c r="G183" s="132">
        <v>500000</v>
      </c>
      <c r="H183" s="133"/>
      <c r="I183" s="132">
        <f t="shared" si="11"/>
        <v>0</v>
      </c>
      <c r="J183" s="133"/>
      <c r="K183" s="126">
        <f t="shared" si="10"/>
        <v>0</v>
      </c>
      <c r="L183" s="127"/>
    </row>
    <row r="184" spans="1:12" ht="15">
      <c r="A184" s="19" t="s">
        <v>44</v>
      </c>
      <c r="B184" s="20" t="s">
        <v>394</v>
      </c>
      <c r="C184" s="20" t="s">
        <v>41</v>
      </c>
      <c r="D184" s="20" t="s">
        <v>10</v>
      </c>
      <c r="E184" s="20"/>
      <c r="F184" s="20"/>
      <c r="G184" s="132">
        <v>500000</v>
      </c>
      <c r="H184" s="133"/>
      <c r="I184" s="132">
        <f t="shared" si="11"/>
        <v>0</v>
      </c>
      <c r="J184" s="133"/>
      <c r="K184" s="126">
        <f t="shared" si="10"/>
        <v>0</v>
      </c>
      <c r="L184" s="127"/>
    </row>
    <row r="185" spans="1:12" ht="32.25" customHeight="1">
      <c r="A185" s="19" t="s">
        <v>301</v>
      </c>
      <c r="B185" s="20" t="s">
        <v>394</v>
      </c>
      <c r="C185" s="20" t="s">
        <v>41</v>
      </c>
      <c r="D185" s="20" t="s">
        <v>10</v>
      </c>
      <c r="E185" s="20" t="s">
        <v>302</v>
      </c>
      <c r="F185" s="20"/>
      <c r="G185" s="132">
        <v>500000</v>
      </c>
      <c r="H185" s="133"/>
      <c r="I185" s="132">
        <f t="shared" si="11"/>
        <v>0</v>
      </c>
      <c r="J185" s="133"/>
      <c r="K185" s="126">
        <f t="shared" si="10"/>
        <v>0</v>
      </c>
      <c r="L185" s="127"/>
    </row>
    <row r="186" spans="1:12" ht="15">
      <c r="A186" s="19" t="s">
        <v>303</v>
      </c>
      <c r="B186" s="20" t="s">
        <v>394</v>
      </c>
      <c r="C186" s="20" t="s">
        <v>41</v>
      </c>
      <c r="D186" s="20" t="s">
        <v>10</v>
      </c>
      <c r="E186" s="20" t="s">
        <v>304</v>
      </c>
      <c r="F186" s="20"/>
      <c r="G186" s="132">
        <v>500000</v>
      </c>
      <c r="H186" s="133"/>
      <c r="I186" s="132">
        <f t="shared" si="11"/>
        <v>0</v>
      </c>
      <c r="J186" s="133"/>
      <c r="K186" s="126">
        <f t="shared" si="10"/>
        <v>0</v>
      </c>
      <c r="L186" s="127"/>
    </row>
    <row r="187" spans="1:12" ht="30.75">
      <c r="A187" s="19" t="s">
        <v>564</v>
      </c>
      <c r="B187" s="20" t="s">
        <v>394</v>
      </c>
      <c r="C187" s="20" t="s">
        <v>41</v>
      </c>
      <c r="D187" s="20" t="s">
        <v>10</v>
      </c>
      <c r="E187" s="20" t="s">
        <v>304</v>
      </c>
      <c r="F187" s="20" t="s">
        <v>565</v>
      </c>
      <c r="G187" s="132">
        <v>500000</v>
      </c>
      <c r="H187" s="133"/>
      <c r="I187" s="132">
        <v>0</v>
      </c>
      <c r="J187" s="133"/>
      <c r="K187" s="126">
        <f t="shared" si="10"/>
        <v>0</v>
      </c>
      <c r="L187" s="127"/>
    </row>
    <row r="188" spans="1:12" ht="79.5" customHeight="1">
      <c r="A188" s="17" t="s">
        <v>370</v>
      </c>
      <c r="B188" s="18" t="s">
        <v>371</v>
      </c>
      <c r="C188" s="18"/>
      <c r="D188" s="18"/>
      <c r="E188" s="18"/>
      <c r="F188" s="18"/>
      <c r="G188" s="134">
        <v>789614</v>
      </c>
      <c r="H188" s="135"/>
      <c r="I188" s="134">
        <f aca="true" t="shared" si="12" ref="I188:I193">I189</f>
        <v>39379.18</v>
      </c>
      <c r="J188" s="135"/>
      <c r="K188" s="126">
        <f t="shared" si="10"/>
        <v>4.987143085102341</v>
      </c>
      <c r="L188" s="127"/>
    </row>
    <row r="189" spans="1:12" ht="65.25" customHeight="1">
      <c r="A189" s="19" t="s">
        <v>372</v>
      </c>
      <c r="B189" s="20" t="s">
        <v>373</v>
      </c>
      <c r="C189" s="20"/>
      <c r="D189" s="20"/>
      <c r="E189" s="20"/>
      <c r="F189" s="20"/>
      <c r="G189" s="132">
        <v>789614</v>
      </c>
      <c r="H189" s="133"/>
      <c r="I189" s="132">
        <f t="shared" si="12"/>
        <v>39379.18</v>
      </c>
      <c r="J189" s="133"/>
      <c r="K189" s="126">
        <f t="shared" si="10"/>
        <v>4.987143085102341</v>
      </c>
      <c r="L189" s="127"/>
    </row>
    <row r="190" spans="1:12" ht="15">
      <c r="A190" s="19" t="s">
        <v>40</v>
      </c>
      <c r="B190" s="20" t="s">
        <v>373</v>
      </c>
      <c r="C190" s="20" t="s">
        <v>41</v>
      </c>
      <c r="D190" s="20"/>
      <c r="E190" s="20"/>
      <c r="F190" s="20"/>
      <c r="G190" s="132">
        <v>789614</v>
      </c>
      <c r="H190" s="133"/>
      <c r="I190" s="132">
        <f t="shared" si="12"/>
        <v>39379.18</v>
      </c>
      <c r="J190" s="133"/>
      <c r="K190" s="126">
        <f t="shared" si="10"/>
        <v>4.987143085102341</v>
      </c>
      <c r="L190" s="127"/>
    </row>
    <row r="191" spans="1:12" ht="15">
      <c r="A191" s="19" t="s">
        <v>43</v>
      </c>
      <c r="B191" s="20" t="s">
        <v>373</v>
      </c>
      <c r="C191" s="20" t="s">
        <v>41</v>
      </c>
      <c r="D191" s="20" t="s">
        <v>8</v>
      </c>
      <c r="E191" s="20"/>
      <c r="F191" s="20"/>
      <c r="G191" s="132">
        <v>789614</v>
      </c>
      <c r="H191" s="133"/>
      <c r="I191" s="132">
        <f t="shared" si="12"/>
        <v>39379.18</v>
      </c>
      <c r="J191" s="133"/>
      <c r="K191" s="126">
        <f t="shared" si="10"/>
        <v>4.987143085102341</v>
      </c>
      <c r="L191" s="127"/>
    </row>
    <row r="192" spans="1:12" ht="35.25" customHeight="1">
      <c r="A192" s="19" t="s">
        <v>301</v>
      </c>
      <c r="B192" s="20" t="s">
        <v>373</v>
      </c>
      <c r="C192" s="20" t="s">
        <v>41</v>
      </c>
      <c r="D192" s="20" t="s">
        <v>8</v>
      </c>
      <c r="E192" s="20" t="s">
        <v>302</v>
      </c>
      <c r="F192" s="20"/>
      <c r="G192" s="132">
        <v>789614</v>
      </c>
      <c r="H192" s="133"/>
      <c r="I192" s="132">
        <f t="shared" si="12"/>
        <v>39379.18</v>
      </c>
      <c r="J192" s="133"/>
      <c r="K192" s="126">
        <f t="shared" si="10"/>
        <v>4.987143085102341</v>
      </c>
      <c r="L192" s="127"/>
    </row>
    <row r="193" spans="1:12" ht="15">
      <c r="A193" s="19" t="s">
        <v>327</v>
      </c>
      <c r="B193" s="20" t="s">
        <v>373</v>
      </c>
      <c r="C193" s="20" t="s">
        <v>41</v>
      </c>
      <c r="D193" s="20" t="s">
        <v>8</v>
      </c>
      <c r="E193" s="20" t="s">
        <v>328</v>
      </c>
      <c r="F193" s="20"/>
      <c r="G193" s="132">
        <v>789614</v>
      </c>
      <c r="H193" s="133"/>
      <c r="I193" s="132">
        <f t="shared" si="12"/>
        <v>39379.18</v>
      </c>
      <c r="J193" s="133"/>
      <c r="K193" s="126">
        <f t="shared" si="10"/>
        <v>4.987143085102341</v>
      </c>
      <c r="L193" s="127"/>
    </row>
    <row r="194" spans="1:12" ht="33" customHeight="1">
      <c r="A194" s="19" t="s">
        <v>564</v>
      </c>
      <c r="B194" s="20" t="s">
        <v>373</v>
      </c>
      <c r="C194" s="20" t="s">
        <v>41</v>
      </c>
      <c r="D194" s="20" t="s">
        <v>8</v>
      </c>
      <c r="E194" s="20" t="s">
        <v>328</v>
      </c>
      <c r="F194" s="20" t="s">
        <v>565</v>
      </c>
      <c r="G194" s="132">
        <v>789614</v>
      </c>
      <c r="H194" s="133"/>
      <c r="I194" s="132">
        <v>39379.18</v>
      </c>
      <c r="J194" s="133"/>
      <c r="K194" s="126">
        <f t="shared" si="10"/>
        <v>4.987143085102341</v>
      </c>
      <c r="L194" s="127"/>
    </row>
    <row r="195" spans="1:12" ht="30.75">
      <c r="A195" s="17" t="s">
        <v>127</v>
      </c>
      <c r="B195" s="18" t="s">
        <v>128</v>
      </c>
      <c r="C195" s="18"/>
      <c r="D195" s="18"/>
      <c r="E195" s="18"/>
      <c r="F195" s="18"/>
      <c r="G195" s="134">
        <v>49000</v>
      </c>
      <c r="H195" s="135"/>
      <c r="I195" s="134">
        <f aca="true" t="shared" si="13" ref="I195:I201">I196</f>
        <v>0</v>
      </c>
      <c r="J195" s="135"/>
      <c r="K195" s="126">
        <f t="shared" si="10"/>
        <v>0</v>
      </c>
      <c r="L195" s="127"/>
    </row>
    <row r="196" spans="1:12" ht="78">
      <c r="A196" s="17" t="s">
        <v>129</v>
      </c>
      <c r="B196" s="18" t="s">
        <v>130</v>
      </c>
      <c r="C196" s="18"/>
      <c r="D196" s="18"/>
      <c r="E196" s="18"/>
      <c r="F196" s="18"/>
      <c r="G196" s="134">
        <v>49000</v>
      </c>
      <c r="H196" s="135"/>
      <c r="I196" s="134">
        <f t="shared" si="13"/>
        <v>0</v>
      </c>
      <c r="J196" s="135"/>
      <c r="K196" s="126">
        <f t="shared" si="10"/>
        <v>0</v>
      </c>
      <c r="L196" s="127"/>
    </row>
    <row r="197" spans="1:12" ht="30.75">
      <c r="A197" s="19" t="s">
        <v>131</v>
      </c>
      <c r="B197" s="20" t="s">
        <v>132</v>
      </c>
      <c r="C197" s="20"/>
      <c r="D197" s="20"/>
      <c r="E197" s="20"/>
      <c r="F197" s="20"/>
      <c r="G197" s="132">
        <v>49000</v>
      </c>
      <c r="H197" s="133"/>
      <c r="I197" s="132">
        <f t="shared" si="13"/>
        <v>0</v>
      </c>
      <c r="J197" s="133"/>
      <c r="K197" s="126">
        <f t="shared" si="10"/>
        <v>0</v>
      </c>
      <c r="L197" s="127"/>
    </row>
    <row r="198" spans="1:12" ht="15">
      <c r="A198" s="19" t="s">
        <v>5</v>
      </c>
      <c r="B198" s="20" t="s">
        <v>132</v>
      </c>
      <c r="C198" s="20" t="s">
        <v>6</v>
      </c>
      <c r="D198" s="20"/>
      <c r="E198" s="20"/>
      <c r="F198" s="20"/>
      <c r="G198" s="132">
        <v>49000</v>
      </c>
      <c r="H198" s="133"/>
      <c r="I198" s="132">
        <f t="shared" si="13"/>
        <v>0</v>
      </c>
      <c r="J198" s="133"/>
      <c r="K198" s="126">
        <f t="shared" si="10"/>
        <v>0</v>
      </c>
      <c r="L198" s="127"/>
    </row>
    <row r="199" spans="1:12" ht="15">
      <c r="A199" s="19" t="s">
        <v>17</v>
      </c>
      <c r="B199" s="20" t="s">
        <v>132</v>
      </c>
      <c r="C199" s="20" t="s">
        <v>6</v>
      </c>
      <c r="D199" s="20" t="s">
        <v>18</v>
      </c>
      <c r="E199" s="20"/>
      <c r="F199" s="20"/>
      <c r="G199" s="132">
        <v>49000</v>
      </c>
      <c r="H199" s="133"/>
      <c r="I199" s="132">
        <f t="shared" si="13"/>
        <v>0</v>
      </c>
      <c r="J199" s="133"/>
      <c r="K199" s="126">
        <f aca="true" t="shared" si="14" ref="K199:K262">I199/G199*100</f>
        <v>0</v>
      </c>
      <c r="L199" s="127"/>
    </row>
    <row r="200" spans="1:12" ht="30.75">
      <c r="A200" s="19" t="s">
        <v>78</v>
      </c>
      <c r="B200" s="20" t="s">
        <v>132</v>
      </c>
      <c r="C200" s="20" t="s">
        <v>6</v>
      </c>
      <c r="D200" s="20" t="s">
        <v>18</v>
      </c>
      <c r="E200" s="20" t="s">
        <v>79</v>
      </c>
      <c r="F200" s="20"/>
      <c r="G200" s="132">
        <v>49000</v>
      </c>
      <c r="H200" s="133"/>
      <c r="I200" s="132">
        <f t="shared" si="13"/>
        <v>0</v>
      </c>
      <c r="J200" s="133"/>
      <c r="K200" s="126">
        <f t="shared" si="14"/>
        <v>0</v>
      </c>
      <c r="L200" s="127"/>
    </row>
    <row r="201" spans="1:12" ht="32.25" customHeight="1">
      <c r="A201" s="19" t="s">
        <v>80</v>
      </c>
      <c r="B201" s="20" t="s">
        <v>132</v>
      </c>
      <c r="C201" s="20" t="s">
        <v>6</v>
      </c>
      <c r="D201" s="20" t="s">
        <v>18</v>
      </c>
      <c r="E201" s="20" t="s">
        <v>81</v>
      </c>
      <c r="F201" s="20"/>
      <c r="G201" s="132">
        <v>49000</v>
      </c>
      <c r="H201" s="133"/>
      <c r="I201" s="132">
        <f t="shared" si="13"/>
        <v>0</v>
      </c>
      <c r="J201" s="133"/>
      <c r="K201" s="126">
        <f t="shared" si="14"/>
        <v>0</v>
      </c>
      <c r="L201" s="127"/>
    </row>
    <row r="202" spans="1:12" ht="30.75">
      <c r="A202" s="19" t="s">
        <v>557</v>
      </c>
      <c r="B202" s="20" t="s">
        <v>132</v>
      </c>
      <c r="C202" s="20" t="s">
        <v>6</v>
      </c>
      <c r="D202" s="20" t="s">
        <v>18</v>
      </c>
      <c r="E202" s="20" t="s">
        <v>81</v>
      </c>
      <c r="F202" s="20" t="s">
        <v>558</v>
      </c>
      <c r="G202" s="132">
        <v>49000</v>
      </c>
      <c r="H202" s="133"/>
      <c r="I202" s="132">
        <v>0</v>
      </c>
      <c r="J202" s="133"/>
      <c r="K202" s="126">
        <f t="shared" si="14"/>
        <v>0</v>
      </c>
      <c r="L202" s="127"/>
    </row>
    <row r="203" spans="1:12" ht="46.5">
      <c r="A203" s="17" t="s">
        <v>221</v>
      </c>
      <c r="B203" s="18" t="s">
        <v>222</v>
      </c>
      <c r="C203" s="18"/>
      <c r="D203" s="18"/>
      <c r="E203" s="18"/>
      <c r="F203" s="18"/>
      <c r="G203" s="134">
        <v>6400000</v>
      </c>
      <c r="H203" s="135"/>
      <c r="I203" s="134">
        <f aca="true" t="shared" si="15" ref="I203:I209">I204</f>
        <v>0</v>
      </c>
      <c r="J203" s="135"/>
      <c r="K203" s="126">
        <f t="shared" si="14"/>
        <v>0</v>
      </c>
      <c r="L203" s="127"/>
    </row>
    <row r="204" spans="1:12" ht="30.75" customHeight="1">
      <c r="A204" s="17" t="s">
        <v>223</v>
      </c>
      <c r="B204" s="18" t="s">
        <v>224</v>
      </c>
      <c r="C204" s="18"/>
      <c r="D204" s="18"/>
      <c r="E204" s="18"/>
      <c r="F204" s="18"/>
      <c r="G204" s="134">
        <v>6400000</v>
      </c>
      <c r="H204" s="135"/>
      <c r="I204" s="134">
        <f t="shared" si="15"/>
        <v>0</v>
      </c>
      <c r="J204" s="135"/>
      <c r="K204" s="126">
        <f t="shared" si="14"/>
        <v>0</v>
      </c>
      <c r="L204" s="127"/>
    </row>
    <row r="205" spans="1:12" ht="30" customHeight="1">
      <c r="A205" s="19" t="s">
        <v>225</v>
      </c>
      <c r="B205" s="20" t="s">
        <v>226</v>
      </c>
      <c r="C205" s="20"/>
      <c r="D205" s="20"/>
      <c r="E205" s="20"/>
      <c r="F205" s="20"/>
      <c r="G205" s="132">
        <v>6400000</v>
      </c>
      <c r="H205" s="133"/>
      <c r="I205" s="132">
        <f t="shared" si="15"/>
        <v>0</v>
      </c>
      <c r="J205" s="133"/>
      <c r="K205" s="126">
        <f t="shared" si="14"/>
        <v>0</v>
      </c>
      <c r="L205" s="127"/>
    </row>
    <row r="206" spans="1:12" ht="15">
      <c r="A206" s="19" t="s">
        <v>24</v>
      </c>
      <c r="B206" s="20" t="s">
        <v>226</v>
      </c>
      <c r="C206" s="20" t="s">
        <v>12</v>
      </c>
      <c r="D206" s="20"/>
      <c r="E206" s="20"/>
      <c r="F206" s="20"/>
      <c r="G206" s="132">
        <v>6400000</v>
      </c>
      <c r="H206" s="133"/>
      <c r="I206" s="132">
        <f t="shared" si="15"/>
        <v>0</v>
      </c>
      <c r="J206" s="133"/>
      <c r="K206" s="126">
        <f t="shared" si="14"/>
        <v>0</v>
      </c>
      <c r="L206" s="127"/>
    </row>
    <row r="207" spans="1:12" ht="15">
      <c r="A207" s="19" t="s">
        <v>29</v>
      </c>
      <c r="B207" s="20" t="s">
        <v>226</v>
      </c>
      <c r="C207" s="20" t="s">
        <v>12</v>
      </c>
      <c r="D207" s="20" t="s">
        <v>30</v>
      </c>
      <c r="E207" s="20"/>
      <c r="F207" s="20"/>
      <c r="G207" s="132">
        <v>6400000</v>
      </c>
      <c r="H207" s="133"/>
      <c r="I207" s="132">
        <f t="shared" si="15"/>
        <v>0</v>
      </c>
      <c r="J207" s="133"/>
      <c r="K207" s="126">
        <f t="shared" si="14"/>
        <v>0</v>
      </c>
      <c r="L207" s="127"/>
    </row>
    <row r="208" spans="1:12" ht="30.75">
      <c r="A208" s="19" t="s">
        <v>78</v>
      </c>
      <c r="B208" s="20" t="s">
        <v>226</v>
      </c>
      <c r="C208" s="20" t="s">
        <v>12</v>
      </c>
      <c r="D208" s="20" t="s">
        <v>30</v>
      </c>
      <c r="E208" s="20" t="s">
        <v>79</v>
      </c>
      <c r="F208" s="20"/>
      <c r="G208" s="132">
        <v>6400000</v>
      </c>
      <c r="H208" s="133"/>
      <c r="I208" s="132">
        <f t="shared" si="15"/>
        <v>0</v>
      </c>
      <c r="J208" s="133"/>
      <c r="K208" s="126">
        <f t="shared" si="14"/>
        <v>0</v>
      </c>
      <c r="L208" s="127"/>
    </row>
    <row r="209" spans="1:12" ht="30.75">
      <c r="A209" s="19" t="s">
        <v>80</v>
      </c>
      <c r="B209" s="20" t="s">
        <v>226</v>
      </c>
      <c r="C209" s="20" t="s">
        <v>12</v>
      </c>
      <c r="D209" s="20" t="s">
        <v>30</v>
      </c>
      <c r="E209" s="20" t="s">
        <v>81</v>
      </c>
      <c r="F209" s="20"/>
      <c r="G209" s="132">
        <v>6400000</v>
      </c>
      <c r="H209" s="133"/>
      <c r="I209" s="132">
        <f t="shared" si="15"/>
        <v>0</v>
      </c>
      <c r="J209" s="133"/>
      <c r="K209" s="126">
        <f t="shared" si="14"/>
        <v>0</v>
      </c>
      <c r="L209" s="127"/>
    </row>
    <row r="210" spans="1:12" ht="46.5">
      <c r="A210" s="19" t="s">
        <v>568</v>
      </c>
      <c r="B210" s="20" t="s">
        <v>226</v>
      </c>
      <c r="C210" s="20" t="s">
        <v>12</v>
      </c>
      <c r="D210" s="20" t="s">
        <v>30</v>
      </c>
      <c r="E210" s="20" t="s">
        <v>81</v>
      </c>
      <c r="F210" s="20" t="s">
        <v>569</v>
      </c>
      <c r="G210" s="132">
        <v>6400000</v>
      </c>
      <c r="H210" s="133"/>
      <c r="I210" s="132">
        <v>0</v>
      </c>
      <c r="J210" s="133"/>
      <c r="K210" s="126">
        <f t="shared" si="14"/>
        <v>0</v>
      </c>
      <c r="L210" s="127"/>
    </row>
    <row r="211" spans="1:12" ht="46.5">
      <c r="A211" s="17" t="s">
        <v>133</v>
      </c>
      <c r="B211" s="18" t="s">
        <v>134</v>
      </c>
      <c r="C211" s="18"/>
      <c r="D211" s="18"/>
      <c r="E211" s="18"/>
      <c r="F211" s="18"/>
      <c r="G211" s="134">
        <v>20000</v>
      </c>
      <c r="H211" s="135"/>
      <c r="I211" s="134">
        <f aca="true" t="shared" si="16" ref="I211:I217">I212</f>
        <v>0</v>
      </c>
      <c r="J211" s="135"/>
      <c r="K211" s="126">
        <f t="shared" si="14"/>
        <v>0</v>
      </c>
      <c r="L211" s="127"/>
    </row>
    <row r="212" spans="1:12" ht="46.5">
      <c r="A212" s="17" t="s">
        <v>135</v>
      </c>
      <c r="B212" s="18" t="s">
        <v>136</v>
      </c>
      <c r="C212" s="18"/>
      <c r="D212" s="18"/>
      <c r="E212" s="18"/>
      <c r="F212" s="18"/>
      <c r="G212" s="134">
        <v>20000</v>
      </c>
      <c r="H212" s="135"/>
      <c r="I212" s="134">
        <f t="shared" si="16"/>
        <v>0</v>
      </c>
      <c r="J212" s="135"/>
      <c r="K212" s="126">
        <f t="shared" si="14"/>
        <v>0</v>
      </c>
      <c r="L212" s="127"/>
    </row>
    <row r="213" spans="1:12" ht="30.75">
      <c r="A213" s="19" t="s">
        <v>137</v>
      </c>
      <c r="B213" s="20" t="s">
        <v>138</v>
      </c>
      <c r="C213" s="20"/>
      <c r="D213" s="20"/>
      <c r="E213" s="20"/>
      <c r="F213" s="20"/>
      <c r="G213" s="132">
        <v>20000</v>
      </c>
      <c r="H213" s="133"/>
      <c r="I213" s="132">
        <f t="shared" si="16"/>
        <v>0</v>
      </c>
      <c r="J213" s="133"/>
      <c r="K213" s="126">
        <f t="shared" si="14"/>
        <v>0</v>
      </c>
      <c r="L213" s="127"/>
    </row>
    <row r="214" spans="1:12" ht="15">
      <c r="A214" s="19" t="s">
        <v>5</v>
      </c>
      <c r="B214" s="20" t="s">
        <v>138</v>
      </c>
      <c r="C214" s="20" t="s">
        <v>6</v>
      </c>
      <c r="D214" s="20"/>
      <c r="E214" s="20"/>
      <c r="F214" s="20"/>
      <c r="G214" s="132">
        <v>20000</v>
      </c>
      <c r="H214" s="133"/>
      <c r="I214" s="132">
        <f t="shared" si="16"/>
        <v>0</v>
      </c>
      <c r="J214" s="133"/>
      <c r="K214" s="126">
        <f t="shared" si="14"/>
        <v>0</v>
      </c>
      <c r="L214" s="127"/>
    </row>
    <row r="215" spans="1:12" ht="15">
      <c r="A215" s="19" t="s">
        <v>17</v>
      </c>
      <c r="B215" s="20" t="s">
        <v>138</v>
      </c>
      <c r="C215" s="20" t="s">
        <v>6</v>
      </c>
      <c r="D215" s="20" t="s">
        <v>18</v>
      </c>
      <c r="E215" s="20"/>
      <c r="F215" s="20"/>
      <c r="G215" s="132">
        <v>20000</v>
      </c>
      <c r="H215" s="133"/>
      <c r="I215" s="132">
        <f t="shared" si="16"/>
        <v>0</v>
      </c>
      <c r="J215" s="133"/>
      <c r="K215" s="126">
        <f t="shared" si="14"/>
        <v>0</v>
      </c>
      <c r="L215" s="127"/>
    </row>
    <row r="216" spans="1:12" ht="30.75">
      <c r="A216" s="19" t="s">
        <v>78</v>
      </c>
      <c r="B216" s="20" t="s">
        <v>138</v>
      </c>
      <c r="C216" s="20" t="s">
        <v>6</v>
      </c>
      <c r="D216" s="20" t="s">
        <v>18</v>
      </c>
      <c r="E216" s="20" t="s">
        <v>79</v>
      </c>
      <c r="F216" s="20"/>
      <c r="G216" s="132">
        <v>20000</v>
      </c>
      <c r="H216" s="133"/>
      <c r="I216" s="132">
        <f t="shared" si="16"/>
        <v>0</v>
      </c>
      <c r="J216" s="133"/>
      <c r="K216" s="126">
        <f t="shared" si="14"/>
        <v>0</v>
      </c>
      <c r="L216" s="127"/>
    </row>
    <row r="217" spans="1:12" ht="30.75">
      <c r="A217" s="19" t="s">
        <v>80</v>
      </c>
      <c r="B217" s="20" t="s">
        <v>138</v>
      </c>
      <c r="C217" s="20" t="s">
        <v>6</v>
      </c>
      <c r="D217" s="20" t="s">
        <v>18</v>
      </c>
      <c r="E217" s="20" t="s">
        <v>81</v>
      </c>
      <c r="F217" s="20"/>
      <c r="G217" s="132">
        <v>20000</v>
      </c>
      <c r="H217" s="133"/>
      <c r="I217" s="132">
        <f t="shared" si="16"/>
        <v>0</v>
      </c>
      <c r="J217" s="133"/>
      <c r="K217" s="126">
        <f t="shared" si="14"/>
        <v>0</v>
      </c>
      <c r="L217" s="127"/>
    </row>
    <row r="218" spans="1:12" ht="30.75">
      <c r="A218" s="19" t="s">
        <v>557</v>
      </c>
      <c r="B218" s="20" t="s">
        <v>138</v>
      </c>
      <c r="C218" s="20" t="s">
        <v>6</v>
      </c>
      <c r="D218" s="20" t="s">
        <v>18</v>
      </c>
      <c r="E218" s="20" t="s">
        <v>81</v>
      </c>
      <c r="F218" s="20" t="s">
        <v>558</v>
      </c>
      <c r="G218" s="132">
        <v>20000</v>
      </c>
      <c r="H218" s="133"/>
      <c r="I218" s="132">
        <v>0</v>
      </c>
      <c r="J218" s="133"/>
      <c r="K218" s="126">
        <f t="shared" si="14"/>
        <v>0</v>
      </c>
      <c r="L218" s="127"/>
    </row>
    <row r="219" spans="1:12" ht="46.5">
      <c r="A219" s="17" t="s">
        <v>475</v>
      </c>
      <c r="B219" s="18" t="s">
        <v>476</v>
      </c>
      <c r="C219" s="18"/>
      <c r="D219" s="18"/>
      <c r="E219" s="18"/>
      <c r="F219" s="18"/>
      <c r="G219" s="134">
        <v>0</v>
      </c>
      <c r="H219" s="135"/>
      <c r="I219" s="134">
        <f aca="true" t="shared" si="17" ref="I219:I224">I220</f>
        <v>0</v>
      </c>
      <c r="J219" s="135"/>
      <c r="K219" s="126" t="e">
        <f t="shared" si="14"/>
        <v>#DIV/0!</v>
      </c>
      <c r="L219" s="127"/>
    </row>
    <row r="220" spans="1:12" ht="15">
      <c r="A220" s="19" t="s">
        <v>376</v>
      </c>
      <c r="B220" s="20" t="s">
        <v>477</v>
      </c>
      <c r="C220" s="20"/>
      <c r="D220" s="20"/>
      <c r="E220" s="20"/>
      <c r="F220" s="20"/>
      <c r="G220" s="132">
        <v>0</v>
      </c>
      <c r="H220" s="133"/>
      <c r="I220" s="132">
        <f t="shared" si="17"/>
        <v>0</v>
      </c>
      <c r="J220" s="133"/>
      <c r="K220" s="126" t="e">
        <f t="shared" si="14"/>
        <v>#DIV/0!</v>
      </c>
      <c r="L220" s="127"/>
    </row>
    <row r="221" spans="1:12" ht="15">
      <c r="A221" s="19" t="s">
        <v>47</v>
      </c>
      <c r="B221" s="20" t="s">
        <v>477</v>
      </c>
      <c r="C221" s="20" t="s">
        <v>28</v>
      </c>
      <c r="D221" s="20"/>
      <c r="E221" s="20"/>
      <c r="F221" s="20"/>
      <c r="G221" s="132">
        <v>0</v>
      </c>
      <c r="H221" s="133"/>
      <c r="I221" s="132">
        <f t="shared" si="17"/>
        <v>0</v>
      </c>
      <c r="J221" s="133"/>
      <c r="K221" s="126" t="e">
        <f t="shared" si="14"/>
        <v>#DIV/0!</v>
      </c>
      <c r="L221" s="127"/>
    </row>
    <row r="222" spans="1:12" ht="15">
      <c r="A222" s="19" t="s">
        <v>48</v>
      </c>
      <c r="B222" s="20" t="s">
        <v>477</v>
      </c>
      <c r="C222" s="20" t="s">
        <v>28</v>
      </c>
      <c r="D222" s="20" t="s">
        <v>6</v>
      </c>
      <c r="E222" s="20"/>
      <c r="F222" s="20"/>
      <c r="G222" s="132">
        <v>0</v>
      </c>
      <c r="H222" s="133"/>
      <c r="I222" s="132">
        <f t="shared" si="17"/>
        <v>0</v>
      </c>
      <c r="J222" s="133"/>
      <c r="K222" s="126" t="e">
        <f t="shared" si="14"/>
        <v>#DIV/0!</v>
      </c>
      <c r="L222" s="127"/>
    </row>
    <row r="223" spans="1:12" ht="34.5" customHeight="1">
      <c r="A223" s="19" t="s">
        <v>301</v>
      </c>
      <c r="B223" s="20" t="s">
        <v>477</v>
      </c>
      <c r="C223" s="20" t="s">
        <v>28</v>
      </c>
      <c r="D223" s="20" t="s">
        <v>6</v>
      </c>
      <c r="E223" s="20" t="s">
        <v>302</v>
      </c>
      <c r="F223" s="20"/>
      <c r="G223" s="132">
        <v>0</v>
      </c>
      <c r="H223" s="133"/>
      <c r="I223" s="132">
        <f t="shared" si="17"/>
        <v>0</v>
      </c>
      <c r="J223" s="133"/>
      <c r="K223" s="126" t="e">
        <f t="shared" si="14"/>
        <v>#DIV/0!</v>
      </c>
      <c r="L223" s="127"/>
    </row>
    <row r="224" spans="1:12" ht="15">
      <c r="A224" s="19" t="s">
        <v>327</v>
      </c>
      <c r="B224" s="20" t="s">
        <v>477</v>
      </c>
      <c r="C224" s="20" t="s">
        <v>28</v>
      </c>
      <c r="D224" s="20" t="s">
        <v>6</v>
      </c>
      <c r="E224" s="20" t="s">
        <v>328</v>
      </c>
      <c r="F224" s="20"/>
      <c r="G224" s="132">
        <v>0</v>
      </c>
      <c r="H224" s="133"/>
      <c r="I224" s="132">
        <f t="shared" si="17"/>
        <v>0</v>
      </c>
      <c r="J224" s="133"/>
      <c r="K224" s="126" t="e">
        <f t="shared" si="14"/>
        <v>#DIV/0!</v>
      </c>
      <c r="L224" s="127"/>
    </row>
    <row r="225" spans="1:12" ht="46.5">
      <c r="A225" s="19" t="s">
        <v>566</v>
      </c>
      <c r="B225" s="20" t="s">
        <v>477</v>
      </c>
      <c r="C225" s="20" t="s">
        <v>28</v>
      </c>
      <c r="D225" s="20" t="s">
        <v>6</v>
      </c>
      <c r="E225" s="20" t="s">
        <v>328</v>
      </c>
      <c r="F225" s="20" t="s">
        <v>567</v>
      </c>
      <c r="G225" s="132">
        <v>0</v>
      </c>
      <c r="H225" s="133"/>
      <c r="I225" s="132">
        <v>0</v>
      </c>
      <c r="J225" s="133"/>
      <c r="K225" s="126" t="e">
        <f t="shared" si="14"/>
        <v>#DIV/0!</v>
      </c>
      <c r="L225" s="127"/>
    </row>
    <row r="226" spans="1:12" ht="30.75">
      <c r="A226" s="17" t="s">
        <v>279</v>
      </c>
      <c r="B226" s="18" t="s">
        <v>280</v>
      </c>
      <c r="C226" s="18"/>
      <c r="D226" s="18"/>
      <c r="E226" s="18"/>
      <c r="F226" s="18"/>
      <c r="G226" s="134">
        <v>1737800</v>
      </c>
      <c r="H226" s="135"/>
      <c r="I226" s="134">
        <f aca="true" t="shared" si="18" ref="I226:I232">I227</f>
        <v>18552</v>
      </c>
      <c r="J226" s="135"/>
      <c r="K226" s="126">
        <f t="shared" si="14"/>
        <v>1.0675566808608585</v>
      </c>
      <c r="L226" s="127"/>
    </row>
    <row r="227" spans="1:12" ht="30.75">
      <c r="A227" s="17" t="s">
        <v>217</v>
      </c>
      <c r="B227" s="18" t="s">
        <v>281</v>
      </c>
      <c r="C227" s="18"/>
      <c r="D227" s="18"/>
      <c r="E227" s="18"/>
      <c r="F227" s="18"/>
      <c r="G227" s="134">
        <v>1737800</v>
      </c>
      <c r="H227" s="135"/>
      <c r="I227" s="134">
        <f t="shared" si="18"/>
        <v>18552</v>
      </c>
      <c r="J227" s="135"/>
      <c r="K227" s="126">
        <f t="shared" si="14"/>
        <v>1.0675566808608585</v>
      </c>
      <c r="L227" s="127"/>
    </row>
    <row r="228" spans="1:12" ht="30.75">
      <c r="A228" s="19" t="s">
        <v>282</v>
      </c>
      <c r="B228" s="20" t="s">
        <v>283</v>
      </c>
      <c r="C228" s="20"/>
      <c r="D228" s="20"/>
      <c r="E228" s="20"/>
      <c r="F228" s="20"/>
      <c r="G228" s="132">
        <v>1737800</v>
      </c>
      <c r="H228" s="133"/>
      <c r="I228" s="132">
        <f t="shared" si="18"/>
        <v>18552</v>
      </c>
      <c r="J228" s="133"/>
      <c r="K228" s="126">
        <f t="shared" si="14"/>
        <v>1.0675566808608585</v>
      </c>
      <c r="L228" s="127"/>
    </row>
    <row r="229" spans="1:12" ht="15">
      <c r="A229" s="19" t="s">
        <v>33</v>
      </c>
      <c r="B229" s="20" t="s">
        <v>283</v>
      </c>
      <c r="C229" s="20" t="s">
        <v>34</v>
      </c>
      <c r="D229" s="20"/>
      <c r="E229" s="20"/>
      <c r="F229" s="20"/>
      <c r="G229" s="132">
        <v>1737800</v>
      </c>
      <c r="H229" s="133"/>
      <c r="I229" s="132">
        <f t="shared" si="18"/>
        <v>18552</v>
      </c>
      <c r="J229" s="133"/>
      <c r="K229" s="126">
        <f t="shared" si="14"/>
        <v>1.0675566808608585</v>
      </c>
      <c r="L229" s="127"/>
    </row>
    <row r="230" spans="1:12" ht="15">
      <c r="A230" s="19" t="s">
        <v>37</v>
      </c>
      <c r="B230" s="20" t="s">
        <v>283</v>
      </c>
      <c r="C230" s="20" t="s">
        <v>34</v>
      </c>
      <c r="D230" s="20" t="s">
        <v>10</v>
      </c>
      <c r="E230" s="20"/>
      <c r="F230" s="20"/>
      <c r="G230" s="132">
        <v>1737800</v>
      </c>
      <c r="H230" s="133"/>
      <c r="I230" s="132">
        <f t="shared" si="18"/>
        <v>18552</v>
      </c>
      <c r="J230" s="133"/>
      <c r="K230" s="126">
        <f t="shared" si="14"/>
        <v>1.0675566808608585</v>
      </c>
      <c r="L230" s="127"/>
    </row>
    <row r="231" spans="1:12" ht="30.75">
      <c r="A231" s="19" t="s">
        <v>78</v>
      </c>
      <c r="B231" s="20" t="s">
        <v>283</v>
      </c>
      <c r="C231" s="20" t="s">
        <v>34</v>
      </c>
      <c r="D231" s="20" t="s">
        <v>10</v>
      </c>
      <c r="E231" s="20" t="s">
        <v>79</v>
      </c>
      <c r="F231" s="20"/>
      <c r="G231" s="132">
        <v>1737800</v>
      </c>
      <c r="H231" s="133"/>
      <c r="I231" s="132">
        <f t="shared" si="18"/>
        <v>18552</v>
      </c>
      <c r="J231" s="133"/>
      <c r="K231" s="126">
        <f t="shared" si="14"/>
        <v>1.0675566808608585</v>
      </c>
      <c r="L231" s="127"/>
    </row>
    <row r="232" spans="1:12" ht="30.75">
      <c r="A232" s="19" t="s">
        <v>80</v>
      </c>
      <c r="B232" s="20" t="s">
        <v>283</v>
      </c>
      <c r="C232" s="20" t="s">
        <v>34</v>
      </c>
      <c r="D232" s="20" t="s">
        <v>10</v>
      </c>
      <c r="E232" s="20" t="s">
        <v>81</v>
      </c>
      <c r="F232" s="20"/>
      <c r="G232" s="132">
        <v>1737800</v>
      </c>
      <c r="H232" s="133"/>
      <c r="I232" s="132">
        <f t="shared" si="18"/>
        <v>18552</v>
      </c>
      <c r="J232" s="133"/>
      <c r="K232" s="126">
        <f t="shared" si="14"/>
        <v>1.0675566808608585</v>
      </c>
      <c r="L232" s="127"/>
    </row>
    <row r="233" spans="1:12" ht="46.5">
      <c r="A233" s="19" t="s">
        <v>568</v>
      </c>
      <c r="B233" s="20" t="s">
        <v>283</v>
      </c>
      <c r="C233" s="20" t="s">
        <v>34</v>
      </c>
      <c r="D233" s="20" t="s">
        <v>10</v>
      </c>
      <c r="E233" s="20" t="s">
        <v>81</v>
      </c>
      <c r="F233" s="20" t="s">
        <v>569</v>
      </c>
      <c r="G233" s="132">
        <v>1737800</v>
      </c>
      <c r="H233" s="133"/>
      <c r="I233" s="132">
        <v>18552</v>
      </c>
      <c r="J233" s="133"/>
      <c r="K233" s="126">
        <f t="shared" si="14"/>
        <v>1.0675566808608585</v>
      </c>
      <c r="L233" s="127"/>
    </row>
    <row r="234" spans="1:12" ht="46.5">
      <c r="A234" s="17" t="s">
        <v>329</v>
      </c>
      <c r="B234" s="18" t="s">
        <v>330</v>
      </c>
      <c r="C234" s="18"/>
      <c r="D234" s="18"/>
      <c r="E234" s="18"/>
      <c r="F234" s="18"/>
      <c r="G234" s="134">
        <v>2822900</v>
      </c>
      <c r="H234" s="135"/>
      <c r="I234" s="134">
        <f>I235</f>
        <v>44800</v>
      </c>
      <c r="J234" s="135"/>
      <c r="K234" s="126">
        <f t="shared" si="14"/>
        <v>1.5870204399730772</v>
      </c>
      <c r="L234" s="127"/>
    </row>
    <row r="235" spans="1:12" ht="46.5">
      <c r="A235" s="17" t="s">
        <v>331</v>
      </c>
      <c r="B235" s="18" t="s">
        <v>332</v>
      </c>
      <c r="C235" s="18"/>
      <c r="D235" s="18"/>
      <c r="E235" s="18"/>
      <c r="F235" s="18"/>
      <c r="G235" s="134">
        <v>2822900</v>
      </c>
      <c r="H235" s="135"/>
      <c r="I235" s="134">
        <f>I236+I250+I256+I266+I272+I278</f>
        <v>44800</v>
      </c>
      <c r="J235" s="135"/>
      <c r="K235" s="126">
        <f t="shared" si="14"/>
        <v>1.5870204399730772</v>
      </c>
      <c r="L235" s="127"/>
    </row>
    <row r="236" spans="1:12" ht="30.75">
      <c r="A236" s="19" t="s">
        <v>333</v>
      </c>
      <c r="B236" s="20" t="s">
        <v>334</v>
      </c>
      <c r="C236" s="20"/>
      <c r="D236" s="20"/>
      <c r="E236" s="20"/>
      <c r="F236" s="20"/>
      <c r="G236" s="132">
        <v>762300</v>
      </c>
      <c r="H236" s="133"/>
      <c r="I236" s="132">
        <f>I237</f>
        <v>44800</v>
      </c>
      <c r="J236" s="133"/>
      <c r="K236" s="126">
        <f t="shared" si="14"/>
        <v>5.876951331496786</v>
      </c>
      <c r="L236" s="127"/>
    </row>
    <row r="237" spans="1:12" ht="15">
      <c r="A237" s="19" t="s">
        <v>40</v>
      </c>
      <c r="B237" s="20" t="s">
        <v>334</v>
      </c>
      <c r="C237" s="20" t="s">
        <v>41</v>
      </c>
      <c r="D237" s="20"/>
      <c r="E237" s="20"/>
      <c r="F237" s="20"/>
      <c r="G237" s="132">
        <v>762300</v>
      </c>
      <c r="H237" s="133"/>
      <c r="I237" s="132">
        <f>I238+I242+I246</f>
        <v>44800</v>
      </c>
      <c r="J237" s="133"/>
      <c r="K237" s="126">
        <f t="shared" si="14"/>
        <v>5.876951331496786</v>
      </c>
      <c r="L237" s="127"/>
    </row>
    <row r="238" spans="1:12" ht="15">
      <c r="A238" s="19" t="s">
        <v>42</v>
      </c>
      <c r="B238" s="20" t="s">
        <v>334</v>
      </c>
      <c r="C238" s="20" t="s">
        <v>41</v>
      </c>
      <c r="D238" s="20" t="s">
        <v>6</v>
      </c>
      <c r="E238" s="20"/>
      <c r="F238" s="20"/>
      <c r="G238" s="132">
        <v>186100</v>
      </c>
      <c r="H238" s="133"/>
      <c r="I238" s="132">
        <f>I239</f>
        <v>22400</v>
      </c>
      <c r="J238" s="133"/>
      <c r="K238" s="126">
        <f t="shared" si="14"/>
        <v>12.036539494895218</v>
      </c>
      <c r="L238" s="127"/>
    </row>
    <row r="239" spans="1:12" ht="32.25" customHeight="1">
      <c r="A239" s="19" t="s">
        <v>301</v>
      </c>
      <c r="B239" s="20" t="s">
        <v>334</v>
      </c>
      <c r="C239" s="20" t="s">
        <v>41</v>
      </c>
      <c r="D239" s="20" t="s">
        <v>6</v>
      </c>
      <c r="E239" s="20" t="s">
        <v>302</v>
      </c>
      <c r="F239" s="20"/>
      <c r="G239" s="132">
        <v>186100</v>
      </c>
      <c r="H239" s="133"/>
      <c r="I239" s="132">
        <f>I240</f>
        <v>22400</v>
      </c>
      <c r="J239" s="133"/>
      <c r="K239" s="126">
        <f t="shared" si="14"/>
        <v>12.036539494895218</v>
      </c>
      <c r="L239" s="127"/>
    </row>
    <row r="240" spans="1:12" ht="15">
      <c r="A240" s="19" t="s">
        <v>327</v>
      </c>
      <c r="B240" s="20" t="s">
        <v>334</v>
      </c>
      <c r="C240" s="20" t="s">
        <v>41</v>
      </c>
      <c r="D240" s="20" t="s">
        <v>6</v>
      </c>
      <c r="E240" s="20" t="s">
        <v>328</v>
      </c>
      <c r="F240" s="20"/>
      <c r="G240" s="132">
        <v>186100</v>
      </c>
      <c r="H240" s="133"/>
      <c r="I240" s="132">
        <f>I241</f>
        <v>22400</v>
      </c>
      <c r="J240" s="133"/>
      <c r="K240" s="126">
        <f t="shared" si="14"/>
        <v>12.036539494895218</v>
      </c>
      <c r="L240" s="127"/>
    </row>
    <row r="241" spans="1:12" ht="30.75">
      <c r="A241" s="19" t="s">
        <v>564</v>
      </c>
      <c r="B241" s="20" t="s">
        <v>334</v>
      </c>
      <c r="C241" s="20" t="s">
        <v>41</v>
      </c>
      <c r="D241" s="20" t="s">
        <v>6</v>
      </c>
      <c r="E241" s="20" t="s">
        <v>328</v>
      </c>
      <c r="F241" s="20" t="s">
        <v>565</v>
      </c>
      <c r="G241" s="132">
        <v>186100</v>
      </c>
      <c r="H241" s="133"/>
      <c r="I241" s="132">
        <v>22400</v>
      </c>
      <c r="J241" s="133"/>
      <c r="K241" s="126">
        <f t="shared" si="14"/>
        <v>12.036539494895218</v>
      </c>
      <c r="L241" s="127"/>
    </row>
    <row r="242" spans="1:12" ht="15">
      <c r="A242" s="19" t="s">
        <v>43</v>
      </c>
      <c r="B242" s="20" t="s">
        <v>334</v>
      </c>
      <c r="C242" s="20" t="s">
        <v>41</v>
      </c>
      <c r="D242" s="20" t="s">
        <v>8</v>
      </c>
      <c r="E242" s="20"/>
      <c r="F242" s="20"/>
      <c r="G242" s="132">
        <v>383100</v>
      </c>
      <c r="H242" s="133"/>
      <c r="I242" s="132">
        <f>I243</f>
        <v>0</v>
      </c>
      <c r="J242" s="133"/>
      <c r="K242" s="126">
        <f t="shared" si="14"/>
        <v>0</v>
      </c>
      <c r="L242" s="127"/>
    </row>
    <row r="243" spans="1:12" ht="33" customHeight="1">
      <c r="A243" s="19" t="s">
        <v>301</v>
      </c>
      <c r="B243" s="20" t="s">
        <v>334</v>
      </c>
      <c r="C243" s="20" t="s">
        <v>41</v>
      </c>
      <c r="D243" s="20" t="s">
        <v>8</v>
      </c>
      <c r="E243" s="20" t="s">
        <v>302</v>
      </c>
      <c r="F243" s="20"/>
      <c r="G243" s="132">
        <v>383100</v>
      </c>
      <c r="H243" s="133"/>
      <c r="I243" s="132">
        <f>I244</f>
        <v>0</v>
      </c>
      <c r="J243" s="133"/>
      <c r="K243" s="126">
        <f t="shared" si="14"/>
        <v>0</v>
      </c>
      <c r="L243" s="127"/>
    </row>
    <row r="244" spans="1:12" ht="15">
      <c r="A244" s="19" t="s">
        <v>327</v>
      </c>
      <c r="B244" s="20" t="s">
        <v>334</v>
      </c>
      <c r="C244" s="20" t="s">
        <v>41</v>
      </c>
      <c r="D244" s="20" t="s">
        <v>8</v>
      </c>
      <c r="E244" s="20" t="s">
        <v>328</v>
      </c>
      <c r="F244" s="20"/>
      <c r="G244" s="132">
        <v>383100</v>
      </c>
      <c r="H244" s="133"/>
      <c r="I244" s="132">
        <f>I245</f>
        <v>0</v>
      </c>
      <c r="J244" s="133"/>
      <c r="K244" s="126">
        <f t="shared" si="14"/>
        <v>0</v>
      </c>
      <c r="L244" s="127"/>
    </row>
    <row r="245" spans="1:12" ht="30.75">
      <c r="A245" s="19" t="s">
        <v>564</v>
      </c>
      <c r="B245" s="20" t="s">
        <v>334</v>
      </c>
      <c r="C245" s="20" t="s">
        <v>41</v>
      </c>
      <c r="D245" s="20" t="s">
        <v>8</v>
      </c>
      <c r="E245" s="20" t="s">
        <v>328</v>
      </c>
      <c r="F245" s="20" t="s">
        <v>565</v>
      </c>
      <c r="G245" s="132">
        <v>383100</v>
      </c>
      <c r="H245" s="133"/>
      <c r="I245" s="132">
        <v>0</v>
      </c>
      <c r="J245" s="133"/>
      <c r="K245" s="126">
        <f t="shared" si="14"/>
        <v>0</v>
      </c>
      <c r="L245" s="127"/>
    </row>
    <row r="246" spans="1:12" ht="15">
      <c r="A246" s="19" t="s">
        <v>44</v>
      </c>
      <c r="B246" s="20" t="s">
        <v>334</v>
      </c>
      <c r="C246" s="20" t="s">
        <v>41</v>
      </c>
      <c r="D246" s="20" t="s">
        <v>10</v>
      </c>
      <c r="E246" s="20"/>
      <c r="F246" s="20"/>
      <c r="G246" s="132">
        <v>193100</v>
      </c>
      <c r="H246" s="133"/>
      <c r="I246" s="132">
        <f>I247</f>
        <v>22400</v>
      </c>
      <c r="J246" s="133"/>
      <c r="K246" s="126">
        <f t="shared" si="14"/>
        <v>11.600207146556189</v>
      </c>
      <c r="L246" s="127"/>
    </row>
    <row r="247" spans="1:12" ht="33" customHeight="1">
      <c r="A247" s="19" t="s">
        <v>301</v>
      </c>
      <c r="B247" s="20" t="s">
        <v>334</v>
      </c>
      <c r="C247" s="20" t="s">
        <v>41</v>
      </c>
      <c r="D247" s="20" t="s">
        <v>10</v>
      </c>
      <c r="E247" s="20" t="s">
        <v>302</v>
      </c>
      <c r="F247" s="20"/>
      <c r="G247" s="132">
        <v>193100</v>
      </c>
      <c r="H247" s="133"/>
      <c r="I247" s="132">
        <f>I248</f>
        <v>22400</v>
      </c>
      <c r="J247" s="133"/>
      <c r="K247" s="126">
        <f t="shared" si="14"/>
        <v>11.600207146556189</v>
      </c>
      <c r="L247" s="127"/>
    </row>
    <row r="248" spans="1:12" ht="15">
      <c r="A248" s="19" t="s">
        <v>327</v>
      </c>
      <c r="B248" s="20" t="s">
        <v>334</v>
      </c>
      <c r="C248" s="20" t="s">
        <v>41</v>
      </c>
      <c r="D248" s="20" t="s">
        <v>10</v>
      </c>
      <c r="E248" s="20" t="s">
        <v>328</v>
      </c>
      <c r="F248" s="20"/>
      <c r="G248" s="132">
        <v>193100</v>
      </c>
      <c r="H248" s="133"/>
      <c r="I248" s="132">
        <f>I249</f>
        <v>22400</v>
      </c>
      <c r="J248" s="133"/>
      <c r="K248" s="126">
        <f t="shared" si="14"/>
        <v>11.600207146556189</v>
      </c>
      <c r="L248" s="127"/>
    </row>
    <row r="249" spans="1:12" ht="30.75">
      <c r="A249" s="19" t="s">
        <v>564</v>
      </c>
      <c r="B249" s="20" t="s">
        <v>334</v>
      </c>
      <c r="C249" s="20" t="s">
        <v>41</v>
      </c>
      <c r="D249" s="20" t="s">
        <v>10</v>
      </c>
      <c r="E249" s="20" t="s">
        <v>328</v>
      </c>
      <c r="F249" s="20" t="s">
        <v>565</v>
      </c>
      <c r="G249" s="132">
        <v>193100</v>
      </c>
      <c r="H249" s="133"/>
      <c r="I249" s="132">
        <f>13200+9200</f>
        <v>22400</v>
      </c>
      <c r="J249" s="133"/>
      <c r="K249" s="126">
        <f t="shared" si="14"/>
        <v>11.600207146556189</v>
      </c>
      <c r="L249" s="127"/>
    </row>
    <row r="250" spans="1:12" ht="15">
      <c r="A250" s="19" t="s">
        <v>374</v>
      </c>
      <c r="B250" s="20" t="s">
        <v>375</v>
      </c>
      <c r="C250" s="20"/>
      <c r="D250" s="20"/>
      <c r="E250" s="20"/>
      <c r="F250" s="20"/>
      <c r="G250" s="132">
        <v>0</v>
      </c>
      <c r="H250" s="133"/>
      <c r="I250" s="132">
        <v>0</v>
      </c>
      <c r="J250" s="133"/>
      <c r="K250" s="126" t="e">
        <f t="shared" si="14"/>
        <v>#DIV/0!</v>
      </c>
      <c r="L250" s="127"/>
    </row>
    <row r="251" spans="1:12" ht="15">
      <c r="A251" s="19" t="s">
        <v>40</v>
      </c>
      <c r="B251" s="20" t="s">
        <v>375</v>
      </c>
      <c r="C251" s="20" t="s">
        <v>41</v>
      </c>
      <c r="D251" s="20"/>
      <c r="E251" s="20"/>
      <c r="F251" s="20"/>
      <c r="G251" s="132">
        <v>0</v>
      </c>
      <c r="H251" s="133"/>
      <c r="I251" s="132">
        <v>0</v>
      </c>
      <c r="J251" s="133"/>
      <c r="K251" s="126" t="e">
        <f t="shared" si="14"/>
        <v>#DIV/0!</v>
      </c>
      <c r="L251" s="127"/>
    </row>
    <row r="252" spans="1:12" ht="15">
      <c r="A252" s="19" t="s">
        <v>43</v>
      </c>
      <c r="B252" s="20" t="s">
        <v>375</v>
      </c>
      <c r="C252" s="20" t="s">
        <v>41</v>
      </c>
      <c r="D252" s="20" t="s">
        <v>8</v>
      </c>
      <c r="E252" s="20"/>
      <c r="F252" s="20"/>
      <c r="G252" s="132">
        <v>0</v>
      </c>
      <c r="H252" s="133"/>
      <c r="I252" s="132">
        <v>0</v>
      </c>
      <c r="J252" s="133"/>
      <c r="K252" s="126" t="e">
        <f t="shared" si="14"/>
        <v>#DIV/0!</v>
      </c>
      <c r="L252" s="127"/>
    </row>
    <row r="253" spans="1:12" ht="31.5" customHeight="1">
      <c r="A253" s="19" t="s">
        <v>301</v>
      </c>
      <c r="B253" s="20" t="s">
        <v>375</v>
      </c>
      <c r="C253" s="20" t="s">
        <v>41</v>
      </c>
      <c r="D253" s="20" t="s">
        <v>8</v>
      </c>
      <c r="E253" s="20" t="s">
        <v>302</v>
      </c>
      <c r="F253" s="20"/>
      <c r="G253" s="132">
        <v>0</v>
      </c>
      <c r="H253" s="133"/>
      <c r="I253" s="132">
        <v>0</v>
      </c>
      <c r="J253" s="133"/>
      <c r="K253" s="126" t="e">
        <f t="shared" si="14"/>
        <v>#DIV/0!</v>
      </c>
      <c r="L253" s="127"/>
    </row>
    <row r="254" spans="1:12" ht="15">
      <c r="A254" s="19" t="s">
        <v>327</v>
      </c>
      <c r="B254" s="20" t="s">
        <v>375</v>
      </c>
      <c r="C254" s="20" t="s">
        <v>41</v>
      </c>
      <c r="D254" s="20" t="s">
        <v>8</v>
      </c>
      <c r="E254" s="20" t="s">
        <v>328</v>
      </c>
      <c r="F254" s="20"/>
      <c r="G254" s="132">
        <v>0</v>
      </c>
      <c r="H254" s="133"/>
      <c r="I254" s="132">
        <v>0</v>
      </c>
      <c r="J254" s="133"/>
      <c r="K254" s="126" t="e">
        <f t="shared" si="14"/>
        <v>#DIV/0!</v>
      </c>
      <c r="L254" s="127"/>
    </row>
    <row r="255" spans="1:12" ht="30.75">
      <c r="A255" s="19" t="s">
        <v>564</v>
      </c>
      <c r="B255" s="20" t="s">
        <v>375</v>
      </c>
      <c r="C255" s="20" t="s">
        <v>41</v>
      </c>
      <c r="D255" s="20" t="s">
        <v>8</v>
      </c>
      <c r="E255" s="20" t="s">
        <v>328</v>
      </c>
      <c r="F255" s="20" t="s">
        <v>565</v>
      </c>
      <c r="G255" s="132">
        <v>0</v>
      </c>
      <c r="H255" s="133"/>
      <c r="I255" s="132">
        <v>0</v>
      </c>
      <c r="J255" s="133"/>
      <c r="K255" s="126" t="e">
        <f t="shared" si="14"/>
        <v>#DIV/0!</v>
      </c>
      <c r="L255" s="127"/>
    </row>
    <row r="256" spans="1:12" ht="15">
      <c r="A256" s="19" t="s">
        <v>335</v>
      </c>
      <c r="B256" s="20" t="s">
        <v>336</v>
      </c>
      <c r="C256" s="20"/>
      <c r="D256" s="20"/>
      <c r="E256" s="20"/>
      <c r="F256" s="20"/>
      <c r="G256" s="132">
        <v>400000</v>
      </c>
      <c r="H256" s="133"/>
      <c r="I256" s="132">
        <f>I257</f>
        <v>0</v>
      </c>
      <c r="J256" s="133"/>
      <c r="K256" s="126">
        <f t="shared" si="14"/>
        <v>0</v>
      </c>
      <c r="L256" s="127"/>
    </row>
    <row r="257" spans="1:12" ht="15">
      <c r="A257" s="19" t="s">
        <v>40</v>
      </c>
      <c r="B257" s="20" t="s">
        <v>336</v>
      </c>
      <c r="C257" s="20" t="s">
        <v>41</v>
      </c>
      <c r="D257" s="20"/>
      <c r="E257" s="20"/>
      <c r="F257" s="20"/>
      <c r="G257" s="132">
        <v>400000</v>
      </c>
      <c r="H257" s="133"/>
      <c r="I257" s="132">
        <f>I258+I262</f>
        <v>0</v>
      </c>
      <c r="J257" s="133"/>
      <c r="K257" s="126">
        <f t="shared" si="14"/>
        <v>0</v>
      </c>
      <c r="L257" s="127"/>
    </row>
    <row r="258" spans="1:12" ht="15">
      <c r="A258" s="19" t="s">
        <v>42</v>
      </c>
      <c r="B258" s="20" t="s">
        <v>336</v>
      </c>
      <c r="C258" s="20" t="s">
        <v>41</v>
      </c>
      <c r="D258" s="20" t="s">
        <v>6</v>
      </c>
      <c r="E258" s="20"/>
      <c r="F258" s="20"/>
      <c r="G258" s="132">
        <v>200000</v>
      </c>
      <c r="H258" s="133"/>
      <c r="I258" s="132">
        <f>I259</f>
        <v>0</v>
      </c>
      <c r="J258" s="133"/>
      <c r="K258" s="126">
        <f t="shared" si="14"/>
        <v>0</v>
      </c>
      <c r="L258" s="127"/>
    </row>
    <row r="259" spans="1:12" ht="33.75" customHeight="1">
      <c r="A259" s="19" t="s">
        <v>301</v>
      </c>
      <c r="B259" s="20" t="s">
        <v>336</v>
      </c>
      <c r="C259" s="20" t="s">
        <v>41</v>
      </c>
      <c r="D259" s="20" t="s">
        <v>6</v>
      </c>
      <c r="E259" s="20" t="s">
        <v>302</v>
      </c>
      <c r="F259" s="20"/>
      <c r="G259" s="132">
        <v>200000</v>
      </c>
      <c r="H259" s="133"/>
      <c r="I259" s="132">
        <f>I260</f>
        <v>0</v>
      </c>
      <c r="J259" s="133"/>
      <c r="K259" s="126">
        <f t="shared" si="14"/>
        <v>0</v>
      </c>
      <c r="L259" s="127"/>
    </row>
    <row r="260" spans="1:12" ht="15">
      <c r="A260" s="19" t="s">
        <v>327</v>
      </c>
      <c r="B260" s="20" t="s">
        <v>336</v>
      </c>
      <c r="C260" s="20" t="s">
        <v>41</v>
      </c>
      <c r="D260" s="20" t="s">
        <v>6</v>
      </c>
      <c r="E260" s="20" t="s">
        <v>328</v>
      </c>
      <c r="F260" s="20"/>
      <c r="G260" s="132">
        <v>200000</v>
      </c>
      <c r="H260" s="133"/>
      <c r="I260" s="132">
        <f>I261</f>
        <v>0</v>
      </c>
      <c r="J260" s="133"/>
      <c r="K260" s="126">
        <f t="shared" si="14"/>
        <v>0</v>
      </c>
      <c r="L260" s="127"/>
    </row>
    <row r="261" spans="1:12" ht="30.75">
      <c r="A261" s="19" t="s">
        <v>564</v>
      </c>
      <c r="B261" s="20" t="s">
        <v>336</v>
      </c>
      <c r="C261" s="20" t="s">
        <v>41</v>
      </c>
      <c r="D261" s="20" t="s">
        <v>6</v>
      </c>
      <c r="E261" s="20" t="s">
        <v>328</v>
      </c>
      <c r="F261" s="20" t="s">
        <v>565</v>
      </c>
      <c r="G261" s="132">
        <v>200000</v>
      </c>
      <c r="H261" s="133"/>
      <c r="I261" s="132">
        <v>0</v>
      </c>
      <c r="J261" s="133"/>
      <c r="K261" s="126">
        <f t="shared" si="14"/>
        <v>0</v>
      </c>
      <c r="L261" s="127"/>
    </row>
    <row r="262" spans="1:12" ht="15">
      <c r="A262" s="19" t="s">
        <v>43</v>
      </c>
      <c r="B262" s="20" t="s">
        <v>336</v>
      </c>
      <c r="C262" s="20" t="s">
        <v>41</v>
      </c>
      <c r="D262" s="20" t="s">
        <v>8</v>
      </c>
      <c r="E262" s="20"/>
      <c r="F262" s="20"/>
      <c r="G262" s="132">
        <v>200000</v>
      </c>
      <c r="H262" s="133"/>
      <c r="I262" s="132">
        <f>I263</f>
        <v>0</v>
      </c>
      <c r="J262" s="133"/>
      <c r="K262" s="126">
        <f t="shared" si="14"/>
        <v>0</v>
      </c>
      <c r="L262" s="127"/>
    </row>
    <row r="263" spans="1:12" ht="33.75" customHeight="1">
      <c r="A263" s="19" t="s">
        <v>301</v>
      </c>
      <c r="B263" s="20" t="s">
        <v>336</v>
      </c>
      <c r="C263" s="20" t="s">
        <v>41</v>
      </c>
      <c r="D263" s="20" t="s">
        <v>8</v>
      </c>
      <c r="E263" s="20" t="s">
        <v>302</v>
      </c>
      <c r="F263" s="20"/>
      <c r="G263" s="132">
        <v>200000</v>
      </c>
      <c r="H263" s="133"/>
      <c r="I263" s="132">
        <f>I264</f>
        <v>0</v>
      </c>
      <c r="J263" s="133"/>
      <c r="K263" s="126">
        <f aca="true" t="shared" si="19" ref="K263:K326">I263/G263*100</f>
        <v>0</v>
      </c>
      <c r="L263" s="127"/>
    </row>
    <row r="264" spans="1:12" ht="15">
      <c r="A264" s="19" t="s">
        <v>327</v>
      </c>
      <c r="B264" s="20" t="s">
        <v>336</v>
      </c>
      <c r="C264" s="20" t="s">
        <v>41</v>
      </c>
      <c r="D264" s="20" t="s">
        <v>8</v>
      </c>
      <c r="E264" s="20" t="s">
        <v>328</v>
      </c>
      <c r="F264" s="20"/>
      <c r="G264" s="132">
        <v>200000</v>
      </c>
      <c r="H264" s="133"/>
      <c r="I264" s="132">
        <f>I265</f>
        <v>0</v>
      </c>
      <c r="J264" s="133"/>
      <c r="K264" s="126">
        <f t="shared" si="19"/>
        <v>0</v>
      </c>
      <c r="L264" s="127"/>
    </row>
    <row r="265" spans="1:12" ht="30.75">
      <c r="A265" s="19" t="s">
        <v>564</v>
      </c>
      <c r="B265" s="20" t="s">
        <v>336</v>
      </c>
      <c r="C265" s="20" t="s">
        <v>41</v>
      </c>
      <c r="D265" s="20" t="s">
        <v>8</v>
      </c>
      <c r="E265" s="20" t="s">
        <v>328</v>
      </c>
      <c r="F265" s="20" t="s">
        <v>565</v>
      </c>
      <c r="G265" s="132">
        <v>200000</v>
      </c>
      <c r="H265" s="133"/>
      <c r="I265" s="132">
        <v>0</v>
      </c>
      <c r="J265" s="133"/>
      <c r="K265" s="126">
        <f t="shared" si="19"/>
        <v>0</v>
      </c>
      <c r="L265" s="127"/>
    </row>
    <row r="266" spans="1:12" ht="15">
      <c r="A266" s="19" t="s">
        <v>376</v>
      </c>
      <c r="B266" s="20" t="s">
        <v>377</v>
      </c>
      <c r="C266" s="20"/>
      <c r="D266" s="20"/>
      <c r="E266" s="20"/>
      <c r="F266" s="20"/>
      <c r="G266" s="132">
        <v>615000</v>
      </c>
      <c r="H266" s="133"/>
      <c r="I266" s="132">
        <f>I267</f>
        <v>0</v>
      </c>
      <c r="J266" s="133"/>
      <c r="K266" s="126">
        <f t="shared" si="19"/>
        <v>0</v>
      </c>
      <c r="L266" s="127"/>
    </row>
    <row r="267" spans="1:12" ht="15">
      <c r="A267" s="19" t="s">
        <v>40</v>
      </c>
      <c r="B267" s="20" t="s">
        <v>377</v>
      </c>
      <c r="C267" s="20" t="s">
        <v>41</v>
      </c>
      <c r="D267" s="20"/>
      <c r="E267" s="20"/>
      <c r="F267" s="20"/>
      <c r="G267" s="132">
        <v>615000</v>
      </c>
      <c r="H267" s="133"/>
      <c r="I267" s="132">
        <f>I268</f>
        <v>0</v>
      </c>
      <c r="J267" s="133"/>
      <c r="K267" s="126">
        <f t="shared" si="19"/>
        <v>0</v>
      </c>
      <c r="L267" s="127"/>
    </row>
    <row r="268" spans="1:12" ht="15">
      <c r="A268" s="19" t="s">
        <v>43</v>
      </c>
      <c r="B268" s="20" t="s">
        <v>377</v>
      </c>
      <c r="C268" s="20" t="s">
        <v>41</v>
      </c>
      <c r="D268" s="20" t="s">
        <v>8</v>
      </c>
      <c r="E268" s="20"/>
      <c r="F268" s="20"/>
      <c r="G268" s="132">
        <v>615000</v>
      </c>
      <c r="H268" s="133"/>
      <c r="I268" s="132">
        <f>I269</f>
        <v>0</v>
      </c>
      <c r="J268" s="133"/>
      <c r="K268" s="126">
        <f t="shared" si="19"/>
        <v>0</v>
      </c>
      <c r="L268" s="127"/>
    </row>
    <row r="269" spans="1:12" ht="33" customHeight="1">
      <c r="A269" s="19" t="s">
        <v>301</v>
      </c>
      <c r="B269" s="20" t="s">
        <v>377</v>
      </c>
      <c r="C269" s="20" t="s">
        <v>41</v>
      </c>
      <c r="D269" s="20" t="s">
        <v>8</v>
      </c>
      <c r="E269" s="20" t="s">
        <v>302</v>
      </c>
      <c r="F269" s="20"/>
      <c r="G269" s="132">
        <v>615000</v>
      </c>
      <c r="H269" s="133"/>
      <c r="I269" s="132">
        <f>I270</f>
        <v>0</v>
      </c>
      <c r="J269" s="133"/>
      <c r="K269" s="126">
        <f t="shared" si="19"/>
        <v>0</v>
      </c>
      <c r="L269" s="127"/>
    </row>
    <row r="270" spans="1:12" ht="15">
      <c r="A270" s="19" t="s">
        <v>327</v>
      </c>
      <c r="B270" s="20" t="s">
        <v>377</v>
      </c>
      <c r="C270" s="20" t="s">
        <v>41</v>
      </c>
      <c r="D270" s="20" t="s">
        <v>8</v>
      </c>
      <c r="E270" s="20" t="s">
        <v>328</v>
      </c>
      <c r="F270" s="20"/>
      <c r="G270" s="132">
        <v>615000</v>
      </c>
      <c r="H270" s="133"/>
      <c r="I270" s="132">
        <f>I271</f>
        <v>0</v>
      </c>
      <c r="J270" s="133"/>
      <c r="K270" s="126">
        <f t="shared" si="19"/>
        <v>0</v>
      </c>
      <c r="L270" s="127"/>
    </row>
    <row r="271" spans="1:12" ht="30.75">
      <c r="A271" s="19" t="s">
        <v>564</v>
      </c>
      <c r="B271" s="20" t="s">
        <v>377</v>
      </c>
      <c r="C271" s="20" t="s">
        <v>41</v>
      </c>
      <c r="D271" s="20" t="s">
        <v>8</v>
      </c>
      <c r="E271" s="20" t="s">
        <v>328</v>
      </c>
      <c r="F271" s="20" t="s">
        <v>565</v>
      </c>
      <c r="G271" s="132">
        <v>615000</v>
      </c>
      <c r="H271" s="133"/>
      <c r="I271" s="132">
        <v>0</v>
      </c>
      <c r="J271" s="133"/>
      <c r="K271" s="126">
        <f t="shared" si="19"/>
        <v>0</v>
      </c>
      <c r="L271" s="127"/>
    </row>
    <row r="272" spans="1:12" ht="15">
      <c r="A272" s="19" t="s">
        <v>337</v>
      </c>
      <c r="B272" s="20" t="s">
        <v>338</v>
      </c>
      <c r="C272" s="20"/>
      <c r="D272" s="20"/>
      <c r="E272" s="20"/>
      <c r="F272" s="20"/>
      <c r="G272" s="132">
        <v>460600</v>
      </c>
      <c r="H272" s="133"/>
      <c r="I272" s="132">
        <f>I273</f>
        <v>0</v>
      </c>
      <c r="J272" s="133"/>
      <c r="K272" s="126">
        <f t="shared" si="19"/>
        <v>0</v>
      </c>
      <c r="L272" s="127"/>
    </row>
    <row r="273" spans="1:12" ht="15">
      <c r="A273" s="19" t="s">
        <v>40</v>
      </c>
      <c r="B273" s="20" t="s">
        <v>338</v>
      </c>
      <c r="C273" s="20" t="s">
        <v>41</v>
      </c>
      <c r="D273" s="20"/>
      <c r="E273" s="20"/>
      <c r="F273" s="20"/>
      <c r="G273" s="132">
        <v>460600</v>
      </c>
      <c r="H273" s="133"/>
      <c r="I273" s="132">
        <f>I274</f>
        <v>0</v>
      </c>
      <c r="J273" s="133"/>
      <c r="K273" s="126">
        <f t="shared" si="19"/>
        <v>0</v>
      </c>
      <c r="L273" s="127"/>
    </row>
    <row r="274" spans="1:12" ht="15">
      <c r="A274" s="19" t="s">
        <v>42</v>
      </c>
      <c r="B274" s="20" t="s">
        <v>338</v>
      </c>
      <c r="C274" s="20" t="s">
        <v>41</v>
      </c>
      <c r="D274" s="20" t="s">
        <v>6</v>
      </c>
      <c r="E274" s="20"/>
      <c r="F274" s="20"/>
      <c r="G274" s="132">
        <v>460600</v>
      </c>
      <c r="H274" s="133"/>
      <c r="I274" s="132">
        <f>I275</f>
        <v>0</v>
      </c>
      <c r="J274" s="133"/>
      <c r="K274" s="126">
        <f t="shared" si="19"/>
        <v>0</v>
      </c>
      <c r="L274" s="127"/>
    </row>
    <row r="275" spans="1:12" ht="31.5" customHeight="1">
      <c r="A275" s="19" t="s">
        <v>301</v>
      </c>
      <c r="B275" s="20" t="s">
        <v>338</v>
      </c>
      <c r="C275" s="20" t="s">
        <v>41</v>
      </c>
      <c r="D275" s="20" t="s">
        <v>6</v>
      </c>
      <c r="E275" s="20" t="s">
        <v>302</v>
      </c>
      <c r="F275" s="20"/>
      <c r="G275" s="132">
        <v>460600</v>
      </c>
      <c r="H275" s="133"/>
      <c r="I275" s="132">
        <f>I276</f>
        <v>0</v>
      </c>
      <c r="J275" s="133"/>
      <c r="K275" s="126">
        <f t="shared" si="19"/>
        <v>0</v>
      </c>
      <c r="L275" s="127"/>
    </row>
    <row r="276" spans="1:12" ht="15">
      <c r="A276" s="19" t="s">
        <v>327</v>
      </c>
      <c r="B276" s="20" t="s">
        <v>338</v>
      </c>
      <c r="C276" s="20" t="s">
        <v>41</v>
      </c>
      <c r="D276" s="20" t="s">
        <v>6</v>
      </c>
      <c r="E276" s="20" t="s">
        <v>328</v>
      </c>
      <c r="F276" s="20"/>
      <c r="G276" s="132">
        <v>460600</v>
      </c>
      <c r="H276" s="133"/>
      <c r="I276" s="132">
        <f>I277</f>
        <v>0</v>
      </c>
      <c r="J276" s="133"/>
      <c r="K276" s="126">
        <f t="shared" si="19"/>
        <v>0</v>
      </c>
      <c r="L276" s="127"/>
    </row>
    <row r="277" spans="1:12" ht="30.75">
      <c r="A277" s="19" t="s">
        <v>564</v>
      </c>
      <c r="B277" s="20" t="s">
        <v>338</v>
      </c>
      <c r="C277" s="20" t="s">
        <v>41</v>
      </c>
      <c r="D277" s="20" t="s">
        <v>6</v>
      </c>
      <c r="E277" s="20" t="s">
        <v>328</v>
      </c>
      <c r="F277" s="20" t="s">
        <v>565</v>
      </c>
      <c r="G277" s="132">
        <v>460600</v>
      </c>
      <c r="H277" s="133"/>
      <c r="I277" s="132">
        <v>0</v>
      </c>
      <c r="J277" s="133"/>
      <c r="K277" s="126">
        <f t="shared" si="19"/>
        <v>0</v>
      </c>
      <c r="L277" s="127"/>
    </row>
    <row r="278" spans="1:12" ht="15">
      <c r="A278" s="19" t="s">
        <v>378</v>
      </c>
      <c r="B278" s="20" t="s">
        <v>379</v>
      </c>
      <c r="C278" s="20"/>
      <c r="D278" s="20"/>
      <c r="E278" s="20"/>
      <c r="F278" s="20"/>
      <c r="G278" s="132">
        <v>585000</v>
      </c>
      <c r="H278" s="133"/>
      <c r="I278" s="132">
        <f>I279</f>
        <v>0</v>
      </c>
      <c r="J278" s="133"/>
      <c r="K278" s="126">
        <f t="shared" si="19"/>
        <v>0</v>
      </c>
      <c r="L278" s="127"/>
    </row>
    <row r="279" spans="1:12" ht="15">
      <c r="A279" s="19" t="s">
        <v>40</v>
      </c>
      <c r="B279" s="20" t="s">
        <v>379</v>
      </c>
      <c r="C279" s="20" t="s">
        <v>41</v>
      </c>
      <c r="D279" s="20"/>
      <c r="E279" s="20"/>
      <c r="F279" s="20"/>
      <c r="G279" s="132">
        <v>585000</v>
      </c>
      <c r="H279" s="133"/>
      <c r="I279" s="132">
        <f>I280</f>
        <v>0</v>
      </c>
      <c r="J279" s="133"/>
      <c r="K279" s="126">
        <f t="shared" si="19"/>
        <v>0</v>
      </c>
      <c r="L279" s="127"/>
    </row>
    <row r="280" spans="1:12" ht="15">
      <c r="A280" s="19" t="s">
        <v>43</v>
      </c>
      <c r="B280" s="20" t="s">
        <v>379</v>
      </c>
      <c r="C280" s="20" t="s">
        <v>41</v>
      </c>
      <c r="D280" s="20" t="s">
        <v>8</v>
      </c>
      <c r="E280" s="20"/>
      <c r="F280" s="20"/>
      <c r="G280" s="132">
        <v>585000</v>
      </c>
      <c r="H280" s="133"/>
      <c r="I280" s="132">
        <f>I281</f>
        <v>0</v>
      </c>
      <c r="J280" s="133"/>
      <c r="K280" s="126">
        <f t="shared" si="19"/>
        <v>0</v>
      </c>
      <c r="L280" s="127"/>
    </row>
    <row r="281" spans="1:12" ht="32.25" customHeight="1">
      <c r="A281" s="19" t="s">
        <v>301</v>
      </c>
      <c r="B281" s="20" t="s">
        <v>379</v>
      </c>
      <c r="C281" s="20" t="s">
        <v>41</v>
      </c>
      <c r="D281" s="20" t="s">
        <v>8</v>
      </c>
      <c r="E281" s="20" t="s">
        <v>302</v>
      </c>
      <c r="F281" s="20"/>
      <c r="G281" s="132">
        <v>585000</v>
      </c>
      <c r="H281" s="133"/>
      <c r="I281" s="132">
        <f>I282</f>
        <v>0</v>
      </c>
      <c r="J281" s="133"/>
      <c r="K281" s="126">
        <f t="shared" si="19"/>
        <v>0</v>
      </c>
      <c r="L281" s="127"/>
    </row>
    <row r="282" spans="1:12" ht="15">
      <c r="A282" s="19" t="s">
        <v>327</v>
      </c>
      <c r="B282" s="20" t="s">
        <v>379</v>
      </c>
      <c r="C282" s="20" t="s">
        <v>41</v>
      </c>
      <c r="D282" s="20" t="s">
        <v>8</v>
      </c>
      <c r="E282" s="20" t="s">
        <v>328</v>
      </c>
      <c r="F282" s="20"/>
      <c r="G282" s="132">
        <v>585000</v>
      </c>
      <c r="H282" s="133"/>
      <c r="I282" s="132">
        <f>I283</f>
        <v>0</v>
      </c>
      <c r="J282" s="133"/>
      <c r="K282" s="126">
        <f t="shared" si="19"/>
        <v>0</v>
      </c>
      <c r="L282" s="127"/>
    </row>
    <row r="283" spans="1:12" ht="30.75">
      <c r="A283" s="19" t="s">
        <v>564</v>
      </c>
      <c r="B283" s="20" t="s">
        <v>379</v>
      </c>
      <c r="C283" s="20" t="s">
        <v>41</v>
      </c>
      <c r="D283" s="20" t="s">
        <v>8</v>
      </c>
      <c r="E283" s="20" t="s">
        <v>328</v>
      </c>
      <c r="F283" s="20" t="s">
        <v>565</v>
      </c>
      <c r="G283" s="132">
        <v>585000</v>
      </c>
      <c r="H283" s="133"/>
      <c r="I283" s="132">
        <v>0</v>
      </c>
      <c r="J283" s="133"/>
      <c r="K283" s="126">
        <f t="shared" si="19"/>
        <v>0</v>
      </c>
      <c r="L283" s="127"/>
    </row>
    <row r="284" spans="1:12" ht="30.75">
      <c r="A284" s="17" t="s">
        <v>400</v>
      </c>
      <c r="B284" s="18" t="s">
        <v>401</v>
      </c>
      <c r="C284" s="18"/>
      <c r="D284" s="18"/>
      <c r="E284" s="18"/>
      <c r="F284" s="18"/>
      <c r="G284" s="134">
        <v>1212900</v>
      </c>
      <c r="H284" s="135"/>
      <c r="I284" s="134">
        <f>I285</f>
        <v>361074</v>
      </c>
      <c r="J284" s="135"/>
      <c r="K284" s="126">
        <f t="shared" si="19"/>
        <v>29.769478110314125</v>
      </c>
      <c r="L284" s="127"/>
    </row>
    <row r="285" spans="1:12" ht="46.5">
      <c r="A285" s="17" t="s">
        <v>402</v>
      </c>
      <c r="B285" s="18" t="s">
        <v>403</v>
      </c>
      <c r="C285" s="18"/>
      <c r="D285" s="18"/>
      <c r="E285" s="18"/>
      <c r="F285" s="18"/>
      <c r="G285" s="134">
        <v>1212900</v>
      </c>
      <c r="H285" s="135"/>
      <c r="I285" s="134">
        <f>I286+I295</f>
        <v>361074</v>
      </c>
      <c r="J285" s="135"/>
      <c r="K285" s="126">
        <f t="shared" si="19"/>
        <v>29.769478110314125</v>
      </c>
      <c r="L285" s="127"/>
    </row>
    <row r="286" spans="1:12" ht="15">
      <c r="A286" s="19" t="s">
        <v>404</v>
      </c>
      <c r="B286" s="20" t="s">
        <v>405</v>
      </c>
      <c r="C286" s="20"/>
      <c r="D286" s="20"/>
      <c r="E286" s="20"/>
      <c r="F286" s="20"/>
      <c r="G286" s="132">
        <v>712900</v>
      </c>
      <c r="H286" s="133"/>
      <c r="I286" s="132">
        <f>I287</f>
        <v>211074</v>
      </c>
      <c r="J286" s="133"/>
      <c r="K286" s="126">
        <f t="shared" si="19"/>
        <v>29.607799130312806</v>
      </c>
      <c r="L286" s="127"/>
    </row>
    <row r="287" spans="1:12" ht="15">
      <c r="A287" s="19" t="s">
        <v>40</v>
      </c>
      <c r="B287" s="20" t="s">
        <v>405</v>
      </c>
      <c r="C287" s="20" t="s">
        <v>41</v>
      </c>
      <c r="D287" s="20"/>
      <c r="E287" s="20"/>
      <c r="F287" s="20"/>
      <c r="G287" s="132">
        <v>712900</v>
      </c>
      <c r="H287" s="133"/>
      <c r="I287" s="132">
        <f>I288</f>
        <v>211074</v>
      </c>
      <c r="J287" s="133"/>
      <c r="K287" s="126">
        <f t="shared" si="19"/>
        <v>29.607799130312806</v>
      </c>
      <c r="L287" s="127"/>
    </row>
    <row r="288" spans="1:12" ht="15">
      <c r="A288" s="19" t="s">
        <v>45</v>
      </c>
      <c r="B288" s="20" t="s">
        <v>405</v>
      </c>
      <c r="C288" s="20" t="s">
        <v>41</v>
      </c>
      <c r="D288" s="20" t="s">
        <v>41</v>
      </c>
      <c r="E288" s="20"/>
      <c r="F288" s="20"/>
      <c r="G288" s="132">
        <v>712900</v>
      </c>
      <c r="H288" s="133"/>
      <c r="I288" s="132">
        <f>I289+I292</f>
        <v>211074</v>
      </c>
      <c r="J288" s="133"/>
      <c r="K288" s="126">
        <f t="shared" si="19"/>
        <v>29.607799130312806</v>
      </c>
      <c r="L288" s="127"/>
    </row>
    <row r="289" spans="1:12" ht="30.75">
      <c r="A289" s="19" t="s">
        <v>78</v>
      </c>
      <c r="B289" s="20" t="s">
        <v>405</v>
      </c>
      <c r="C289" s="20" t="s">
        <v>41</v>
      </c>
      <c r="D289" s="20" t="s">
        <v>41</v>
      </c>
      <c r="E289" s="20" t="s">
        <v>79</v>
      </c>
      <c r="F289" s="20"/>
      <c r="G289" s="132">
        <v>600000</v>
      </c>
      <c r="H289" s="133"/>
      <c r="I289" s="132">
        <f>I290</f>
        <v>112900</v>
      </c>
      <c r="J289" s="133"/>
      <c r="K289" s="126">
        <f t="shared" si="19"/>
        <v>18.816666666666666</v>
      </c>
      <c r="L289" s="127"/>
    </row>
    <row r="290" spans="1:12" ht="30.75">
      <c r="A290" s="19" t="s">
        <v>80</v>
      </c>
      <c r="B290" s="20" t="s">
        <v>405</v>
      </c>
      <c r="C290" s="20" t="s">
        <v>41</v>
      </c>
      <c r="D290" s="20" t="s">
        <v>41</v>
      </c>
      <c r="E290" s="20" t="s">
        <v>81</v>
      </c>
      <c r="F290" s="20"/>
      <c r="G290" s="132">
        <v>600000</v>
      </c>
      <c r="H290" s="133"/>
      <c r="I290" s="132">
        <f>I291</f>
        <v>112900</v>
      </c>
      <c r="J290" s="133"/>
      <c r="K290" s="126">
        <f t="shared" si="19"/>
        <v>18.816666666666666</v>
      </c>
      <c r="L290" s="127"/>
    </row>
    <row r="291" spans="1:12" ht="46.5">
      <c r="A291" s="19" t="s">
        <v>566</v>
      </c>
      <c r="B291" s="20" t="s">
        <v>405</v>
      </c>
      <c r="C291" s="20" t="s">
        <v>41</v>
      </c>
      <c r="D291" s="20" t="s">
        <v>41</v>
      </c>
      <c r="E291" s="20" t="s">
        <v>81</v>
      </c>
      <c r="F291" s="20" t="s">
        <v>567</v>
      </c>
      <c r="G291" s="132">
        <v>600000</v>
      </c>
      <c r="H291" s="133"/>
      <c r="I291" s="132">
        <v>112900</v>
      </c>
      <c r="J291" s="133"/>
      <c r="K291" s="126">
        <f t="shared" si="19"/>
        <v>18.816666666666666</v>
      </c>
      <c r="L291" s="127"/>
    </row>
    <row r="292" spans="1:12" ht="33" customHeight="1">
      <c r="A292" s="19" t="s">
        <v>301</v>
      </c>
      <c r="B292" s="20" t="s">
        <v>405</v>
      </c>
      <c r="C292" s="20" t="s">
        <v>41</v>
      </c>
      <c r="D292" s="20" t="s">
        <v>41</v>
      </c>
      <c r="E292" s="20" t="s">
        <v>302</v>
      </c>
      <c r="F292" s="20"/>
      <c r="G292" s="132">
        <v>112900</v>
      </c>
      <c r="H292" s="133"/>
      <c r="I292" s="132">
        <f>I293</f>
        <v>98174</v>
      </c>
      <c r="J292" s="133"/>
      <c r="K292" s="126">
        <f t="shared" si="19"/>
        <v>86.95659875996456</v>
      </c>
      <c r="L292" s="127"/>
    </row>
    <row r="293" spans="1:12" ht="15">
      <c r="A293" s="19" t="s">
        <v>327</v>
      </c>
      <c r="B293" s="20" t="s">
        <v>405</v>
      </c>
      <c r="C293" s="20" t="s">
        <v>41</v>
      </c>
      <c r="D293" s="20" t="s">
        <v>41</v>
      </c>
      <c r="E293" s="20" t="s">
        <v>328</v>
      </c>
      <c r="F293" s="20"/>
      <c r="G293" s="132">
        <v>112900</v>
      </c>
      <c r="H293" s="133"/>
      <c r="I293" s="132">
        <f>I294</f>
        <v>98174</v>
      </c>
      <c r="J293" s="133"/>
      <c r="K293" s="126">
        <f t="shared" si="19"/>
        <v>86.95659875996456</v>
      </c>
      <c r="L293" s="127"/>
    </row>
    <row r="294" spans="1:12" ht="30.75">
      <c r="A294" s="19" t="s">
        <v>564</v>
      </c>
      <c r="B294" s="20" t="s">
        <v>405</v>
      </c>
      <c r="C294" s="20" t="s">
        <v>41</v>
      </c>
      <c r="D294" s="20" t="s">
        <v>41</v>
      </c>
      <c r="E294" s="20" t="s">
        <v>328</v>
      </c>
      <c r="F294" s="20" t="s">
        <v>565</v>
      </c>
      <c r="G294" s="132">
        <v>112900</v>
      </c>
      <c r="H294" s="133"/>
      <c r="I294" s="132">
        <v>98174</v>
      </c>
      <c r="J294" s="133"/>
      <c r="K294" s="126">
        <f t="shared" si="19"/>
        <v>86.95659875996456</v>
      </c>
      <c r="L294" s="127"/>
    </row>
    <row r="295" spans="1:12" ht="30.75">
      <c r="A295" s="19" t="s">
        <v>406</v>
      </c>
      <c r="B295" s="20" t="s">
        <v>407</v>
      </c>
      <c r="C295" s="20"/>
      <c r="D295" s="20"/>
      <c r="E295" s="20"/>
      <c r="F295" s="20"/>
      <c r="G295" s="132">
        <v>500000</v>
      </c>
      <c r="H295" s="133"/>
      <c r="I295" s="132">
        <f>I296</f>
        <v>150000</v>
      </c>
      <c r="J295" s="133"/>
      <c r="K295" s="126">
        <f t="shared" si="19"/>
        <v>30</v>
      </c>
      <c r="L295" s="127"/>
    </row>
    <row r="296" spans="1:12" ht="15">
      <c r="A296" s="19" t="s">
        <v>40</v>
      </c>
      <c r="B296" s="20" t="s">
        <v>407</v>
      </c>
      <c r="C296" s="20" t="s">
        <v>41</v>
      </c>
      <c r="D296" s="20"/>
      <c r="E296" s="20"/>
      <c r="F296" s="20"/>
      <c r="G296" s="132">
        <v>500000</v>
      </c>
      <c r="H296" s="133"/>
      <c r="I296" s="132">
        <f>I297</f>
        <v>150000</v>
      </c>
      <c r="J296" s="133"/>
      <c r="K296" s="126">
        <f t="shared" si="19"/>
        <v>30</v>
      </c>
      <c r="L296" s="127"/>
    </row>
    <row r="297" spans="1:12" ht="15">
      <c r="A297" s="19" t="s">
        <v>45</v>
      </c>
      <c r="B297" s="20" t="s">
        <v>407</v>
      </c>
      <c r="C297" s="20" t="s">
        <v>41</v>
      </c>
      <c r="D297" s="20" t="s">
        <v>41</v>
      </c>
      <c r="E297" s="20"/>
      <c r="F297" s="20"/>
      <c r="G297" s="132">
        <v>500000</v>
      </c>
      <c r="H297" s="133"/>
      <c r="I297" s="132">
        <f>I298</f>
        <v>150000</v>
      </c>
      <c r="J297" s="133"/>
      <c r="K297" s="126">
        <f t="shared" si="19"/>
        <v>30</v>
      </c>
      <c r="L297" s="127"/>
    </row>
    <row r="298" spans="1:12" ht="30.75">
      <c r="A298" s="19" t="s">
        <v>78</v>
      </c>
      <c r="B298" s="20" t="s">
        <v>407</v>
      </c>
      <c r="C298" s="20" t="s">
        <v>41</v>
      </c>
      <c r="D298" s="20" t="s">
        <v>41</v>
      </c>
      <c r="E298" s="20" t="s">
        <v>79</v>
      </c>
      <c r="F298" s="20"/>
      <c r="G298" s="132">
        <v>500000</v>
      </c>
      <c r="H298" s="133"/>
      <c r="I298" s="132">
        <f>I299</f>
        <v>150000</v>
      </c>
      <c r="J298" s="133"/>
      <c r="K298" s="126">
        <f t="shared" si="19"/>
        <v>30</v>
      </c>
      <c r="L298" s="127"/>
    </row>
    <row r="299" spans="1:12" ht="30.75">
      <c r="A299" s="19" t="s">
        <v>80</v>
      </c>
      <c r="B299" s="20" t="s">
        <v>407</v>
      </c>
      <c r="C299" s="20" t="s">
        <v>41</v>
      </c>
      <c r="D299" s="20" t="s">
        <v>41</v>
      </c>
      <c r="E299" s="20" t="s">
        <v>81</v>
      </c>
      <c r="F299" s="20"/>
      <c r="G299" s="132">
        <v>500000</v>
      </c>
      <c r="H299" s="133"/>
      <c r="I299" s="132">
        <f>I300</f>
        <v>150000</v>
      </c>
      <c r="J299" s="133"/>
      <c r="K299" s="126">
        <f t="shared" si="19"/>
        <v>30</v>
      </c>
      <c r="L299" s="127"/>
    </row>
    <row r="300" spans="1:12" ht="46.5">
      <c r="A300" s="19" t="s">
        <v>566</v>
      </c>
      <c r="B300" s="20" t="s">
        <v>407</v>
      </c>
      <c r="C300" s="20" t="s">
        <v>41</v>
      </c>
      <c r="D300" s="20" t="s">
        <v>41</v>
      </c>
      <c r="E300" s="20" t="s">
        <v>81</v>
      </c>
      <c r="F300" s="20" t="s">
        <v>567</v>
      </c>
      <c r="G300" s="132">
        <v>500000</v>
      </c>
      <c r="H300" s="133"/>
      <c r="I300" s="132">
        <v>150000</v>
      </c>
      <c r="J300" s="133"/>
      <c r="K300" s="126">
        <f t="shared" si="19"/>
        <v>30</v>
      </c>
      <c r="L300" s="127"/>
    </row>
    <row r="301" spans="1:12" ht="30.75">
      <c r="A301" s="17" t="s">
        <v>253</v>
      </c>
      <c r="B301" s="18" t="s">
        <v>254</v>
      </c>
      <c r="C301" s="18"/>
      <c r="D301" s="18"/>
      <c r="E301" s="18"/>
      <c r="F301" s="18"/>
      <c r="G301" s="134">
        <v>10000</v>
      </c>
      <c r="H301" s="135"/>
      <c r="I301" s="134">
        <f aca="true" t="shared" si="20" ref="I301:I307">I302</f>
        <v>0</v>
      </c>
      <c r="J301" s="135"/>
      <c r="K301" s="126">
        <f t="shared" si="19"/>
        <v>0</v>
      </c>
      <c r="L301" s="127"/>
    </row>
    <row r="302" spans="1:12" ht="30.75">
      <c r="A302" s="17" t="s">
        <v>255</v>
      </c>
      <c r="B302" s="18" t="s">
        <v>256</v>
      </c>
      <c r="C302" s="18"/>
      <c r="D302" s="18"/>
      <c r="E302" s="18"/>
      <c r="F302" s="18"/>
      <c r="G302" s="134">
        <v>10000</v>
      </c>
      <c r="H302" s="135"/>
      <c r="I302" s="134">
        <f t="shared" si="20"/>
        <v>0</v>
      </c>
      <c r="J302" s="135"/>
      <c r="K302" s="126">
        <f t="shared" si="19"/>
        <v>0</v>
      </c>
      <c r="L302" s="127"/>
    </row>
    <row r="303" spans="1:12" ht="15">
      <c r="A303" s="19" t="s">
        <v>257</v>
      </c>
      <c r="B303" s="20" t="s">
        <v>258</v>
      </c>
      <c r="C303" s="20"/>
      <c r="D303" s="20"/>
      <c r="E303" s="20"/>
      <c r="F303" s="20"/>
      <c r="G303" s="132">
        <v>10000</v>
      </c>
      <c r="H303" s="133"/>
      <c r="I303" s="132">
        <f t="shared" si="20"/>
        <v>0</v>
      </c>
      <c r="J303" s="133"/>
      <c r="K303" s="126">
        <f t="shared" si="19"/>
        <v>0</v>
      </c>
      <c r="L303" s="127"/>
    </row>
    <row r="304" spans="1:12" ht="15">
      <c r="A304" s="19" t="s">
        <v>33</v>
      </c>
      <c r="B304" s="20" t="s">
        <v>258</v>
      </c>
      <c r="C304" s="20" t="s">
        <v>34</v>
      </c>
      <c r="D304" s="20"/>
      <c r="E304" s="20"/>
      <c r="F304" s="20"/>
      <c r="G304" s="132">
        <v>10000</v>
      </c>
      <c r="H304" s="133"/>
      <c r="I304" s="132">
        <f t="shared" si="20"/>
        <v>0</v>
      </c>
      <c r="J304" s="133"/>
      <c r="K304" s="126">
        <f t="shared" si="19"/>
        <v>0</v>
      </c>
      <c r="L304" s="127"/>
    </row>
    <row r="305" spans="1:12" ht="15">
      <c r="A305" s="19" t="s">
        <v>35</v>
      </c>
      <c r="B305" s="20" t="s">
        <v>258</v>
      </c>
      <c r="C305" s="20" t="s">
        <v>34</v>
      </c>
      <c r="D305" s="20" t="s">
        <v>6</v>
      </c>
      <c r="E305" s="20"/>
      <c r="F305" s="20"/>
      <c r="G305" s="132">
        <v>10000</v>
      </c>
      <c r="H305" s="133"/>
      <c r="I305" s="132">
        <f t="shared" si="20"/>
        <v>0</v>
      </c>
      <c r="J305" s="133"/>
      <c r="K305" s="126">
        <f t="shared" si="19"/>
        <v>0</v>
      </c>
      <c r="L305" s="127"/>
    </row>
    <row r="306" spans="1:12" ht="30.75">
      <c r="A306" s="19" t="s">
        <v>78</v>
      </c>
      <c r="B306" s="20" t="s">
        <v>258</v>
      </c>
      <c r="C306" s="20" t="s">
        <v>34</v>
      </c>
      <c r="D306" s="20" t="s">
        <v>6</v>
      </c>
      <c r="E306" s="20" t="s">
        <v>79</v>
      </c>
      <c r="F306" s="20"/>
      <c r="G306" s="132">
        <v>10000</v>
      </c>
      <c r="H306" s="133"/>
      <c r="I306" s="132">
        <f t="shared" si="20"/>
        <v>0</v>
      </c>
      <c r="J306" s="133"/>
      <c r="K306" s="126">
        <f t="shared" si="19"/>
        <v>0</v>
      </c>
      <c r="L306" s="127"/>
    </row>
    <row r="307" spans="1:12" ht="30.75">
      <c r="A307" s="19" t="s">
        <v>80</v>
      </c>
      <c r="B307" s="20" t="s">
        <v>258</v>
      </c>
      <c r="C307" s="20" t="s">
        <v>34</v>
      </c>
      <c r="D307" s="20" t="s">
        <v>6</v>
      </c>
      <c r="E307" s="20" t="s">
        <v>81</v>
      </c>
      <c r="F307" s="20"/>
      <c r="G307" s="132">
        <v>10000</v>
      </c>
      <c r="H307" s="133"/>
      <c r="I307" s="132">
        <f t="shared" si="20"/>
        <v>0</v>
      </c>
      <c r="J307" s="133"/>
      <c r="K307" s="126">
        <f t="shared" si="19"/>
        <v>0</v>
      </c>
      <c r="L307" s="127"/>
    </row>
    <row r="308" spans="1:12" ht="46.5">
      <c r="A308" s="19" t="s">
        <v>568</v>
      </c>
      <c r="B308" s="20" t="s">
        <v>258</v>
      </c>
      <c r="C308" s="20" t="s">
        <v>34</v>
      </c>
      <c r="D308" s="20" t="s">
        <v>6</v>
      </c>
      <c r="E308" s="20" t="s">
        <v>81</v>
      </c>
      <c r="F308" s="20" t="s">
        <v>569</v>
      </c>
      <c r="G308" s="132">
        <v>10000</v>
      </c>
      <c r="H308" s="133"/>
      <c r="I308" s="132">
        <v>0</v>
      </c>
      <c r="J308" s="133"/>
      <c r="K308" s="126">
        <f t="shared" si="19"/>
        <v>0</v>
      </c>
      <c r="L308" s="127"/>
    </row>
    <row r="309" spans="1:12" ht="30.75">
      <c r="A309" s="17" t="s">
        <v>408</v>
      </c>
      <c r="B309" s="18" t="s">
        <v>409</v>
      </c>
      <c r="C309" s="18"/>
      <c r="D309" s="18"/>
      <c r="E309" s="18"/>
      <c r="F309" s="18"/>
      <c r="G309" s="134">
        <v>526800</v>
      </c>
      <c r="H309" s="135"/>
      <c r="I309" s="134">
        <f>I310</f>
        <v>72000</v>
      </c>
      <c r="J309" s="135"/>
      <c r="K309" s="126">
        <f t="shared" si="19"/>
        <v>13.66742596810934</v>
      </c>
      <c r="L309" s="127"/>
    </row>
    <row r="310" spans="1:12" ht="30.75">
      <c r="A310" s="17" t="s">
        <v>410</v>
      </c>
      <c r="B310" s="18" t="s">
        <v>411</v>
      </c>
      <c r="C310" s="18"/>
      <c r="D310" s="18"/>
      <c r="E310" s="18"/>
      <c r="F310" s="18"/>
      <c r="G310" s="134">
        <v>526800</v>
      </c>
      <c r="H310" s="135"/>
      <c r="I310" s="134">
        <f>I311+I317</f>
        <v>72000</v>
      </c>
      <c r="J310" s="135"/>
      <c r="K310" s="126">
        <f t="shared" si="19"/>
        <v>13.66742596810934</v>
      </c>
      <c r="L310" s="127"/>
    </row>
    <row r="311" spans="1:12" ht="15">
      <c r="A311" s="19" t="s">
        <v>412</v>
      </c>
      <c r="B311" s="20" t="s">
        <v>413</v>
      </c>
      <c r="C311" s="20"/>
      <c r="D311" s="20"/>
      <c r="E311" s="20"/>
      <c r="F311" s="20"/>
      <c r="G311" s="132">
        <v>440800</v>
      </c>
      <c r="H311" s="133"/>
      <c r="I311" s="132">
        <f>I312</f>
        <v>72000</v>
      </c>
      <c r="J311" s="133"/>
      <c r="K311" s="126">
        <f t="shared" si="19"/>
        <v>16.33393829401089</v>
      </c>
      <c r="L311" s="127"/>
    </row>
    <row r="312" spans="1:12" ht="15">
      <c r="A312" s="19" t="s">
        <v>40</v>
      </c>
      <c r="B312" s="20" t="s">
        <v>413</v>
      </c>
      <c r="C312" s="20" t="s">
        <v>41</v>
      </c>
      <c r="D312" s="20"/>
      <c r="E312" s="20"/>
      <c r="F312" s="20"/>
      <c r="G312" s="132">
        <v>440800</v>
      </c>
      <c r="H312" s="133"/>
      <c r="I312" s="132">
        <f>I313</f>
        <v>72000</v>
      </c>
      <c r="J312" s="133"/>
      <c r="K312" s="126">
        <f t="shared" si="19"/>
        <v>16.33393829401089</v>
      </c>
      <c r="L312" s="127"/>
    </row>
    <row r="313" spans="1:12" ht="15">
      <c r="A313" s="19" t="s">
        <v>45</v>
      </c>
      <c r="B313" s="20" t="s">
        <v>413</v>
      </c>
      <c r="C313" s="20" t="s">
        <v>41</v>
      </c>
      <c r="D313" s="20" t="s">
        <v>41</v>
      </c>
      <c r="E313" s="20"/>
      <c r="F313" s="20"/>
      <c r="G313" s="132">
        <v>440800</v>
      </c>
      <c r="H313" s="133"/>
      <c r="I313" s="132">
        <f>I314</f>
        <v>72000</v>
      </c>
      <c r="J313" s="133"/>
      <c r="K313" s="126">
        <f t="shared" si="19"/>
        <v>16.33393829401089</v>
      </c>
      <c r="L313" s="127"/>
    </row>
    <row r="314" spans="1:12" ht="17.25" customHeight="1">
      <c r="A314" s="19" t="s">
        <v>103</v>
      </c>
      <c r="B314" s="20" t="s">
        <v>413</v>
      </c>
      <c r="C314" s="20" t="s">
        <v>41</v>
      </c>
      <c r="D314" s="20" t="s">
        <v>41</v>
      </c>
      <c r="E314" s="20" t="s">
        <v>104</v>
      </c>
      <c r="F314" s="20"/>
      <c r="G314" s="132">
        <v>440800</v>
      </c>
      <c r="H314" s="133"/>
      <c r="I314" s="132">
        <f>I315</f>
        <v>72000</v>
      </c>
      <c r="J314" s="133"/>
      <c r="K314" s="126">
        <f t="shared" si="19"/>
        <v>16.33393829401089</v>
      </c>
      <c r="L314" s="127"/>
    </row>
    <row r="315" spans="1:12" ht="15">
      <c r="A315" s="19" t="s">
        <v>414</v>
      </c>
      <c r="B315" s="20" t="s">
        <v>413</v>
      </c>
      <c r="C315" s="20" t="s">
        <v>41</v>
      </c>
      <c r="D315" s="20" t="s">
        <v>41</v>
      </c>
      <c r="E315" s="20" t="s">
        <v>415</v>
      </c>
      <c r="F315" s="20"/>
      <c r="G315" s="132">
        <v>440800</v>
      </c>
      <c r="H315" s="133"/>
      <c r="I315" s="132">
        <f>I316</f>
        <v>72000</v>
      </c>
      <c r="J315" s="133"/>
      <c r="K315" s="126">
        <f t="shared" si="19"/>
        <v>16.33393829401089</v>
      </c>
      <c r="L315" s="127"/>
    </row>
    <row r="316" spans="1:12" ht="30.75">
      <c r="A316" s="19" t="s">
        <v>564</v>
      </c>
      <c r="B316" s="20" t="s">
        <v>413</v>
      </c>
      <c r="C316" s="20" t="s">
        <v>41</v>
      </c>
      <c r="D316" s="20" t="s">
        <v>41</v>
      </c>
      <c r="E316" s="20" t="s">
        <v>415</v>
      </c>
      <c r="F316" s="20" t="s">
        <v>565</v>
      </c>
      <c r="G316" s="132">
        <v>440800</v>
      </c>
      <c r="H316" s="133"/>
      <c r="I316" s="132">
        <v>72000</v>
      </c>
      <c r="J316" s="133"/>
      <c r="K316" s="126">
        <f t="shared" si="19"/>
        <v>16.33393829401089</v>
      </c>
      <c r="L316" s="127"/>
    </row>
    <row r="317" spans="1:12" ht="17.25" customHeight="1">
      <c r="A317" s="19" t="s">
        <v>416</v>
      </c>
      <c r="B317" s="20" t="s">
        <v>417</v>
      </c>
      <c r="C317" s="20"/>
      <c r="D317" s="20"/>
      <c r="E317" s="20"/>
      <c r="F317" s="20"/>
      <c r="G317" s="132">
        <v>86000</v>
      </c>
      <c r="H317" s="133"/>
      <c r="I317" s="132">
        <f>I318</f>
        <v>0</v>
      </c>
      <c r="J317" s="133"/>
      <c r="K317" s="126">
        <f t="shared" si="19"/>
        <v>0</v>
      </c>
      <c r="L317" s="127"/>
    </row>
    <row r="318" spans="1:12" ht="15">
      <c r="A318" s="19" t="s">
        <v>40</v>
      </c>
      <c r="B318" s="20" t="s">
        <v>417</v>
      </c>
      <c r="C318" s="20" t="s">
        <v>41</v>
      </c>
      <c r="D318" s="20"/>
      <c r="E318" s="20"/>
      <c r="F318" s="20"/>
      <c r="G318" s="132">
        <v>86000</v>
      </c>
      <c r="H318" s="133"/>
      <c r="I318" s="132">
        <f>I319</f>
        <v>0</v>
      </c>
      <c r="J318" s="133"/>
      <c r="K318" s="126">
        <f t="shared" si="19"/>
        <v>0</v>
      </c>
      <c r="L318" s="127"/>
    </row>
    <row r="319" spans="1:12" ht="15">
      <c r="A319" s="19" t="s">
        <v>45</v>
      </c>
      <c r="B319" s="20" t="s">
        <v>417</v>
      </c>
      <c r="C319" s="20" t="s">
        <v>41</v>
      </c>
      <c r="D319" s="20" t="s">
        <v>41</v>
      </c>
      <c r="E319" s="20"/>
      <c r="F319" s="20"/>
      <c r="G319" s="132">
        <v>86000</v>
      </c>
      <c r="H319" s="133"/>
      <c r="I319" s="132">
        <f>I320</f>
        <v>0</v>
      </c>
      <c r="J319" s="133"/>
      <c r="K319" s="126">
        <f t="shared" si="19"/>
        <v>0</v>
      </c>
      <c r="L319" s="127"/>
    </row>
    <row r="320" spans="1:12" ht="30.75">
      <c r="A320" s="19" t="s">
        <v>78</v>
      </c>
      <c r="B320" s="20" t="s">
        <v>417</v>
      </c>
      <c r="C320" s="20" t="s">
        <v>41</v>
      </c>
      <c r="D320" s="20" t="s">
        <v>41</v>
      </c>
      <c r="E320" s="20" t="s">
        <v>79</v>
      </c>
      <c r="F320" s="20"/>
      <c r="G320" s="132">
        <v>86000</v>
      </c>
      <c r="H320" s="133"/>
      <c r="I320" s="132">
        <f>I321</f>
        <v>0</v>
      </c>
      <c r="J320" s="133"/>
      <c r="K320" s="126">
        <f t="shared" si="19"/>
        <v>0</v>
      </c>
      <c r="L320" s="127"/>
    </row>
    <row r="321" spans="1:12" ht="30.75">
      <c r="A321" s="19" t="s">
        <v>80</v>
      </c>
      <c r="B321" s="20" t="s">
        <v>417</v>
      </c>
      <c r="C321" s="20" t="s">
        <v>41</v>
      </c>
      <c r="D321" s="20" t="s">
        <v>41</v>
      </c>
      <c r="E321" s="20" t="s">
        <v>81</v>
      </c>
      <c r="F321" s="20"/>
      <c r="G321" s="132">
        <v>86000</v>
      </c>
      <c r="H321" s="133"/>
      <c r="I321" s="132">
        <f>I322</f>
        <v>0</v>
      </c>
      <c r="J321" s="133"/>
      <c r="K321" s="126">
        <f t="shared" si="19"/>
        <v>0</v>
      </c>
      <c r="L321" s="127"/>
    </row>
    <row r="322" spans="1:12" ht="30.75">
      <c r="A322" s="19" t="s">
        <v>564</v>
      </c>
      <c r="B322" s="20" t="s">
        <v>417</v>
      </c>
      <c r="C322" s="20" t="s">
        <v>41</v>
      </c>
      <c r="D322" s="20" t="s">
        <v>41</v>
      </c>
      <c r="E322" s="20" t="s">
        <v>81</v>
      </c>
      <c r="F322" s="20" t="s">
        <v>565</v>
      </c>
      <c r="G322" s="132">
        <v>86000</v>
      </c>
      <c r="H322" s="133"/>
      <c r="I322" s="132">
        <v>0</v>
      </c>
      <c r="J322" s="133"/>
      <c r="K322" s="126">
        <f t="shared" si="19"/>
        <v>0</v>
      </c>
      <c r="L322" s="127"/>
    </row>
    <row r="323" spans="1:12" ht="30.75">
      <c r="A323" s="17" t="s">
        <v>502</v>
      </c>
      <c r="B323" s="18" t="s">
        <v>503</v>
      </c>
      <c r="C323" s="18"/>
      <c r="D323" s="18"/>
      <c r="E323" s="18"/>
      <c r="F323" s="18"/>
      <c r="G323" s="134">
        <v>50000</v>
      </c>
      <c r="H323" s="135"/>
      <c r="I323" s="134">
        <f aca="true" t="shared" si="21" ref="I323:I329">I324</f>
        <v>0</v>
      </c>
      <c r="J323" s="135"/>
      <c r="K323" s="126">
        <f t="shared" si="19"/>
        <v>0</v>
      </c>
      <c r="L323" s="127"/>
    </row>
    <row r="324" spans="1:12" ht="30.75">
      <c r="A324" s="17" t="s">
        <v>504</v>
      </c>
      <c r="B324" s="18" t="s">
        <v>505</v>
      </c>
      <c r="C324" s="18"/>
      <c r="D324" s="18"/>
      <c r="E324" s="18"/>
      <c r="F324" s="18"/>
      <c r="G324" s="134">
        <v>50000</v>
      </c>
      <c r="H324" s="135"/>
      <c r="I324" s="134">
        <f t="shared" si="21"/>
        <v>0</v>
      </c>
      <c r="J324" s="135"/>
      <c r="K324" s="126">
        <f t="shared" si="19"/>
        <v>0</v>
      </c>
      <c r="L324" s="127"/>
    </row>
    <row r="325" spans="1:12" ht="30.75">
      <c r="A325" s="19" t="s">
        <v>506</v>
      </c>
      <c r="B325" s="20" t="s">
        <v>507</v>
      </c>
      <c r="C325" s="20"/>
      <c r="D325" s="20"/>
      <c r="E325" s="20"/>
      <c r="F325" s="20"/>
      <c r="G325" s="132">
        <v>50000</v>
      </c>
      <c r="H325" s="133"/>
      <c r="I325" s="132">
        <f t="shared" si="21"/>
        <v>0</v>
      </c>
      <c r="J325" s="133"/>
      <c r="K325" s="126">
        <f t="shared" si="19"/>
        <v>0</v>
      </c>
      <c r="L325" s="127"/>
    </row>
    <row r="326" spans="1:12" ht="15">
      <c r="A326" s="19" t="s">
        <v>50</v>
      </c>
      <c r="B326" s="20" t="s">
        <v>507</v>
      </c>
      <c r="C326" s="20" t="s">
        <v>23</v>
      </c>
      <c r="D326" s="20"/>
      <c r="E326" s="20"/>
      <c r="F326" s="20"/>
      <c r="G326" s="132">
        <v>50000</v>
      </c>
      <c r="H326" s="133"/>
      <c r="I326" s="132">
        <f t="shared" si="21"/>
        <v>0</v>
      </c>
      <c r="J326" s="133"/>
      <c r="K326" s="126">
        <f t="shared" si="19"/>
        <v>0</v>
      </c>
      <c r="L326" s="127"/>
    </row>
    <row r="327" spans="1:12" ht="15">
      <c r="A327" s="19" t="s">
        <v>52</v>
      </c>
      <c r="B327" s="20" t="s">
        <v>507</v>
      </c>
      <c r="C327" s="20" t="s">
        <v>23</v>
      </c>
      <c r="D327" s="20" t="s">
        <v>10</v>
      </c>
      <c r="E327" s="20"/>
      <c r="F327" s="20"/>
      <c r="G327" s="132">
        <v>50000</v>
      </c>
      <c r="H327" s="133"/>
      <c r="I327" s="132">
        <f t="shared" si="21"/>
        <v>0</v>
      </c>
      <c r="J327" s="133"/>
      <c r="K327" s="126">
        <f aca="true" t="shared" si="22" ref="K327:K390">I327/G327*100</f>
        <v>0</v>
      </c>
      <c r="L327" s="127"/>
    </row>
    <row r="328" spans="1:12" ht="18.75" customHeight="1">
      <c r="A328" s="19" t="s">
        <v>103</v>
      </c>
      <c r="B328" s="20" t="s">
        <v>507</v>
      </c>
      <c r="C328" s="20" t="s">
        <v>23</v>
      </c>
      <c r="D328" s="20" t="s">
        <v>10</v>
      </c>
      <c r="E328" s="20" t="s">
        <v>104</v>
      </c>
      <c r="F328" s="20"/>
      <c r="G328" s="132">
        <v>50000</v>
      </c>
      <c r="H328" s="133"/>
      <c r="I328" s="132">
        <f t="shared" si="21"/>
        <v>0</v>
      </c>
      <c r="J328" s="133"/>
      <c r="K328" s="126">
        <f t="shared" si="22"/>
        <v>0</v>
      </c>
      <c r="L328" s="127"/>
    </row>
    <row r="329" spans="1:12" ht="30.75">
      <c r="A329" s="19" t="s">
        <v>105</v>
      </c>
      <c r="B329" s="20" t="s">
        <v>507</v>
      </c>
      <c r="C329" s="20" t="s">
        <v>23</v>
      </c>
      <c r="D329" s="20" t="s">
        <v>10</v>
      </c>
      <c r="E329" s="20" t="s">
        <v>106</v>
      </c>
      <c r="F329" s="20"/>
      <c r="G329" s="132">
        <v>50000</v>
      </c>
      <c r="H329" s="133"/>
      <c r="I329" s="132">
        <f t="shared" si="21"/>
        <v>0</v>
      </c>
      <c r="J329" s="133"/>
      <c r="K329" s="126">
        <f t="shared" si="22"/>
        <v>0</v>
      </c>
      <c r="L329" s="127"/>
    </row>
    <row r="330" spans="1:12" ht="46.5">
      <c r="A330" s="19" t="s">
        <v>566</v>
      </c>
      <c r="B330" s="20" t="s">
        <v>507</v>
      </c>
      <c r="C330" s="20" t="s">
        <v>23</v>
      </c>
      <c r="D330" s="20" t="s">
        <v>10</v>
      </c>
      <c r="E330" s="20" t="s">
        <v>106</v>
      </c>
      <c r="F330" s="20" t="s">
        <v>567</v>
      </c>
      <c r="G330" s="132">
        <v>50000</v>
      </c>
      <c r="H330" s="133"/>
      <c r="I330" s="132">
        <v>0</v>
      </c>
      <c r="J330" s="133"/>
      <c r="K330" s="126">
        <f t="shared" si="22"/>
        <v>0</v>
      </c>
      <c r="L330" s="127"/>
    </row>
    <row r="331" spans="1:12" ht="46.5">
      <c r="A331" s="17" t="s">
        <v>231</v>
      </c>
      <c r="B331" s="18" t="s">
        <v>232</v>
      </c>
      <c r="C331" s="18"/>
      <c r="D331" s="18"/>
      <c r="E331" s="18"/>
      <c r="F331" s="18"/>
      <c r="G331" s="134">
        <v>100000</v>
      </c>
      <c r="H331" s="135"/>
      <c r="I331" s="134">
        <f aca="true" t="shared" si="23" ref="I331:I337">I332</f>
        <v>0</v>
      </c>
      <c r="J331" s="135"/>
      <c r="K331" s="126">
        <f t="shared" si="22"/>
        <v>0</v>
      </c>
      <c r="L331" s="127"/>
    </row>
    <row r="332" spans="1:12" ht="46.5">
      <c r="A332" s="17" t="s">
        <v>233</v>
      </c>
      <c r="B332" s="18" t="s">
        <v>234</v>
      </c>
      <c r="C332" s="18"/>
      <c r="D332" s="18"/>
      <c r="E332" s="18"/>
      <c r="F332" s="18"/>
      <c r="G332" s="134">
        <v>100000</v>
      </c>
      <c r="H332" s="135"/>
      <c r="I332" s="134">
        <f t="shared" si="23"/>
        <v>0</v>
      </c>
      <c r="J332" s="135"/>
      <c r="K332" s="126">
        <f t="shared" si="22"/>
        <v>0</v>
      </c>
      <c r="L332" s="127"/>
    </row>
    <row r="333" spans="1:12" ht="30.75">
      <c r="A333" s="19" t="s">
        <v>235</v>
      </c>
      <c r="B333" s="20" t="s">
        <v>236</v>
      </c>
      <c r="C333" s="20"/>
      <c r="D333" s="20"/>
      <c r="E333" s="20"/>
      <c r="F333" s="20"/>
      <c r="G333" s="132">
        <v>100000</v>
      </c>
      <c r="H333" s="133"/>
      <c r="I333" s="132">
        <f t="shared" si="23"/>
        <v>0</v>
      </c>
      <c r="J333" s="133"/>
      <c r="K333" s="126">
        <f t="shared" si="22"/>
        <v>0</v>
      </c>
      <c r="L333" s="127"/>
    </row>
    <row r="334" spans="1:12" ht="15">
      <c r="A334" s="19" t="s">
        <v>24</v>
      </c>
      <c r="B334" s="20" t="s">
        <v>236</v>
      </c>
      <c r="C334" s="20" t="s">
        <v>12</v>
      </c>
      <c r="D334" s="20"/>
      <c r="E334" s="20"/>
      <c r="F334" s="20"/>
      <c r="G334" s="132">
        <v>100000</v>
      </c>
      <c r="H334" s="133"/>
      <c r="I334" s="132">
        <f t="shared" si="23"/>
        <v>0</v>
      </c>
      <c r="J334" s="133"/>
      <c r="K334" s="126">
        <f t="shared" si="22"/>
        <v>0</v>
      </c>
      <c r="L334" s="127"/>
    </row>
    <row r="335" spans="1:12" ht="16.5" customHeight="1">
      <c r="A335" s="19" t="s">
        <v>31</v>
      </c>
      <c r="B335" s="20" t="s">
        <v>236</v>
      </c>
      <c r="C335" s="20" t="s">
        <v>12</v>
      </c>
      <c r="D335" s="20" t="s">
        <v>32</v>
      </c>
      <c r="E335" s="20"/>
      <c r="F335" s="20"/>
      <c r="G335" s="132">
        <v>100000</v>
      </c>
      <c r="H335" s="133"/>
      <c r="I335" s="132">
        <f t="shared" si="23"/>
        <v>0</v>
      </c>
      <c r="J335" s="133"/>
      <c r="K335" s="126">
        <f t="shared" si="22"/>
        <v>0</v>
      </c>
      <c r="L335" s="127"/>
    </row>
    <row r="336" spans="1:12" ht="15">
      <c r="A336" s="19" t="s">
        <v>97</v>
      </c>
      <c r="B336" s="20" t="s">
        <v>236</v>
      </c>
      <c r="C336" s="20" t="s">
        <v>12</v>
      </c>
      <c r="D336" s="20" t="s">
        <v>32</v>
      </c>
      <c r="E336" s="20" t="s">
        <v>98</v>
      </c>
      <c r="F336" s="20"/>
      <c r="G336" s="132">
        <v>100000</v>
      </c>
      <c r="H336" s="133"/>
      <c r="I336" s="132">
        <f t="shared" si="23"/>
        <v>0</v>
      </c>
      <c r="J336" s="133"/>
      <c r="K336" s="126">
        <f t="shared" si="22"/>
        <v>0</v>
      </c>
      <c r="L336" s="127"/>
    </row>
    <row r="337" spans="1:12" ht="48" customHeight="1">
      <c r="A337" s="19" t="s">
        <v>237</v>
      </c>
      <c r="B337" s="20" t="s">
        <v>236</v>
      </c>
      <c r="C337" s="20" t="s">
        <v>12</v>
      </c>
      <c r="D337" s="20" t="s">
        <v>32</v>
      </c>
      <c r="E337" s="20" t="s">
        <v>238</v>
      </c>
      <c r="F337" s="20"/>
      <c r="G337" s="132">
        <v>100000</v>
      </c>
      <c r="H337" s="133"/>
      <c r="I337" s="132">
        <f t="shared" si="23"/>
        <v>0</v>
      </c>
      <c r="J337" s="133"/>
      <c r="K337" s="126">
        <f t="shared" si="22"/>
        <v>0</v>
      </c>
      <c r="L337" s="127"/>
    </row>
    <row r="338" spans="1:12" ht="30.75">
      <c r="A338" s="19" t="s">
        <v>557</v>
      </c>
      <c r="B338" s="20" t="s">
        <v>236</v>
      </c>
      <c r="C338" s="20" t="s">
        <v>12</v>
      </c>
      <c r="D338" s="20" t="s">
        <v>32</v>
      </c>
      <c r="E338" s="20" t="s">
        <v>238</v>
      </c>
      <c r="F338" s="20" t="s">
        <v>558</v>
      </c>
      <c r="G338" s="132">
        <v>100000</v>
      </c>
      <c r="H338" s="133"/>
      <c r="I338" s="132">
        <v>0</v>
      </c>
      <c r="J338" s="133"/>
      <c r="K338" s="126">
        <f t="shared" si="22"/>
        <v>0</v>
      </c>
      <c r="L338" s="127"/>
    </row>
    <row r="339" spans="1:12" ht="32.25" customHeight="1">
      <c r="A339" s="17" t="s">
        <v>284</v>
      </c>
      <c r="B339" s="18" t="s">
        <v>285</v>
      </c>
      <c r="C339" s="18"/>
      <c r="D339" s="18"/>
      <c r="E339" s="18"/>
      <c r="F339" s="18"/>
      <c r="G339" s="134">
        <v>4555000</v>
      </c>
      <c r="H339" s="135"/>
      <c r="I339" s="134">
        <f>I340</f>
        <v>0</v>
      </c>
      <c r="J339" s="135"/>
      <c r="K339" s="126">
        <f t="shared" si="22"/>
        <v>0</v>
      </c>
      <c r="L339" s="127"/>
    </row>
    <row r="340" spans="1:12" ht="62.25">
      <c r="A340" s="17" t="s">
        <v>286</v>
      </c>
      <c r="B340" s="18" t="s">
        <v>287</v>
      </c>
      <c r="C340" s="18"/>
      <c r="D340" s="18"/>
      <c r="E340" s="18"/>
      <c r="F340" s="18"/>
      <c r="G340" s="134">
        <v>4555000</v>
      </c>
      <c r="H340" s="135"/>
      <c r="I340" s="134">
        <f>I341+I347</f>
        <v>0</v>
      </c>
      <c r="J340" s="135"/>
      <c r="K340" s="126">
        <f t="shared" si="22"/>
        <v>0</v>
      </c>
      <c r="L340" s="127"/>
    </row>
    <row r="341" spans="1:12" ht="15">
      <c r="A341" s="19" t="s">
        <v>288</v>
      </c>
      <c r="B341" s="20" t="s">
        <v>289</v>
      </c>
      <c r="C341" s="20"/>
      <c r="D341" s="20"/>
      <c r="E341" s="20"/>
      <c r="F341" s="20"/>
      <c r="G341" s="132">
        <v>155000</v>
      </c>
      <c r="H341" s="133"/>
      <c r="I341" s="132">
        <f>I342</f>
        <v>0</v>
      </c>
      <c r="J341" s="133"/>
      <c r="K341" s="126">
        <f t="shared" si="22"/>
        <v>0</v>
      </c>
      <c r="L341" s="127"/>
    </row>
    <row r="342" spans="1:12" ht="15">
      <c r="A342" s="19" t="s">
        <v>33</v>
      </c>
      <c r="B342" s="20" t="s">
        <v>289</v>
      </c>
      <c r="C342" s="20" t="s">
        <v>34</v>
      </c>
      <c r="D342" s="20"/>
      <c r="E342" s="20"/>
      <c r="F342" s="20"/>
      <c r="G342" s="132">
        <v>155000</v>
      </c>
      <c r="H342" s="133"/>
      <c r="I342" s="132">
        <f>I343</f>
        <v>0</v>
      </c>
      <c r="J342" s="133"/>
      <c r="K342" s="126">
        <f t="shared" si="22"/>
        <v>0</v>
      </c>
      <c r="L342" s="127"/>
    </row>
    <row r="343" spans="1:12" ht="15">
      <c r="A343" s="19" t="s">
        <v>37</v>
      </c>
      <c r="B343" s="20" t="s">
        <v>289</v>
      </c>
      <c r="C343" s="20" t="s">
        <v>34</v>
      </c>
      <c r="D343" s="20" t="s">
        <v>10</v>
      </c>
      <c r="E343" s="20"/>
      <c r="F343" s="20"/>
      <c r="G343" s="132">
        <v>155000</v>
      </c>
      <c r="H343" s="133"/>
      <c r="I343" s="132">
        <f>I344</f>
        <v>0</v>
      </c>
      <c r="J343" s="133"/>
      <c r="K343" s="126">
        <f t="shared" si="22"/>
        <v>0</v>
      </c>
      <c r="L343" s="127"/>
    </row>
    <row r="344" spans="1:12" ht="30.75">
      <c r="A344" s="19" t="s">
        <v>78</v>
      </c>
      <c r="B344" s="20" t="s">
        <v>289</v>
      </c>
      <c r="C344" s="20" t="s">
        <v>34</v>
      </c>
      <c r="D344" s="20" t="s">
        <v>10</v>
      </c>
      <c r="E344" s="20" t="s">
        <v>79</v>
      </c>
      <c r="F344" s="20"/>
      <c r="G344" s="132">
        <v>155000</v>
      </c>
      <c r="H344" s="133"/>
      <c r="I344" s="132">
        <f>I345</f>
        <v>0</v>
      </c>
      <c r="J344" s="133"/>
      <c r="K344" s="126">
        <f t="shared" si="22"/>
        <v>0</v>
      </c>
      <c r="L344" s="127"/>
    </row>
    <row r="345" spans="1:12" ht="30.75">
      <c r="A345" s="19" t="s">
        <v>80</v>
      </c>
      <c r="B345" s="20" t="s">
        <v>289</v>
      </c>
      <c r="C345" s="20" t="s">
        <v>34</v>
      </c>
      <c r="D345" s="20" t="s">
        <v>10</v>
      </c>
      <c r="E345" s="20" t="s">
        <v>81</v>
      </c>
      <c r="F345" s="20"/>
      <c r="G345" s="132">
        <v>155000</v>
      </c>
      <c r="H345" s="133"/>
      <c r="I345" s="132">
        <f>I346</f>
        <v>0</v>
      </c>
      <c r="J345" s="133"/>
      <c r="K345" s="126">
        <f t="shared" si="22"/>
        <v>0</v>
      </c>
      <c r="L345" s="127"/>
    </row>
    <row r="346" spans="1:12" ht="46.5">
      <c r="A346" s="19" t="s">
        <v>568</v>
      </c>
      <c r="B346" s="20" t="s">
        <v>289</v>
      </c>
      <c r="C346" s="20" t="s">
        <v>34</v>
      </c>
      <c r="D346" s="20" t="s">
        <v>10</v>
      </c>
      <c r="E346" s="20" t="s">
        <v>81</v>
      </c>
      <c r="F346" s="20" t="s">
        <v>569</v>
      </c>
      <c r="G346" s="132">
        <v>155000</v>
      </c>
      <c r="H346" s="133"/>
      <c r="I346" s="132">
        <v>0</v>
      </c>
      <c r="J346" s="133"/>
      <c r="K346" s="126">
        <f t="shared" si="22"/>
        <v>0</v>
      </c>
      <c r="L346" s="127"/>
    </row>
    <row r="347" spans="1:12" ht="62.25">
      <c r="A347" s="19" t="s">
        <v>290</v>
      </c>
      <c r="B347" s="20" t="s">
        <v>291</v>
      </c>
      <c r="C347" s="20"/>
      <c r="D347" s="20"/>
      <c r="E347" s="20"/>
      <c r="F347" s="20"/>
      <c r="G347" s="132">
        <v>4400000</v>
      </c>
      <c r="H347" s="133"/>
      <c r="I347" s="132">
        <f>I348</f>
        <v>0</v>
      </c>
      <c r="J347" s="133"/>
      <c r="K347" s="126">
        <f t="shared" si="22"/>
        <v>0</v>
      </c>
      <c r="L347" s="127"/>
    </row>
    <row r="348" spans="1:12" ht="15">
      <c r="A348" s="19" t="s">
        <v>33</v>
      </c>
      <c r="B348" s="20" t="s">
        <v>291</v>
      </c>
      <c r="C348" s="20" t="s">
        <v>34</v>
      </c>
      <c r="D348" s="20"/>
      <c r="E348" s="20"/>
      <c r="F348" s="20"/>
      <c r="G348" s="132">
        <v>4400000</v>
      </c>
      <c r="H348" s="133"/>
      <c r="I348" s="132">
        <f>I349</f>
        <v>0</v>
      </c>
      <c r="J348" s="133"/>
      <c r="K348" s="126">
        <f t="shared" si="22"/>
        <v>0</v>
      </c>
      <c r="L348" s="127"/>
    </row>
    <row r="349" spans="1:12" ht="15">
      <c r="A349" s="19" t="s">
        <v>37</v>
      </c>
      <c r="B349" s="20" t="s">
        <v>291</v>
      </c>
      <c r="C349" s="20" t="s">
        <v>34</v>
      </c>
      <c r="D349" s="20" t="s">
        <v>10</v>
      </c>
      <c r="E349" s="20"/>
      <c r="F349" s="20"/>
      <c r="G349" s="132">
        <v>4400000</v>
      </c>
      <c r="H349" s="133"/>
      <c r="I349" s="132">
        <f>I350</f>
        <v>0</v>
      </c>
      <c r="J349" s="133"/>
      <c r="K349" s="126">
        <f t="shared" si="22"/>
        <v>0</v>
      </c>
      <c r="L349" s="127"/>
    </row>
    <row r="350" spans="1:12" ht="30.75">
      <c r="A350" s="19" t="s">
        <v>78</v>
      </c>
      <c r="B350" s="20" t="s">
        <v>291</v>
      </c>
      <c r="C350" s="20" t="s">
        <v>34</v>
      </c>
      <c r="D350" s="20" t="s">
        <v>10</v>
      </c>
      <c r="E350" s="20" t="s">
        <v>79</v>
      </c>
      <c r="F350" s="20"/>
      <c r="G350" s="132">
        <v>4400000</v>
      </c>
      <c r="H350" s="133"/>
      <c r="I350" s="132">
        <f>I351</f>
        <v>0</v>
      </c>
      <c r="J350" s="133"/>
      <c r="K350" s="126">
        <f t="shared" si="22"/>
        <v>0</v>
      </c>
      <c r="L350" s="127"/>
    </row>
    <row r="351" spans="1:12" ht="30.75">
      <c r="A351" s="19" t="s">
        <v>80</v>
      </c>
      <c r="B351" s="20" t="s">
        <v>291</v>
      </c>
      <c r="C351" s="20" t="s">
        <v>34</v>
      </c>
      <c r="D351" s="20" t="s">
        <v>10</v>
      </c>
      <c r="E351" s="20" t="s">
        <v>81</v>
      </c>
      <c r="F351" s="20"/>
      <c r="G351" s="132">
        <v>4400000</v>
      </c>
      <c r="H351" s="133"/>
      <c r="I351" s="132">
        <f>I352</f>
        <v>0</v>
      </c>
      <c r="J351" s="133"/>
      <c r="K351" s="126">
        <f t="shared" si="22"/>
        <v>0</v>
      </c>
      <c r="L351" s="127"/>
    </row>
    <row r="352" spans="1:12" ht="46.5">
      <c r="A352" s="19" t="s">
        <v>568</v>
      </c>
      <c r="B352" s="20" t="s">
        <v>291</v>
      </c>
      <c r="C352" s="20" t="s">
        <v>34</v>
      </c>
      <c r="D352" s="20" t="s">
        <v>10</v>
      </c>
      <c r="E352" s="20" t="s">
        <v>81</v>
      </c>
      <c r="F352" s="20" t="s">
        <v>569</v>
      </c>
      <c r="G352" s="132">
        <v>4400000</v>
      </c>
      <c r="H352" s="133"/>
      <c r="I352" s="132">
        <v>0</v>
      </c>
      <c r="J352" s="133"/>
      <c r="K352" s="126">
        <f t="shared" si="22"/>
        <v>0</v>
      </c>
      <c r="L352" s="127"/>
    </row>
    <row r="353" spans="1:12" ht="30.75">
      <c r="A353" s="17" t="s">
        <v>448</v>
      </c>
      <c r="B353" s="18" t="s">
        <v>449</v>
      </c>
      <c r="C353" s="18"/>
      <c r="D353" s="18"/>
      <c r="E353" s="18"/>
      <c r="F353" s="18"/>
      <c r="G353" s="134">
        <v>12954490.89</v>
      </c>
      <c r="H353" s="135"/>
      <c r="I353" s="134">
        <f aca="true" t="shared" si="24" ref="I353:I359">I354</f>
        <v>0</v>
      </c>
      <c r="J353" s="135"/>
      <c r="K353" s="126">
        <f t="shared" si="22"/>
        <v>0</v>
      </c>
      <c r="L353" s="127"/>
    </row>
    <row r="354" spans="1:12" ht="32.25" customHeight="1">
      <c r="A354" s="17" t="s">
        <v>450</v>
      </c>
      <c r="B354" s="18" t="s">
        <v>451</v>
      </c>
      <c r="C354" s="18"/>
      <c r="D354" s="18"/>
      <c r="E354" s="18"/>
      <c r="F354" s="18"/>
      <c r="G354" s="134">
        <v>12287390.89</v>
      </c>
      <c r="H354" s="135"/>
      <c r="I354" s="134">
        <f t="shared" si="24"/>
        <v>0</v>
      </c>
      <c r="J354" s="135"/>
      <c r="K354" s="126">
        <f t="shared" si="22"/>
        <v>0</v>
      </c>
      <c r="L354" s="127"/>
    </row>
    <row r="355" spans="1:12" ht="15">
      <c r="A355" s="19" t="s">
        <v>452</v>
      </c>
      <c r="B355" s="20" t="s">
        <v>453</v>
      </c>
      <c r="C355" s="20"/>
      <c r="D355" s="20"/>
      <c r="E355" s="20"/>
      <c r="F355" s="20"/>
      <c r="G355" s="132">
        <v>12287390.89</v>
      </c>
      <c r="H355" s="133"/>
      <c r="I355" s="132">
        <f t="shared" si="24"/>
        <v>0</v>
      </c>
      <c r="J355" s="133"/>
      <c r="K355" s="126">
        <f t="shared" si="22"/>
        <v>0</v>
      </c>
      <c r="L355" s="127"/>
    </row>
    <row r="356" spans="1:12" ht="15">
      <c r="A356" s="19" t="s">
        <v>40</v>
      </c>
      <c r="B356" s="20" t="s">
        <v>453</v>
      </c>
      <c r="C356" s="20" t="s">
        <v>41</v>
      </c>
      <c r="D356" s="20"/>
      <c r="E356" s="20"/>
      <c r="F356" s="20"/>
      <c r="G356" s="132">
        <v>12287390.89</v>
      </c>
      <c r="H356" s="133"/>
      <c r="I356" s="132">
        <f t="shared" si="24"/>
        <v>0</v>
      </c>
      <c r="J356" s="133"/>
      <c r="K356" s="126">
        <f t="shared" si="22"/>
        <v>0</v>
      </c>
      <c r="L356" s="127"/>
    </row>
    <row r="357" spans="1:12" ht="15">
      <c r="A357" s="19" t="s">
        <v>46</v>
      </c>
      <c r="B357" s="20" t="s">
        <v>453</v>
      </c>
      <c r="C357" s="20" t="s">
        <v>41</v>
      </c>
      <c r="D357" s="20" t="s">
        <v>30</v>
      </c>
      <c r="E357" s="20"/>
      <c r="F357" s="20"/>
      <c r="G357" s="132">
        <v>12287390.89</v>
      </c>
      <c r="H357" s="133"/>
      <c r="I357" s="132">
        <f t="shared" si="24"/>
        <v>0</v>
      </c>
      <c r="J357" s="133"/>
      <c r="K357" s="126">
        <f t="shared" si="22"/>
        <v>0</v>
      </c>
      <c r="L357" s="127"/>
    </row>
    <row r="358" spans="1:12" ht="33" customHeight="1">
      <c r="A358" s="19" t="s">
        <v>301</v>
      </c>
      <c r="B358" s="20" t="s">
        <v>453</v>
      </c>
      <c r="C358" s="20" t="s">
        <v>41</v>
      </c>
      <c r="D358" s="20" t="s">
        <v>30</v>
      </c>
      <c r="E358" s="20" t="s">
        <v>302</v>
      </c>
      <c r="F358" s="20"/>
      <c r="G358" s="132">
        <v>12287390.89</v>
      </c>
      <c r="H358" s="133"/>
      <c r="I358" s="132">
        <f t="shared" si="24"/>
        <v>0</v>
      </c>
      <c r="J358" s="133"/>
      <c r="K358" s="126">
        <f t="shared" si="22"/>
        <v>0</v>
      </c>
      <c r="L358" s="127"/>
    </row>
    <row r="359" spans="1:12" ht="15">
      <c r="A359" s="19" t="s">
        <v>327</v>
      </c>
      <c r="B359" s="20" t="s">
        <v>453</v>
      </c>
      <c r="C359" s="20" t="s">
        <v>41</v>
      </c>
      <c r="D359" s="20" t="s">
        <v>30</v>
      </c>
      <c r="E359" s="20" t="s">
        <v>328</v>
      </c>
      <c r="F359" s="20"/>
      <c r="G359" s="132">
        <v>12287390.89</v>
      </c>
      <c r="H359" s="133"/>
      <c r="I359" s="132">
        <f t="shared" si="24"/>
        <v>0</v>
      </c>
      <c r="J359" s="133"/>
      <c r="K359" s="126">
        <f t="shared" si="22"/>
        <v>0</v>
      </c>
      <c r="L359" s="127"/>
    </row>
    <row r="360" spans="1:12" ht="30.75">
      <c r="A360" s="19" t="s">
        <v>564</v>
      </c>
      <c r="B360" s="20" t="s">
        <v>453</v>
      </c>
      <c r="C360" s="20" t="s">
        <v>41</v>
      </c>
      <c r="D360" s="20" t="s">
        <v>30</v>
      </c>
      <c r="E360" s="20" t="s">
        <v>328</v>
      </c>
      <c r="F360" s="20" t="s">
        <v>565</v>
      </c>
      <c r="G360" s="132">
        <v>12287390.89</v>
      </c>
      <c r="H360" s="133"/>
      <c r="I360" s="132">
        <v>0</v>
      </c>
      <c r="J360" s="133"/>
      <c r="K360" s="126">
        <f t="shared" si="22"/>
        <v>0</v>
      </c>
      <c r="L360" s="127"/>
    </row>
    <row r="361" spans="1:12" ht="46.5">
      <c r="A361" s="17" t="s">
        <v>454</v>
      </c>
      <c r="B361" s="18" t="s">
        <v>455</v>
      </c>
      <c r="C361" s="18"/>
      <c r="D361" s="18"/>
      <c r="E361" s="18"/>
      <c r="F361" s="18"/>
      <c r="G361" s="134">
        <v>667100</v>
      </c>
      <c r="H361" s="135"/>
      <c r="I361" s="134">
        <f aca="true" t="shared" si="25" ref="I361:I366">I362</f>
        <v>0</v>
      </c>
      <c r="J361" s="135"/>
      <c r="K361" s="126">
        <f t="shared" si="22"/>
        <v>0</v>
      </c>
      <c r="L361" s="127"/>
    </row>
    <row r="362" spans="1:12" ht="30.75">
      <c r="A362" s="19" t="s">
        <v>456</v>
      </c>
      <c r="B362" s="20" t="s">
        <v>457</v>
      </c>
      <c r="C362" s="20"/>
      <c r="D362" s="20"/>
      <c r="E362" s="20"/>
      <c r="F362" s="20"/>
      <c r="G362" s="132">
        <v>667100</v>
      </c>
      <c r="H362" s="133"/>
      <c r="I362" s="132">
        <f t="shared" si="25"/>
        <v>0</v>
      </c>
      <c r="J362" s="133"/>
      <c r="K362" s="126">
        <f t="shared" si="22"/>
        <v>0</v>
      </c>
      <c r="L362" s="127"/>
    </row>
    <row r="363" spans="1:12" ht="15">
      <c r="A363" s="19" t="s">
        <v>40</v>
      </c>
      <c r="B363" s="20" t="s">
        <v>457</v>
      </c>
      <c r="C363" s="20" t="s">
        <v>41</v>
      </c>
      <c r="D363" s="20"/>
      <c r="E363" s="20"/>
      <c r="F363" s="20"/>
      <c r="G363" s="132">
        <v>667100</v>
      </c>
      <c r="H363" s="133"/>
      <c r="I363" s="132">
        <f t="shared" si="25"/>
        <v>0</v>
      </c>
      <c r="J363" s="133"/>
      <c r="K363" s="126">
        <f t="shared" si="22"/>
        <v>0</v>
      </c>
      <c r="L363" s="127"/>
    </row>
    <row r="364" spans="1:12" ht="15">
      <c r="A364" s="19" t="s">
        <v>46</v>
      </c>
      <c r="B364" s="20" t="s">
        <v>457</v>
      </c>
      <c r="C364" s="20" t="s">
        <v>41</v>
      </c>
      <c r="D364" s="20" t="s">
        <v>30</v>
      </c>
      <c r="E364" s="20"/>
      <c r="F364" s="20"/>
      <c r="G364" s="132">
        <v>667100</v>
      </c>
      <c r="H364" s="133"/>
      <c r="I364" s="132">
        <f t="shared" si="25"/>
        <v>0</v>
      </c>
      <c r="J364" s="133"/>
      <c r="K364" s="126">
        <f t="shared" si="22"/>
        <v>0</v>
      </c>
      <c r="L364" s="127"/>
    </row>
    <row r="365" spans="1:12" ht="31.5" customHeight="1">
      <c r="A365" s="19" t="s">
        <v>301</v>
      </c>
      <c r="B365" s="20" t="s">
        <v>457</v>
      </c>
      <c r="C365" s="20" t="s">
        <v>41</v>
      </c>
      <c r="D365" s="20" t="s">
        <v>30</v>
      </c>
      <c r="E365" s="20" t="s">
        <v>302</v>
      </c>
      <c r="F365" s="20"/>
      <c r="G365" s="132">
        <v>667100</v>
      </c>
      <c r="H365" s="133"/>
      <c r="I365" s="132">
        <f t="shared" si="25"/>
        <v>0</v>
      </c>
      <c r="J365" s="133"/>
      <c r="K365" s="126">
        <f t="shared" si="22"/>
        <v>0</v>
      </c>
      <c r="L365" s="127"/>
    </row>
    <row r="366" spans="1:12" ht="15">
      <c r="A366" s="19" t="s">
        <v>327</v>
      </c>
      <c r="B366" s="20" t="s">
        <v>457</v>
      </c>
      <c r="C366" s="20" t="s">
        <v>41</v>
      </c>
      <c r="D366" s="20" t="s">
        <v>30</v>
      </c>
      <c r="E366" s="20" t="s">
        <v>328</v>
      </c>
      <c r="F366" s="20"/>
      <c r="G366" s="132">
        <v>667100</v>
      </c>
      <c r="H366" s="133"/>
      <c r="I366" s="132">
        <f t="shared" si="25"/>
        <v>0</v>
      </c>
      <c r="J366" s="133"/>
      <c r="K366" s="126">
        <f t="shared" si="22"/>
        <v>0</v>
      </c>
      <c r="L366" s="127"/>
    </row>
    <row r="367" spans="1:12" ht="30.75">
      <c r="A367" s="19" t="s">
        <v>564</v>
      </c>
      <c r="B367" s="20" t="s">
        <v>457</v>
      </c>
      <c r="C367" s="20" t="s">
        <v>41</v>
      </c>
      <c r="D367" s="20" t="s">
        <v>30</v>
      </c>
      <c r="E367" s="20" t="s">
        <v>328</v>
      </c>
      <c r="F367" s="20" t="s">
        <v>565</v>
      </c>
      <c r="G367" s="132">
        <v>667100</v>
      </c>
      <c r="H367" s="133"/>
      <c r="I367" s="132">
        <v>0</v>
      </c>
      <c r="J367" s="133"/>
      <c r="K367" s="126">
        <f t="shared" si="22"/>
        <v>0</v>
      </c>
      <c r="L367" s="127"/>
    </row>
    <row r="368" spans="1:12" ht="30.75">
      <c r="A368" s="17" t="s">
        <v>418</v>
      </c>
      <c r="B368" s="18" t="s">
        <v>419</v>
      </c>
      <c r="C368" s="18"/>
      <c r="D368" s="18"/>
      <c r="E368" s="18"/>
      <c r="F368" s="18"/>
      <c r="G368" s="134">
        <v>705000</v>
      </c>
      <c r="H368" s="135"/>
      <c r="I368" s="134">
        <f>I369+I376</f>
        <v>0</v>
      </c>
      <c r="J368" s="135"/>
      <c r="K368" s="126">
        <f t="shared" si="22"/>
        <v>0</v>
      </c>
      <c r="L368" s="127"/>
    </row>
    <row r="369" spans="1:12" ht="15">
      <c r="A369" s="17" t="s">
        <v>420</v>
      </c>
      <c r="B369" s="18" t="s">
        <v>421</v>
      </c>
      <c r="C369" s="18"/>
      <c r="D369" s="18"/>
      <c r="E369" s="18"/>
      <c r="F369" s="18"/>
      <c r="G369" s="134">
        <v>250000</v>
      </c>
      <c r="H369" s="135"/>
      <c r="I369" s="134">
        <f aca="true" t="shared" si="26" ref="I369:I374">I370</f>
        <v>0</v>
      </c>
      <c r="J369" s="135"/>
      <c r="K369" s="126">
        <f t="shared" si="22"/>
        <v>0</v>
      </c>
      <c r="L369" s="127"/>
    </row>
    <row r="370" spans="1:12" ht="30.75">
      <c r="A370" s="19" t="s">
        <v>422</v>
      </c>
      <c r="B370" s="20" t="s">
        <v>423</v>
      </c>
      <c r="C370" s="20"/>
      <c r="D370" s="20"/>
      <c r="E370" s="20"/>
      <c r="F370" s="20"/>
      <c r="G370" s="132">
        <v>250000</v>
      </c>
      <c r="H370" s="133"/>
      <c r="I370" s="132">
        <f t="shared" si="26"/>
        <v>0</v>
      </c>
      <c r="J370" s="133"/>
      <c r="K370" s="126">
        <f t="shared" si="22"/>
        <v>0</v>
      </c>
      <c r="L370" s="127"/>
    </row>
    <row r="371" spans="1:12" ht="15">
      <c r="A371" s="19" t="s">
        <v>40</v>
      </c>
      <c r="B371" s="20" t="s">
        <v>423</v>
      </c>
      <c r="C371" s="20" t="s">
        <v>41</v>
      </c>
      <c r="D371" s="20"/>
      <c r="E371" s="20"/>
      <c r="F371" s="20"/>
      <c r="G371" s="132">
        <v>250000</v>
      </c>
      <c r="H371" s="133"/>
      <c r="I371" s="132">
        <f t="shared" si="26"/>
        <v>0</v>
      </c>
      <c r="J371" s="133"/>
      <c r="K371" s="126">
        <f t="shared" si="22"/>
        <v>0</v>
      </c>
      <c r="L371" s="127"/>
    </row>
    <row r="372" spans="1:12" ht="15">
      <c r="A372" s="19" t="s">
        <v>45</v>
      </c>
      <c r="B372" s="20" t="s">
        <v>423</v>
      </c>
      <c r="C372" s="20" t="s">
        <v>41</v>
      </c>
      <c r="D372" s="20" t="s">
        <v>41</v>
      </c>
      <c r="E372" s="20"/>
      <c r="F372" s="20"/>
      <c r="G372" s="132">
        <v>250000</v>
      </c>
      <c r="H372" s="133"/>
      <c r="I372" s="132">
        <f t="shared" si="26"/>
        <v>0</v>
      </c>
      <c r="J372" s="133"/>
      <c r="K372" s="126">
        <f t="shared" si="22"/>
        <v>0</v>
      </c>
      <c r="L372" s="127"/>
    </row>
    <row r="373" spans="1:12" ht="30.75">
      <c r="A373" s="19" t="s">
        <v>78</v>
      </c>
      <c r="B373" s="20" t="s">
        <v>423</v>
      </c>
      <c r="C373" s="20" t="s">
        <v>41</v>
      </c>
      <c r="D373" s="20" t="s">
        <v>41</v>
      </c>
      <c r="E373" s="20" t="s">
        <v>79</v>
      </c>
      <c r="F373" s="20"/>
      <c r="G373" s="132">
        <v>250000</v>
      </c>
      <c r="H373" s="133"/>
      <c r="I373" s="132">
        <f t="shared" si="26"/>
        <v>0</v>
      </c>
      <c r="J373" s="133"/>
      <c r="K373" s="126">
        <f t="shared" si="22"/>
        <v>0</v>
      </c>
      <c r="L373" s="127"/>
    </row>
    <row r="374" spans="1:12" ht="30.75">
      <c r="A374" s="19" t="s">
        <v>80</v>
      </c>
      <c r="B374" s="20" t="s">
        <v>423</v>
      </c>
      <c r="C374" s="20" t="s">
        <v>41</v>
      </c>
      <c r="D374" s="20" t="s">
        <v>41</v>
      </c>
      <c r="E374" s="20" t="s">
        <v>81</v>
      </c>
      <c r="F374" s="20"/>
      <c r="G374" s="132">
        <v>250000</v>
      </c>
      <c r="H374" s="133"/>
      <c r="I374" s="132">
        <f t="shared" si="26"/>
        <v>0</v>
      </c>
      <c r="J374" s="133"/>
      <c r="K374" s="126">
        <f t="shared" si="22"/>
        <v>0</v>
      </c>
      <c r="L374" s="127"/>
    </row>
    <row r="375" spans="1:12" ht="46.5">
      <c r="A375" s="19" t="s">
        <v>566</v>
      </c>
      <c r="B375" s="20" t="s">
        <v>423</v>
      </c>
      <c r="C375" s="20" t="s">
        <v>41</v>
      </c>
      <c r="D375" s="20" t="s">
        <v>41</v>
      </c>
      <c r="E375" s="20" t="s">
        <v>81</v>
      </c>
      <c r="F375" s="20" t="s">
        <v>567</v>
      </c>
      <c r="G375" s="132">
        <v>250000</v>
      </c>
      <c r="H375" s="133"/>
      <c r="I375" s="132">
        <v>0</v>
      </c>
      <c r="J375" s="133"/>
      <c r="K375" s="126">
        <f t="shared" si="22"/>
        <v>0</v>
      </c>
      <c r="L375" s="127"/>
    </row>
    <row r="376" spans="1:12" ht="18" customHeight="1">
      <c r="A376" s="17" t="s">
        <v>424</v>
      </c>
      <c r="B376" s="18" t="s">
        <v>425</v>
      </c>
      <c r="C376" s="18"/>
      <c r="D376" s="18"/>
      <c r="E376" s="18"/>
      <c r="F376" s="18"/>
      <c r="G376" s="134">
        <v>455000</v>
      </c>
      <c r="H376" s="135"/>
      <c r="I376" s="134">
        <f>I377+I383+I389+I395</f>
        <v>0</v>
      </c>
      <c r="J376" s="135"/>
      <c r="K376" s="126">
        <f t="shared" si="22"/>
        <v>0</v>
      </c>
      <c r="L376" s="127"/>
    </row>
    <row r="377" spans="1:12" ht="15">
      <c r="A377" s="19" t="s">
        <v>426</v>
      </c>
      <c r="B377" s="20" t="s">
        <v>427</v>
      </c>
      <c r="C377" s="20"/>
      <c r="D377" s="20"/>
      <c r="E377" s="20"/>
      <c r="F377" s="20"/>
      <c r="G377" s="132">
        <v>300000</v>
      </c>
      <c r="H377" s="133"/>
      <c r="I377" s="132">
        <f>I378</f>
        <v>0</v>
      </c>
      <c r="J377" s="133"/>
      <c r="K377" s="126">
        <f t="shared" si="22"/>
        <v>0</v>
      </c>
      <c r="L377" s="127"/>
    </row>
    <row r="378" spans="1:12" ht="15">
      <c r="A378" s="19" t="s">
        <v>40</v>
      </c>
      <c r="B378" s="20" t="s">
        <v>427</v>
      </c>
      <c r="C378" s="20" t="s">
        <v>41</v>
      </c>
      <c r="D378" s="20"/>
      <c r="E378" s="20"/>
      <c r="F378" s="20"/>
      <c r="G378" s="132">
        <v>300000</v>
      </c>
      <c r="H378" s="133"/>
      <c r="I378" s="132">
        <f>I379</f>
        <v>0</v>
      </c>
      <c r="J378" s="133"/>
      <c r="K378" s="126">
        <f t="shared" si="22"/>
        <v>0</v>
      </c>
      <c r="L378" s="127"/>
    </row>
    <row r="379" spans="1:12" ht="15">
      <c r="A379" s="19" t="s">
        <v>45</v>
      </c>
      <c r="B379" s="20" t="s">
        <v>427</v>
      </c>
      <c r="C379" s="20" t="s">
        <v>41</v>
      </c>
      <c r="D379" s="20" t="s">
        <v>41</v>
      </c>
      <c r="E379" s="20"/>
      <c r="F379" s="20"/>
      <c r="G379" s="132">
        <v>300000</v>
      </c>
      <c r="H379" s="133"/>
      <c r="I379" s="132">
        <f>I380</f>
        <v>0</v>
      </c>
      <c r="J379" s="133"/>
      <c r="K379" s="126">
        <f t="shared" si="22"/>
        <v>0</v>
      </c>
      <c r="L379" s="127"/>
    </row>
    <row r="380" spans="1:12" ht="30.75">
      <c r="A380" s="19" t="s">
        <v>78</v>
      </c>
      <c r="B380" s="20" t="s">
        <v>427</v>
      </c>
      <c r="C380" s="20" t="s">
        <v>41</v>
      </c>
      <c r="D380" s="20" t="s">
        <v>41</v>
      </c>
      <c r="E380" s="20" t="s">
        <v>79</v>
      </c>
      <c r="F380" s="20"/>
      <c r="G380" s="132">
        <v>300000</v>
      </c>
      <c r="H380" s="133"/>
      <c r="I380" s="132">
        <f>I381</f>
        <v>0</v>
      </c>
      <c r="J380" s="133"/>
      <c r="K380" s="126">
        <f t="shared" si="22"/>
        <v>0</v>
      </c>
      <c r="L380" s="127"/>
    </row>
    <row r="381" spans="1:12" ht="32.25" customHeight="1">
      <c r="A381" s="19" t="s">
        <v>80</v>
      </c>
      <c r="B381" s="20" t="s">
        <v>427</v>
      </c>
      <c r="C381" s="20" t="s">
        <v>41</v>
      </c>
      <c r="D381" s="20" t="s">
        <v>41</v>
      </c>
      <c r="E381" s="20" t="s">
        <v>81</v>
      </c>
      <c r="F381" s="20"/>
      <c r="G381" s="132">
        <v>300000</v>
      </c>
      <c r="H381" s="133"/>
      <c r="I381" s="132">
        <f>I382</f>
        <v>0</v>
      </c>
      <c r="J381" s="133"/>
      <c r="K381" s="126">
        <f t="shared" si="22"/>
        <v>0</v>
      </c>
      <c r="L381" s="127"/>
    </row>
    <row r="382" spans="1:12" ht="46.5">
      <c r="A382" s="19" t="s">
        <v>566</v>
      </c>
      <c r="B382" s="20" t="s">
        <v>427</v>
      </c>
      <c r="C382" s="20" t="s">
        <v>41</v>
      </c>
      <c r="D382" s="20" t="s">
        <v>41</v>
      </c>
      <c r="E382" s="20" t="s">
        <v>81</v>
      </c>
      <c r="F382" s="20" t="s">
        <v>567</v>
      </c>
      <c r="G382" s="132">
        <v>300000</v>
      </c>
      <c r="H382" s="133"/>
      <c r="I382" s="132">
        <v>0</v>
      </c>
      <c r="J382" s="133"/>
      <c r="K382" s="126">
        <f t="shared" si="22"/>
        <v>0</v>
      </c>
      <c r="L382" s="127"/>
    </row>
    <row r="383" spans="1:12" ht="30.75">
      <c r="A383" s="19" t="s">
        <v>428</v>
      </c>
      <c r="B383" s="20" t="s">
        <v>429</v>
      </c>
      <c r="C383" s="20"/>
      <c r="D383" s="20"/>
      <c r="E383" s="20"/>
      <c r="F383" s="20"/>
      <c r="G383" s="132">
        <v>80000</v>
      </c>
      <c r="H383" s="133"/>
      <c r="I383" s="132">
        <f>I384</f>
        <v>0</v>
      </c>
      <c r="J383" s="133"/>
      <c r="K383" s="126">
        <f t="shared" si="22"/>
        <v>0</v>
      </c>
      <c r="L383" s="127"/>
    </row>
    <row r="384" spans="1:12" ht="15">
      <c r="A384" s="19" t="s">
        <v>40</v>
      </c>
      <c r="B384" s="20" t="s">
        <v>429</v>
      </c>
      <c r="C384" s="20" t="s">
        <v>41</v>
      </c>
      <c r="D384" s="20"/>
      <c r="E384" s="20"/>
      <c r="F384" s="20"/>
      <c r="G384" s="132">
        <v>80000</v>
      </c>
      <c r="H384" s="133"/>
      <c r="I384" s="132">
        <f>I385</f>
        <v>0</v>
      </c>
      <c r="J384" s="133"/>
      <c r="K384" s="126">
        <f t="shared" si="22"/>
        <v>0</v>
      </c>
      <c r="L384" s="127"/>
    </row>
    <row r="385" spans="1:12" ht="15">
      <c r="A385" s="19" t="s">
        <v>45</v>
      </c>
      <c r="B385" s="20" t="s">
        <v>429</v>
      </c>
      <c r="C385" s="20" t="s">
        <v>41</v>
      </c>
      <c r="D385" s="20" t="s">
        <v>41</v>
      </c>
      <c r="E385" s="20"/>
      <c r="F385" s="20"/>
      <c r="G385" s="132">
        <v>80000</v>
      </c>
      <c r="H385" s="133"/>
      <c r="I385" s="132">
        <f>I386</f>
        <v>0</v>
      </c>
      <c r="J385" s="133"/>
      <c r="K385" s="126">
        <f t="shared" si="22"/>
        <v>0</v>
      </c>
      <c r="L385" s="127"/>
    </row>
    <row r="386" spans="1:12" ht="78">
      <c r="A386" s="19" t="s">
        <v>69</v>
      </c>
      <c r="B386" s="20" t="s">
        <v>429</v>
      </c>
      <c r="C386" s="20" t="s">
        <v>41</v>
      </c>
      <c r="D386" s="20" t="s">
        <v>41</v>
      </c>
      <c r="E386" s="20" t="s">
        <v>70</v>
      </c>
      <c r="F386" s="20"/>
      <c r="G386" s="132">
        <v>80000</v>
      </c>
      <c r="H386" s="133"/>
      <c r="I386" s="132">
        <f>I387</f>
        <v>0</v>
      </c>
      <c r="J386" s="133"/>
      <c r="K386" s="126">
        <f t="shared" si="22"/>
        <v>0</v>
      </c>
      <c r="L386" s="127"/>
    </row>
    <row r="387" spans="1:12" ht="19.5" customHeight="1">
      <c r="A387" s="19" t="s">
        <v>95</v>
      </c>
      <c r="B387" s="20" t="s">
        <v>429</v>
      </c>
      <c r="C387" s="20" t="s">
        <v>41</v>
      </c>
      <c r="D387" s="20" t="s">
        <v>41</v>
      </c>
      <c r="E387" s="20" t="s">
        <v>96</v>
      </c>
      <c r="F387" s="20"/>
      <c r="G387" s="132">
        <v>80000</v>
      </c>
      <c r="H387" s="133"/>
      <c r="I387" s="132">
        <f>I388</f>
        <v>0</v>
      </c>
      <c r="J387" s="133"/>
      <c r="K387" s="126">
        <f t="shared" si="22"/>
        <v>0</v>
      </c>
      <c r="L387" s="127"/>
    </row>
    <row r="388" spans="1:12" ht="46.5">
      <c r="A388" s="19" t="s">
        <v>566</v>
      </c>
      <c r="B388" s="20" t="s">
        <v>429</v>
      </c>
      <c r="C388" s="20" t="s">
        <v>41</v>
      </c>
      <c r="D388" s="20" t="s">
        <v>41</v>
      </c>
      <c r="E388" s="20" t="s">
        <v>96</v>
      </c>
      <c r="F388" s="20" t="s">
        <v>567</v>
      </c>
      <c r="G388" s="132">
        <v>80000</v>
      </c>
      <c r="H388" s="133"/>
      <c r="I388" s="132">
        <v>0</v>
      </c>
      <c r="J388" s="133"/>
      <c r="K388" s="126">
        <f t="shared" si="22"/>
        <v>0</v>
      </c>
      <c r="L388" s="127"/>
    </row>
    <row r="389" spans="1:12" ht="15">
      <c r="A389" s="19" t="s">
        <v>430</v>
      </c>
      <c r="B389" s="20" t="s">
        <v>431</v>
      </c>
      <c r="C389" s="20"/>
      <c r="D389" s="20"/>
      <c r="E389" s="20"/>
      <c r="F389" s="20"/>
      <c r="G389" s="132">
        <v>35000</v>
      </c>
      <c r="H389" s="133"/>
      <c r="I389" s="132">
        <f>I390</f>
        <v>0</v>
      </c>
      <c r="J389" s="133"/>
      <c r="K389" s="126">
        <f t="shared" si="22"/>
        <v>0</v>
      </c>
      <c r="L389" s="127"/>
    </row>
    <row r="390" spans="1:12" ht="15">
      <c r="A390" s="19" t="s">
        <v>40</v>
      </c>
      <c r="B390" s="20" t="s">
        <v>431</v>
      </c>
      <c r="C390" s="20" t="s">
        <v>41</v>
      </c>
      <c r="D390" s="20"/>
      <c r="E390" s="20"/>
      <c r="F390" s="20"/>
      <c r="G390" s="132">
        <v>35000</v>
      </c>
      <c r="H390" s="133"/>
      <c r="I390" s="132">
        <f>I391</f>
        <v>0</v>
      </c>
      <c r="J390" s="133"/>
      <c r="K390" s="126">
        <f t="shared" si="22"/>
        <v>0</v>
      </c>
      <c r="L390" s="127"/>
    </row>
    <row r="391" spans="1:12" ht="15">
      <c r="A391" s="19" t="s">
        <v>45</v>
      </c>
      <c r="B391" s="20" t="s">
        <v>431</v>
      </c>
      <c r="C391" s="20" t="s">
        <v>41</v>
      </c>
      <c r="D391" s="20" t="s">
        <v>41</v>
      </c>
      <c r="E391" s="20"/>
      <c r="F391" s="20"/>
      <c r="G391" s="132">
        <v>35000</v>
      </c>
      <c r="H391" s="133"/>
      <c r="I391" s="132">
        <f>I392</f>
        <v>0</v>
      </c>
      <c r="J391" s="133"/>
      <c r="K391" s="126">
        <f aca="true" t="shared" si="27" ref="K391:K454">I391/G391*100</f>
        <v>0</v>
      </c>
      <c r="L391" s="127"/>
    </row>
    <row r="392" spans="1:12" ht="30.75">
      <c r="A392" s="19" t="s">
        <v>78</v>
      </c>
      <c r="B392" s="20" t="s">
        <v>431</v>
      </c>
      <c r="C392" s="20" t="s">
        <v>41</v>
      </c>
      <c r="D392" s="20" t="s">
        <v>41</v>
      </c>
      <c r="E392" s="20" t="s">
        <v>79</v>
      </c>
      <c r="F392" s="20"/>
      <c r="G392" s="132">
        <v>35000</v>
      </c>
      <c r="H392" s="133"/>
      <c r="I392" s="132">
        <f>I393</f>
        <v>0</v>
      </c>
      <c r="J392" s="133"/>
      <c r="K392" s="126">
        <f t="shared" si="27"/>
        <v>0</v>
      </c>
      <c r="L392" s="127"/>
    </row>
    <row r="393" spans="1:12" ht="31.5" customHeight="1">
      <c r="A393" s="19" t="s">
        <v>80</v>
      </c>
      <c r="B393" s="20" t="s">
        <v>431</v>
      </c>
      <c r="C393" s="20" t="s">
        <v>41</v>
      </c>
      <c r="D393" s="20" t="s">
        <v>41</v>
      </c>
      <c r="E393" s="20" t="s">
        <v>81</v>
      </c>
      <c r="F393" s="20"/>
      <c r="G393" s="132">
        <v>35000</v>
      </c>
      <c r="H393" s="133"/>
      <c r="I393" s="132">
        <f>I394</f>
        <v>0</v>
      </c>
      <c r="J393" s="133"/>
      <c r="K393" s="126">
        <f t="shared" si="27"/>
        <v>0</v>
      </c>
      <c r="L393" s="127"/>
    </row>
    <row r="394" spans="1:12" ht="46.5">
      <c r="A394" s="19" t="s">
        <v>566</v>
      </c>
      <c r="B394" s="20" t="s">
        <v>431</v>
      </c>
      <c r="C394" s="20" t="s">
        <v>41</v>
      </c>
      <c r="D394" s="20" t="s">
        <v>41</v>
      </c>
      <c r="E394" s="20" t="s">
        <v>81</v>
      </c>
      <c r="F394" s="20" t="s">
        <v>567</v>
      </c>
      <c r="G394" s="132">
        <v>35000</v>
      </c>
      <c r="H394" s="133"/>
      <c r="I394" s="132">
        <v>0</v>
      </c>
      <c r="J394" s="133"/>
      <c r="K394" s="126">
        <f t="shared" si="27"/>
        <v>0</v>
      </c>
      <c r="L394" s="127"/>
    </row>
    <row r="395" spans="1:12" ht="30.75">
      <c r="A395" s="19" t="s">
        <v>432</v>
      </c>
      <c r="B395" s="20" t="s">
        <v>433</v>
      </c>
      <c r="C395" s="20"/>
      <c r="D395" s="20"/>
      <c r="E395" s="20"/>
      <c r="F395" s="20"/>
      <c r="G395" s="132">
        <v>40000</v>
      </c>
      <c r="H395" s="133"/>
      <c r="I395" s="132">
        <f>I396</f>
        <v>0</v>
      </c>
      <c r="J395" s="133"/>
      <c r="K395" s="126">
        <f t="shared" si="27"/>
        <v>0</v>
      </c>
      <c r="L395" s="127"/>
    </row>
    <row r="396" spans="1:12" ht="15">
      <c r="A396" s="19" t="s">
        <v>40</v>
      </c>
      <c r="B396" s="20" t="s">
        <v>433</v>
      </c>
      <c r="C396" s="20" t="s">
        <v>41</v>
      </c>
      <c r="D396" s="20"/>
      <c r="E396" s="20"/>
      <c r="F396" s="20"/>
      <c r="G396" s="132">
        <v>40000</v>
      </c>
      <c r="H396" s="133"/>
      <c r="I396" s="132">
        <f>I397</f>
        <v>0</v>
      </c>
      <c r="J396" s="133"/>
      <c r="K396" s="126">
        <f t="shared" si="27"/>
        <v>0</v>
      </c>
      <c r="L396" s="127"/>
    </row>
    <row r="397" spans="1:12" ht="15">
      <c r="A397" s="19" t="s">
        <v>45</v>
      </c>
      <c r="B397" s="20" t="s">
        <v>433</v>
      </c>
      <c r="C397" s="20" t="s">
        <v>41</v>
      </c>
      <c r="D397" s="20" t="s">
        <v>41</v>
      </c>
      <c r="E397" s="20"/>
      <c r="F397" s="20"/>
      <c r="G397" s="132">
        <v>40000</v>
      </c>
      <c r="H397" s="133"/>
      <c r="I397" s="132">
        <f>I398</f>
        <v>0</v>
      </c>
      <c r="J397" s="133"/>
      <c r="K397" s="126">
        <f t="shared" si="27"/>
        <v>0</v>
      </c>
      <c r="L397" s="127"/>
    </row>
    <row r="398" spans="1:12" ht="30.75">
      <c r="A398" s="19" t="s">
        <v>78</v>
      </c>
      <c r="B398" s="20" t="s">
        <v>433</v>
      </c>
      <c r="C398" s="20" t="s">
        <v>41</v>
      </c>
      <c r="D398" s="20" t="s">
        <v>41</v>
      </c>
      <c r="E398" s="20" t="s">
        <v>79</v>
      </c>
      <c r="F398" s="20"/>
      <c r="G398" s="132">
        <v>40000</v>
      </c>
      <c r="H398" s="133"/>
      <c r="I398" s="132">
        <f>I399</f>
        <v>0</v>
      </c>
      <c r="J398" s="133"/>
      <c r="K398" s="126">
        <f t="shared" si="27"/>
        <v>0</v>
      </c>
      <c r="L398" s="127"/>
    </row>
    <row r="399" spans="1:12" ht="30.75">
      <c r="A399" s="19" t="s">
        <v>80</v>
      </c>
      <c r="B399" s="20" t="s">
        <v>433</v>
      </c>
      <c r="C399" s="20" t="s">
        <v>41</v>
      </c>
      <c r="D399" s="20" t="s">
        <v>41</v>
      </c>
      <c r="E399" s="20" t="s">
        <v>81</v>
      </c>
      <c r="F399" s="20"/>
      <c r="G399" s="132">
        <v>40000</v>
      </c>
      <c r="H399" s="133"/>
      <c r="I399" s="132">
        <f>I400</f>
        <v>0</v>
      </c>
      <c r="J399" s="133"/>
      <c r="K399" s="126">
        <f t="shared" si="27"/>
        <v>0</v>
      </c>
      <c r="L399" s="127"/>
    </row>
    <row r="400" spans="1:12" ht="46.5">
      <c r="A400" s="19" t="s">
        <v>566</v>
      </c>
      <c r="B400" s="20" t="s">
        <v>433</v>
      </c>
      <c r="C400" s="20" t="s">
        <v>41</v>
      </c>
      <c r="D400" s="20" t="s">
        <v>41</v>
      </c>
      <c r="E400" s="20" t="s">
        <v>81</v>
      </c>
      <c r="F400" s="20" t="s">
        <v>567</v>
      </c>
      <c r="G400" s="132">
        <v>40000</v>
      </c>
      <c r="H400" s="133"/>
      <c r="I400" s="132">
        <v>0</v>
      </c>
      <c r="J400" s="133"/>
      <c r="K400" s="126">
        <f t="shared" si="27"/>
        <v>0</v>
      </c>
      <c r="L400" s="127"/>
    </row>
    <row r="401" spans="1:12" ht="30.75">
      <c r="A401" s="17" t="s">
        <v>239</v>
      </c>
      <c r="B401" s="18" t="s">
        <v>240</v>
      </c>
      <c r="C401" s="18"/>
      <c r="D401" s="18"/>
      <c r="E401" s="18"/>
      <c r="F401" s="18"/>
      <c r="G401" s="134">
        <v>442300</v>
      </c>
      <c r="H401" s="135"/>
      <c r="I401" s="134">
        <f aca="true" t="shared" si="28" ref="I401:I407">I402</f>
        <v>0</v>
      </c>
      <c r="J401" s="135"/>
      <c r="K401" s="126">
        <f t="shared" si="27"/>
        <v>0</v>
      </c>
      <c r="L401" s="127"/>
    </row>
    <row r="402" spans="1:12" ht="46.5">
      <c r="A402" s="17" t="s">
        <v>241</v>
      </c>
      <c r="B402" s="18" t="s">
        <v>242</v>
      </c>
      <c r="C402" s="18"/>
      <c r="D402" s="18"/>
      <c r="E402" s="18"/>
      <c r="F402" s="18"/>
      <c r="G402" s="134">
        <v>442300</v>
      </c>
      <c r="H402" s="135"/>
      <c r="I402" s="134">
        <f t="shared" si="28"/>
        <v>0</v>
      </c>
      <c r="J402" s="135"/>
      <c r="K402" s="126">
        <f t="shared" si="27"/>
        <v>0</v>
      </c>
      <c r="L402" s="127"/>
    </row>
    <row r="403" spans="1:12" ht="30.75">
      <c r="A403" s="19" t="s">
        <v>243</v>
      </c>
      <c r="B403" s="20" t="s">
        <v>244</v>
      </c>
      <c r="C403" s="20"/>
      <c r="D403" s="20"/>
      <c r="E403" s="20"/>
      <c r="F403" s="20"/>
      <c r="G403" s="132">
        <v>442300</v>
      </c>
      <c r="H403" s="133"/>
      <c r="I403" s="132">
        <f t="shared" si="28"/>
        <v>0</v>
      </c>
      <c r="J403" s="133"/>
      <c r="K403" s="126">
        <f t="shared" si="27"/>
        <v>0</v>
      </c>
      <c r="L403" s="127"/>
    </row>
    <row r="404" spans="1:12" ht="15">
      <c r="A404" s="19" t="s">
        <v>24</v>
      </c>
      <c r="B404" s="20" t="s">
        <v>244</v>
      </c>
      <c r="C404" s="20" t="s">
        <v>12</v>
      </c>
      <c r="D404" s="20"/>
      <c r="E404" s="20"/>
      <c r="F404" s="20"/>
      <c r="G404" s="132">
        <v>442300</v>
      </c>
      <c r="H404" s="133"/>
      <c r="I404" s="132">
        <f t="shared" si="28"/>
        <v>0</v>
      </c>
      <c r="J404" s="133"/>
      <c r="K404" s="126">
        <f t="shared" si="27"/>
        <v>0</v>
      </c>
      <c r="L404" s="127"/>
    </row>
    <row r="405" spans="1:12" ht="18" customHeight="1">
      <c r="A405" s="19" t="s">
        <v>31</v>
      </c>
      <c r="B405" s="20" t="s">
        <v>244</v>
      </c>
      <c r="C405" s="20" t="s">
        <v>12</v>
      </c>
      <c r="D405" s="20" t="s">
        <v>32</v>
      </c>
      <c r="E405" s="20"/>
      <c r="F405" s="20"/>
      <c r="G405" s="132">
        <v>442300</v>
      </c>
      <c r="H405" s="133"/>
      <c r="I405" s="132">
        <f t="shared" si="28"/>
        <v>0</v>
      </c>
      <c r="J405" s="133"/>
      <c r="K405" s="126">
        <f t="shared" si="27"/>
        <v>0</v>
      </c>
      <c r="L405" s="127"/>
    </row>
    <row r="406" spans="1:12" ht="30.75">
      <c r="A406" s="19" t="s">
        <v>78</v>
      </c>
      <c r="B406" s="20" t="s">
        <v>244</v>
      </c>
      <c r="C406" s="20" t="s">
        <v>12</v>
      </c>
      <c r="D406" s="20" t="s">
        <v>32</v>
      </c>
      <c r="E406" s="20" t="s">
        <v>79</v>
      </c>
      <c r="F406" s="20"/>
      <c r="G406" s="132">
        <v>442300</v>
      </c>
      <c r="H406" s="133"/>
      <c r="I406" s="132">
        <f t="shared" si="28"/>
        <v>0</v>
      </c>
      <c r="J406" s="133"/>
      <c r="K406" s="126">
        <f t="shared" si="27"/>
        <v>0</v>
      </c>
      <c r="L406" s="127"/>
    </row>
    <row r="407" spans="1:12" ht="30.75">
      <c r="A407" s="19" t="s">
        <v>80</v>
      </c>
      <c r="B407" s="20" t="s">
        <v>244</v>
      </c>
      <c r="C407" s="20" t="s">
        <v>12</v>
      </c>
      <c r="D407" s="20" t="s">
        <v>32</v>
      </c>
      <c r="E407" s="20" t="s">
        <v>81</v>
      </c>
      <c r="F407" s="20"/>
      <c r="G407" s="132">
        <v>442300</v>
      </c>
      <c r="H407" s="133"/>
      <c r="I407" s="132">
        <f t="shared" si="28"/>
        <v>0</v>
      </c>
      <c r="J407" s="133"/>
      <c r="K407" s="126">
        <f t="shared" si="27"/>
        <v>0</v>
      </c>
      <c r="L407" s="127"/>
    </row>
    <row r="408" spans="1:12" ht="30.75">
      <c r="A408" s="19" t="s">
        <v>557</v>
      </c>
      <c r="B408" s="20" t="s">
        <v>244</v>
      </c>
      <c r="C408" s="20" t="s">
        <v>12</v>
      </c>
      <c r="D408" s="20" t="s">
        <v>32</v>
      </c>
      <c r="E408" s="20" t="s">
        <v>81</v>
      </c>
      <c r="F408" s="20" t="s">
        <v>558</v>
      </c>
      <c r="G408" s="132">
        <v>442300</v>
      </c>
      <c r="H408" s="133"/>
      <c r="I408" s="132">
        <v>0</v>
      </c>
      <c r="J408" s="133"/>
      <c r="K408" s="126">
        <f t="shared" si="27"/>
        <v>0</v>
      </c>
      <c r="L408" s="127"/>
    </row>
    <row r="409" spans="1:12" ht="30.75">
      <c r="A409" s="17" t="s">
        <v>339</v>
      </c>
      <c r="B409" s="18" t="s">
        <v>340</v>
      </c>
      <c r="C409" s="18"/>
      <c r="D409" s="18"/>
      <c r="E409" s="18"/>
      <c r="F409" s="18"/>
      <c r="G409" s="134">
        <v>3945600</v>
      </c>
      <c r="H409" s="135"/>
      <c r="I409" s="134">
        <f>I410</f>
        <v>29916.67</v>
      </c>
      <c r="J409" s="135"/>
      <c r="K409" s="126">
        <f t="shared" si="27"/>
        <v>0.7582286597729115</v>
      </c>
      <c r="L409" s="127"/>
    </row>
    <row r="410" spans="1:12" ht="48.75" customHeight="1">
      <c r="A410" s="17" t="s">
        <v>341</v>
      </c>
      <c r="B410" s="18" t="s">
        <v>342</v>
      </c>
      <c r="C410" s="18"/>
      <c r="D410" s="18"/>
      <c r="E410" s="18"/>
      <c r="F410" s="18"/>
      <c r="G410" s="134">
        <v>3945600</v>
      </c>
      <c r="H410" s="135"/>
      <c r="I410" s="134">
        <f>I411+I435+I446+I474+I493+I517+I531+I537+I548</f>
        <v>29916.67</v>
      </c>
      <c r="J410" s="135"/>
      <c r="K410" s="126">
        <f t="shared" si="27"/>
        <v>0.7582286597729115</v>
      </c>
      <c r="L410" s="127"/>
    </row>
    <row r="411" spans="1:12" ht="62.25">
      <c r="A411" s="19" t="s">
        <v>343</v>
      </c>
      <c r="B411" s="20" t="s">
        <v>344</v>
      </c>
      <c r="C411" s="20"/>
      <c r="D411" s="20"/>
      <c r="E411" s="20"/>
      <c r="F411" s="20"/>
      <c r="G411" s="132">
        <v>1695400</v>
      </c>
      <c r="H411" s="133"/>
      <c r="I411" s="132">
        <f>I412+I425+I430</f>
        <v>29916.67</v>
      </c>
      <c r="J411" s="133"/>
      <c r="K411" s="126">
        <f t="shared" si="27"/>
        <v>1.7645788604459125</v>
      </c>
      <c r="L411" s="127"/>
    </row>
    <row r="412" spans="1:12" ht="15">
      <c r="A412" s="19" t="s">
        <v>40</v>
      </c>
      <c r="B412" s="20" t="s">
        <v>344</v>
      </c>
      <c r="C412" s="20" t="s">
        <v>41</v>
      </c>
      <c r="D412" s="20"/>
      <c r="E412" s="20"/>
      <c r="F412" s="20"/>
      <c r="G412" s="132">
        <v>1220400</v>
      </c>
      <c r="H412" s="133"/>
      <c r="I412" s="132">
        <f>I413+I417+I421</f>
        <v>0</v>
      </c>
      <c r="J412" s="133"/>
      <c r="K412" s="126">
        <f t="shared" si="27"/>
        <v>0</v>
      </c>
      <c r="L412" s="127"/>
    </row>
    <row r="413" spans="1:12" ht="15">
      <c r="A413" s="19" t="s">
        <v>42</v>
      </c>
      <c r="B413" s="20" t="s">
        <v>344</v>
      </c>
      <c r="C413" s="20" t="s">
        <v>41</v>
      </c>
      <c r="D413" s="20" t="s">
        <v>6</v>
      </c>
      <c r="E413" s="20"/>
      <c r="F413" s="20"/>
      <c r="G413" s="132">
        <v>229700</v>
      </c>
      <c r="H413" s="133"/>
      <c r="I413" s="132">
        <f>I414</f>
        <v>0</v>
      </c>
      <c r="J413" s="133"/>
      <c r="K413" s="126">
        <f t="shared" si="27"/>
        <v>0</v>
      </c>
      <c r="L413" s="127"/>
    </row>
    <row r="414" spans="1:12" ht="30" customHeight="1">
      <c r="A414" s="19" t="s">
        <v>301</v>
      </c>
      <c r="B414" s="20" t="s">
        <v>344</v>
      </c>
      <c r="C414" s="20" t="s">
        <v>41</v>
      </c>
      <c r="D414" s="20" t="s">
        <v>6</v>
      </c>
      <c r="E414" s="20" t="s">
        <v>302</v>
      </c>
      <c r="F414" s="20"/>
      <c r="G414" s="132">
        <v>229700</v>
      </c>
      <c r="H414" s="133"/>
      <c r="I414" s="132">
        <f>I415</f>
        <v>0</v>
      </c>
      <c r="J414" s="133"/>
      <c r="K414" s="126">
        <f t="shared" si="27"/>
        <v>0</v>
      </c>
      <c r="L414" s="127"/>
    </row>
    <row r="415" spans="1:12" ht="15">
      <c r="A415" s="19" t="s">
        <v>327</v>
      </c>
      <c r="B415" s="20" t="s">
        <v>344</v>
      </c>
      <c r="C415" s="20" t="s">
        <v>41</v>
      </c>
      <c r="D415" s="20" t="s">
        <v>6</v>
      </c>
      <c r="E415" s="20" t="s">
        <v>328</v>
      </c>
      <c r="F415" s="20"/>
      <c r="G415" s="132">
        <v>229700</v>
      </c>
      <c r="H415" s="133"/>
      <c r="I415" s="132">
        <f>I416</f>
        <v>0</v>
      </c>
      <c r="J415" s="133"/>
      <c r="K415" s="126">
        <f t="shared" si="27"/>
        <v>0</v>
      </c>
      <c r="L415" s="127"/>
    </row>
    <row r="416" spans="1:12" ht="30.75">
      <c r="A416" s="19" t="s">
        <v>564</v>
      </c>
      <c r="B416" s="20" t="s">
        <v>344</v>
      </c>
      <c r="C416" s="20" t="s">
        <v>41</v>
      </c>
      <c r="D416" s="20" t="s">
        <v>6</v>
      </c>
      <c r="E416" s="20" t="s">
        <v>328</v>
      </c>
      <c r="F416" s="20" t="s">
        <v>565</v>
      </c>
      <c r="G416" s="132">
        <v>229700</v>
      </c>
      <c r="H416" s="133"/>
      <c r="I416" s="132">
        <v>0</v>
      </c>
      <c r="J416" s="133"/>
      <c r="K416" s="126">
        <f t="shared" si="27"/>
        <v>0</v>
      </c>
      <c r="L416" s="127"/>
    </row>
    <row r="417" spans="1:12" ht="15">
      <c r="A417" s="19" t="s">
        <v>43</v>
      </c>
      <c r="B417" s="20" t="s">
        <v>344</v>
      </c>
      <c r="C417" s="20" t="s">
        <v>41</v>
      </c>
      <c r="D417" s="20" t="s">
        <v>8</v>
      </c>
      <c r="E417" s="20"/>
      <c r="F417" s="20"/>
      <c r="G417" s="132">
        <v>742800</v>
      </c>
      <c r="H417" s="133"/>
      <c r="I417" s="132">
        <f>I418</f>
        <v>0</v>
      </c>
      <c r="J417" s="133"/>
      <c r="K417" s="126">
        <f t="shared" si="27"/>
        <v>0</v>
      </c>
      <c r="L417" s="127"/>
    </row>
    <row r="418" spans="1:12" ht="32.25" customHeight="1">
      <c r="A418" s="19" t="s">
        <v>301</v>
      </c>
      <c r="B418" s="20" t="s">
        <v>344</v>
      </c>
      <c r="C418" s="20" t="s">
        <v>41</v>
      </c>
      <c r="D418" s="20" t="s">
        <v>8</v>
      </c>
      <c r="E418" s="20" t="s">
        <v>302</v>
      </c>
      <c r="F418" s="20"/>
      <c r="G418" s="132">
        <v>742800</v>
      </c>
      <c r="H418" s="133"/>
      <c r="I418" s="132">
        <f>I419</f>
        <v>0</v>
      </c>
      <c r="J418" s="133"/>
      <c r="K418" s="126">
        <f t="shared" si="27"/>
        <v>0</v>
      </c>
      <c r="L418" s="127"/>
    </row>
    <row r="419" spans="1:12" ht="15">
      <c r="A419" s="19" t="s">
        <v>327</v>
      </c>
      <c r="B419" s="20" t="s">
        <v>344</v>
      </c>
      <c r="C419" s="20" t="s">
        <v>41</v>
      </c>
      <c r="D419" s="20" t="s">
        <v>8</v>
      </c>
      <c r="E419" s="20" t="s">
        <v>328</v>
      </c>
      <c r="F419" s="20"/>
      <c r="G419" s="132">
        <v>742800</v>
      </c>
      <c r="H419" s="133"/>
      <c r="I419" s="132">
        <f>I420</f>
        <v>0</v>
      </c>
      <c r="J419" s="133"/>
      <c r="K419" s="126">
        <f t="shared" si="27"/>
        <v>0</v>
      </c>
      <c r="L419" s="127"/>
    </row>
    <row r="420" spans="1:12" ht="30.75">
      <c r="A420" s="19" t="s">
        <v>564</v>
      </c>
      <c r="B420" s="20" t="s">
        <v>344</v>
      </c>
      <c r="C420" s="20" t="s">
        <v>41</v>
      </c>
      <c r="D420" s="20" t="s">
        <v>8</v>
      </c>
      <c r="E420" s="20" t="s">
        <v>328</v>
      </c>
      <c r="F420" s="20" t="s">
        <v>565</v>
      </c>
      <c r="G420" s="132">
        <v>742800</v>
      </c>
      <c r="H420" s="133"/>
      <c r="I420" s="132">
        <v>0</v>
      </c>
      <c r="J420" s="133"/>
      <c r="K420" s="126">
        <f t="shared" si="27"/>
        <v>0</v>
      </c>
      <c r="L420" s="127"/>
    </row>
    <row r="421" spans="1:12" ht="15">
      <c r="A421" s="19" t="s">
        <v>44</v>
      </c>
      <c r="B421" s="20" t="s">
        <v>344</v>
      </c>
      <c r="C421" s="20" t="s">
        <v>41</v>
      </c>
      <c r="D421" s="20" t="s">
        <v>10</v>
      </c>
      <c r="E421" s="20"/>
      <c r="F421" s="20"/>
      <c r="G421" s="132">
        <v>247900</v>
      </c>
      <c r="H421" s="133"/>
      <c r="I421" s="132">
        <f>I422</f>
        <v>0</v>
      </c>
      <c r="J421" s="133"/>
      <c r="K421" s="126">
        <f t="shared" si="27"/>
        <v>0</v>
      </c>
      <c r="L421" s="127"/>
    </row>
    <row r="422" spans="1:12" ht="31.5" customHeight="1">
      <c r="A422" s="19" t="s">
        <v>301</v>
      </c>
      <c r="B422" s="20" t="s">
        <v>344</v>
      </c>
      <c r="C422" s="20" t="s">
        <v>41</v>
      </c>
      <c r="D422" s="20" t="s">
        <v>10</v>
      </c>
      <c r="E422" s="20" t="s">
        <v>302</v>
      </c>
      <c r="F422" s="20"/>
      <c r="G422" s="132">
        <v>247900</v>
      </c>
      <c r="H422" s="133"/>
      <c r="I422" s="132">
        <f>I423</f>
        <v>0</v>
      </c>
      <c r="J422" s="133"/>
      <c r="K422" s="126">
        <f t="shared" si="27"/>
        <v>0</v>
      </c>
      <c r="L422" s="127"/>
    </row>
    <row r="423" spans="1:12" ht="15">
      <c r="A423" s="19" t="s">
        <v>327</v>
      </c>
      <c r="B423" s="20" t="s">
        <v>344</v>
      </c>
      <c r="C423" s="20" t="s">
        <v>41</v>
      </c>
      <c r="D423" s="20" t="s">
        <v>10</v>
      </c>
      <c r="E423" s="20" t="s">
        <v>328</v>
      </c>
      <c r="F423" s="20"/>
      <c r="G423" s="132">
        <v>247900</v>
      </c>
      <c r="H423" s="133"/>
      <c r="I423" s="132">
        <f>I424</f>
        <v>0</v>
      </c>
      <c r="J423" s="133"/>
      <c r="K423" s="126">
        <f t="shared" si="27"/>
        <v>0</v>
      </c>
      <c r="L423" s="127"/>
    </row>
    <row r="424" spans="1:12" ht="30.75">
      <c r="A424" s="19" t="s">
        <v>564</v>
      </c>
      <c r="B424" s="20" t="s">
        <v>344</v>
      </c>
      <c r="C424" s="20" t="s">
        <v>41</v>
      </c>
      <c r="D424" s="20" t="s">
        <v>10</v>
      </c>
      <c r="E424" s="20" t="s">
        <v>328</v>
      </c>
      <c r="F424" s="20" t="s">
        <v>565</v>
      </c>
      <c r="G424" s="132">
        <v>247900</v>
      </c>
      <c r="H424" s="133"/>
      <c r="I424" s="132">
        <v>0</v>
      </c>
      <c r="J424" s="133"/>
      <c r="K424" s="126">
        <f t="shared" si="27"/>
        <v>0</v>
      </c>
      <c r="L424" s="127"/>
    </row>
    <row r="425" spans="1:12" ht="15">
      <c r="A425" s="19" t="s">
        <v>47</v>
      </c>
      <c r="B425" s="20" t="s">
        <v>344</v>
      </c>
      <c r="C425" s="20" t="s">
        <v>28</v>
      </c>
      <c r="D425" s="20"/>
      <c r="E425" s="20"/>
      <c r="F425" s="20"/>
      <c r="G425" s="132">
        <v>295000</v>
      </c>
      <c r="H425" s="133"/>
      <c r="I425" s="132">
        <f>I426</f>
        <v>14916.67</v>
      </c>
      <c r="J425" s="133"/>
      <c r="K425" s="126">
        <f t="shared" si="27"/>
        <v>5.056498305084746</v>
      </c>
      <c r="L425" s="127"/>
    </row>
    <row r="426" spans="1:12" ht="15">
      <c r="A426" s="19" t="s">
        <v>48</v>
      </c>
      <c r="B426" s="20" t="s">
        <v>344</v>
      </c>
      <c r="C426" s="20" t="s">
        <v>28</v>
      </c>
      <c r="D426" s="20" t="s">
        <v>6</v>
      </c>
      <c r="E426" s="20"/>
      <c r="F426" s="20"/>
      <c r="G426" s="132">
        <v>295000</v>
      </c>
      <c r="H426" s="133"/>
      <c r="I426" s="132">
        <f>I427</f>
        <v>14916.67</v>
      </c>
      <c r="J426" s="133"/>
      <c r="K426" s="126">
        <f t="shared" si="27"/>
        <v>5.056498305084746</v>
      </c>
      <c r="L426" s="127"/>
    </row>
    <row r="427" spans="1:12" ht="33" customHeight="1">
      <c r="A427" s="19" t="s">
        <v>301</v>
      </c>
      <c r="B427" s="20" t="s">
        <v>344</v>
      </c>
      <c r="C427" s="20" t="s">
        <v>28</v>
      </c>
      <c r="D427" s="20" t="s">
        <v>6</v>
      </c>
      <c r="E427" s="20" t="s">
        <v>302</v>
      </c>
      <c r="F427" s="20"/>
      <c r="G427" s="132">
        <v>295000</v>
      </c>
      <c r="H427" s="133"/>
      <c r="I427" s="132">
        <f>I428</f>
        <v>14916.67</v>
      </c>
      <c r="J427" s="133"/>
      <c r="K427" s="126">
        <f t="shared" si="27"/>
        <v>5.056498305084746</v>
      </c>
      <c r="L427" s="127"/>
    </row>
    <row r="428" spans="1:12" ht="15">
      <c r="A428" s="19" t="s">
        <v>327</v>
      </c>
      <c r="B428" s="20" t="s">
        <v>344</v>
      </c>
      <c r="C428" s="20" t="s">
        <v>28</v>
      </c>
      <c r="D428" s="20" t="s">
        <v>6</v>
      </c>
      <c r="E428" s="20" t="s">
        <v>328</v>
      </c>
      <c r="F428" s="20"/>
      <c r="G428" s="132">
        <v>295000</v>
      </c>
      <c r="H428" s="133"/>
      <c r="I428" s="132">
        <f>I429</f>
        <v>14916.67</v>
      </c>
      <c r="J428" s="133"/>
      <c r="K428" s="126">
        <f t="shared" si="27"/>
        <v>5.056498305084746</v>
      </c>
      <c r="L428" s="127"/>
    </row>
    <row r="429" spans="1:12" ht="46.5">
      <c r="A429" s="19" t="s">
        <v>566</v>
      </c>
      <c r="B429" s="20" t="s">
        <v>344</v>
      </c>
      <c r="C429" s="20" t="s">
        <v>28</v>
      </c>
      <c r="D429" s="20" t="s">
        <v>6</v>
      </c>
      <c r="E429" s="20" t="s">
        <v>328</v>
      </c>
      <c r="F429" s="20" t="s">
        <v>567</v>
      </c>
      <c r="G429" s="132">
        <v>295000</v>
      </c>
      <c r="H429" s="133"/>
      <c r="I429" s="132">
        <v>14916.67</v>
      </c>
      <c r="J429" s="133"/>
      <c r="K429" s="126">
        <f t="shared" si="27"/>
        <v>5.056498305084746</v>
      </c>
      <c r="L429" s="127"/>
    </row>
    <row r="430" spans="1:12" ht="15">
      <c r="A430" s="19" t="s">
        <v>54</v>
      </c>
      <c r="B430" s="20" t="s">
        <v>344</v>
      </c>
      <c r="C430" s="20" t="s">
        <v>16</v>
      </c>
      <c r="D430" s="20"/>
      <c r="E430" s="20"/>
      <c r="F430" s="20"/>
      <c r="G430" s="132">
        <v>180000</v>
      </c>
      <c r="H430" s="133"/>
      <c r="I430" s="132">
        <f>I431</f>
        <v>15000</v>
      </c>
      <c r="J430" s="133"/>
      <c r="K430" s="126">
        <f t="shared" si="27"/>
        <v>8.333333333333332</v>
      </c>
      <c r="L430" s="127"/>
    </row>
    <row r="431" spans="1:12" ht="15">
      <c r="A431" s="19" t="s">
        <v>57</v>
      </c>
      <c r="B431" s="20" t="s">
        <v>344</v>
      </c>
      <c r="C431" s="20" t="s">
        <v>16</v>
      </c>
      <c r="D431" s="20" t="s">
        <v>34</v>
      </c>
      <c r="E431" s="20"/>
      <c r="F431" s="20"/>
      <c r="G431" s="132">
        <v>180000</v>
      </c>
      <c r="H431" s="133"/>
      <c r="I431" s="132">
        <f>I432</f>
        <v>15000</v>
      </c>
      <c r="J431" s="133"/>
      <c r="K431" s="126">
        <f t="shared" si="27"/>
        <v>8.333333333333332</v>
      </c>
      <c r="L431" s="127"/>
    </row>
    <row r="432" spans="1:12" ht="33" customHeight="1">
      <c r="A432" s="19" t="s">
        <v>301</v>
      </c>
      <c r="B432" s="20" t="s">
        <v>344</v>
      </c>
      <c r="C432" s="20" t="s">
        <v>16</v>
      </c>
      <c r="D432" s="20" t="s">
        <v>34</v>
      </c>
      <c r="E432" s="20" t="s">
        <v>302</v>
      </c>
      <c r="F432" s="20"/>
      <c r="G432" s="132">
        <v>180000</v>
      </c>
      <c r="H432" s="133"/>
      <c r="I432" s="132">
        <f>I433</f>
        <v>15000</v>
      </c>
      <c r="J432" s="133"/>
      <c r="K432" s="126">
        <f t="shared" si="27"/>
        <v>8.333333333333332</v>
      </c>
      <c r="L432" s="127"/>
    </row>
    <row r="433" spans="1:12" ht="15">
      <c r="A433" s="19" t="s">
        <v>327</v>
      </c>
      <c r="B433" s="20" t="s">
        <v>344</v>
      </c>
      <c r="C433" s="20" t="s">
        <v>16</v>
      </c>
      <c r="D433" s="20" t="s">
        <v>34</v>
      </c>
      <c r="E433" s="20" t="s">
        <v>328</v>
      </c>
      <c r="F433" s="20"/>
      <c r="G433" s="132">
        <v>180000</v>
      </c>
      <c r="H433" s="133"/>
      <c r="I433" s="132">
        <f>I434</f>
        <v>15000</v>
      </c>
      <c r="J433" s="133"/>
      <c r="K433" s="126">
        <f t="shared" si="27"/>
        <v>8.333333333333332</v>
      </c>
      <c r="L433" s="127"/>
    </row>
    <row r="434" spans="1:12" ht="46.5">
      <c r="A434" s="19" t="s">
        <v>566</v>
      </c>
      <c r="B434" s="20" t="s">
        <v>344</v>
      </c>
      <c r="C434" s="20" t="s">
        <v>16</v>
      </c>
      <c r="D434" s="20" t="s">
        <v>34</v>
      </c>
      <c r="E434" s="20" t="s">
        <v>328</v>
      </c>
      <c r="F434" s="20" t="s">
        <v>567</v>
      </c>
      <c r="G434" s="132">
        <v>180000</v>
      </c>
      <c r="H434" s="133"/>
      <c r="I434" s="132">
        <v>15000</v>
      </c>
      <c r="J434" s="133"/>
      <c r="K434" s="126">
        <f t="shared" si="27"/>
        <v>8.333333333333332</v>
      </c>
      <c r="L434" s="127"/>
    </row>
    <row r="435" spans="1:12" ht="30.75">
      <c r="A435" s="19" t="s">
        <v>380</v>
      </c>
      <c r="B435" s="20" t="s">
        <v>381</v>
      </c>
      <c r="C435" s="20"/>
      <c r="D435" s="20"/>
      <c r="E435" s="20"/>
      <c r="F435" s="20"/>
      <c r="G435" s="132">
        <v>325300</v>
      </c>
      <c r="H435" s="133"/>
      <c r="I435" s="132">
        <f>I436+I441</f>
        <v>0</v>
      </c>
      <c r="J435" s="133"/>
      <c r="K435" s="126">
        <f t="shared" si="27"/>
        <v>0</v>
      </c>
      <c r="L435" s="127"/>
    </row>
    <row r="436" spans="1:12" ht="15">
      <c r="A436" s="19" t="s">
        <v>40</v>
      </c>
      <c r="B436" s="20" t="s">
        <v>381</v>
      </c>
      <c r="C436" s="20" t="s">
        <v>41</v>
      </c>
      <c r="D436" s="20"/>
      <c r="E436" s="20"/>
      <c r="F436" s="20"/>
      <c r="G436" s="132">
        <v>165300</v>
      </c>
      <c r="H436" s="133"/>
      <c r="I436" s="132">
        <f>I437</f>
        <v>0</v>
      </c>
      <c r="J436" s="133"/>
      <c r="K436" s="126">
        <f t="shared" si="27"/>
        <v>0</v>
      </c>
      <c r="L436" s="127"/>
    </row>
    <row r="437" spans="1:12" ht="15">
      <c r="A437" s="19" t="s">
        <v>43</v>
      </c>
      <c r="B437" s="20" t="s">
        <v>381</v>
      </c>
      <c r="C437" s="20" t="s">
        <v>41</v>
      </c>
      <c r="D437" s="20" t="s">
        <v>8</v>
      </c>
      <c r="E437" s="20"/>
      <c r="F437" s="20"/>
      <c r="G437" s="132">
        <v>165300</v>
      </c>
      <c r="H437" s="133"/>
      <c r="I437" s="132">
        <f>I438</f>
        <v>0</v>
      </c>
      <c r="J437" s="133"/>
      <c r="K437" s="126">
        <f t="shared" si="27"/>
        <v>0</v>
      </c>
      <c r="L437" s="127"/>
    </row>
    <row r="438" spans="1:12" ht="30.75" customHeight="1">
      <c r="A438" s="19" t="s">
        <v>301</v>
      </c>
      <c r="B438" s="20" t="s">
        <v>381</v>
      </c>
      <c r="C438" s="20" t="s">
        <v>41</v>
      </c>
      <c r="D438" s="20" t="s">
        <v>8</v>
      </c>
      <c r="E438" s="20" t="s">
        <v>302</v>
      </c>
      <c r="F438" s="20"/>
      <c r="G438" s="132">
        <v>165300</v>
      </c>
      <c r="H438" s="133"/>
      <c r="I438" s="132">
        <f>I439</f>
        <v>0</v>
      </c>
      <c r="J438" s="133"/>
      <c r="K438" s="126">
        <f t="shared" si="27"/>
        <v>0</v>
      </c>
      <c r="L438" s="127"/>
    </row>
    <row r="439" spans="1:12" ht="15">
      <c r="A439" s="19" t="s">
        <v>327</v>
      </c>
      <c r="B439" s="20" t="s">
        <v>381</v>
      </c>
      <c r="C439" s="20" t="s">
        <v>41</v>
      </c>
      <c r="D439" s="20" t="s">
        <v>8</v>
      </c>
      <c r="E439" s="20" t="s">
        <v>328</v>
      </c>
      <c r="F439" s="20"/>
      <c r="G439" s="132">
        <v>165300</v>
      </c>
      <c r="H439" s="133"/>
      <c r="I439" s="132">
        <f>I440</f>
        <v>0</v>
      </c>
      <c r="J439" s="133"/>
      <c r="K439" s="126">
        <f t="shared" si="27"/>
        <v>0</v>
      </c>
      <c r="L439" s="127"/>
    </row>
    <row r="440" spans="1:12" ht="30.75">
      <c r="A440" s="19" t="s">
        <v>564</v>
      </c>
      <c r="B440" s="20" t="s">
        <v>381</v>
      </c>
      <c r="C440" s="20" t="s">
        <v>41</v>
      </c>
      <c r="D440" s="20" t="s">
        <v>8</v>
      </c>
      <c r="E440" s="20" t="s">
        <v>328</v>
      </c>
      <c r="F440" s="20" t="s">
        <v>565</v>
      </c>
      <c r="G440" s="132">
        <v>165300</v>
      </c>
      <c r="H440" s="133"/>
      <c r="I440" s="132">
        <v>0</v>
      </c>
      <c r="J440" s="133"/>
      <c r="K440" s="126">
        <f t="shared" si="27"/>
        <v>0</v>
      </c>
      <c r="L440" s="127"/>
    </row>
    <row r="441" spans="1:12" ht="15">
      <c r="A441" s="19" t="s">
        <v>47</v>
      </c>
      <c r="B441" s="20" t="s">
        <v>381</v>
      </c>
      <c r="C441" s="20" t="s">
        <v>28</v>
      </c>
      <c r="D441" s="20"/>
      <c r="E441" s="20"/>
      <c r="F441" s="20"/>
      <c r="G441" s="132">
        <v>160000</v>
      </c>
      <c r="H441" s="133"/>
      <c r="I441" s="132">
        <f>I442</f>
        <v>0</v>
      </c>
      <c r="J441" s="133"/>
      <c r="K441" s="126">
        <f t="shared" si="27"/>
        <v>0</v>
      </c>
      <c r="L441" s="127"/>
    </row>
    <row r="442" spans="1:12" ht="15">
      <c r="A442" s="19" t="s">
        <v>48</v>
      </c>
      <c r="B442" s="20" t="s">
        <v>381</v>
      </c>
      <c r="C442" s="20" t="s">
        <v>28</v>
      </c>
      <c r="D442" s="20" t="s">
        <v>6</v>
      </c>
      <c r="E442" s="20"/>
      <c r="F442" s="20"/>
      <c r="G442" s="132">
        <v>160000</v>
      </c>
      <c r="H442" s="133"/>
      <c r="I442" s="132">
        <f>I443</f>
        <v>0</v>
      </c>
      <c r="J442" s="133"/>
      <c r="K442" s="126">
        <f t="shared" si="27"/>
        <v>0</v>
      </c>
      <c r="L442" s="127"/>
    </row>
    <row r="443" spans="1:12" ht="31.5" customHeight="1">
      <c r="A443" s="19" t="s">
        <v>301</v>
      </c>
      <c r="B443" s="20" t="s">
        <v>381</v>
      </c>
      <c r="C443" s="20" t="s">
        <v>28</v>
      </c>
      <c r="D443" s="20" t="s">
        <v>6</v>
      </c>
      <c r="E443" s="20" t="s">
        <v>302</v>
      </c>
      <c r="F443" s="20"/>
      <c r="G443" s="132">
        <v>160000</v>
      </c>
      <c r="H443" s="133"/>
      <c r="I443" s="132">
        <f>I444</f>
        <v>0</v>
      </c>
      <c r="J443" s="133"/>
      <c r="K443" s="126">
        <f t="shared" si="27"/>
        <v>0</v>
      </c>
      <c r="L443" s="127"/>
    </row>
    <row r="444" spans="1:12" ht="15">
      <c r="A444" s="19" t="s">
        <v>327</v>
      </c>
      <c r="B444" s="20" t="s">
        <v>381</v>
      </c>
      <c r="C444" s="20" t="s">
        <v>28</v>
      </c>
      <c r="D444" s="20" t="s">
        <v>6</v>
      </c>
      <c r="E444" s="20" t="s">
        <v>328</v>
      </c>
      <c r="F444" s="20"/>
      <c r="G444" s="132">
        <v>160000</v>
      </c>
      <c r="H444" s="133"/>
      <c r="I444" s="132">
        <f>I445</f>
        <v>0</v>
      </c>
      <c r="J444" s="133"/>
      <c r="K444" s="126">
        <f t="shared" si="27"/>
        <v>0</v>
      </c>
      <c r="L444" s="127"/>
    </row>
    <row r="445" spans="1:12" ht="46.5">
      <c r="A445" s="19" t="s">
        <v>566</v>
      </c>
      <c r="B445" s="20" t="s">
        <v>381</v>
      </c>
      <c r="C445" s="20" t="s">
        <v>28</v>
      </c>
      <c r="D445" s="20" t="s">
        <v>6</v>
      </c>
      <c r="E445" s="20" t="s">
        <v>328</v>
      </c>
      <c r="F445" s="20" t="s">
        <v>567</v>
      </c>
      <c r="G445" s="132">
        <v>160000</v>
      </c>
      <c r="H445" s="133"/>
      <c r="I445" s="132">
        <v>0</v>
      </c>
      <c r="J445" s="133"/>
      <c r="K445" s="126">
        <f t="shared" si="27"/>
        <v>0</v>
      </c>
      <c r="L445" s="127"/>
    </row>
    <row r="446" spans="1:12" ht="30.75">
      <c r="A446" s="19" t="s">
        <v>345</v>
      </c>
      <c r="B446" s="20" t="s">
        <v>346</v>
      </c>
      <c r="C446" s="20"/>
      <c r="D446" s="20"/>
      <c r="E446" s="20"/>
      <c r="F446" s="20"/>
      <c r="G446" s="132">
        <v>559600</v>
      </c>
      <c r="H446" s="133"/>
      <c r="I446" s="132">
        <f>I447+I460+I469</f>
        <v>0</v>
      </c>
      <c r="J446" s="133"/>
      <c r="K446" s="126">
        <f t="shared" si="27"/>
        <v>0</v>
      </c>
      <c r="L446" s="127"/>
    </row>
    <row r="447" spans="1:12" ht="15">
      <c r="A447" s="19" t="s">
        <v>40</v>
      </c>
      <c r="B447" s="20" t="s">
        <v>346</v>
      </c>
      <c r="C447" s="20" t="s">
        <v>41</v>
      </c>
      <c r="D447" s="20"/>
      <c r="E447" s="20"/>
      <c r="F447" s="20"/>
      <c r="G447" s="132">
        <v>455000</v>
      </c>
      <c r="H447" s="133"/>
      <c r="I447" s="132">
        <f>I448+I452+I456</f>
        <v>0</v>
      </c>
      <c r="J447" s="133"/>
      <c r="K447" s="126">
        <f t="shared" si="27"/>
        <v>0</v>
      </c>
      <c r="L447" s="127"/>
    </row>
    <row r="448" spans="1:12" ht="15">
      <c r="A448" s="19" t="s">
        <v>42</v>
      </c>
      <c r="B448" s="20" t="s">
        <v>346</v>
      </c>
      <c r="C448" s="20" t="s">
        <v>41</v>
      </c>
      <c r="D448" s="20" t="s">
        <v>6</v>
      </c>
      <c r="E448" s="20"/>
      <c r="F448" s="20"/>
      <c r="G448" s="132">
        <v>100000</v>
      </c>
      <c r="H448" s="133"/>
      <c r="I448" s="132">
        <f>I449</f>
        <v>0</v>
      </c>
      <c r="J448" s="133"/>
      <c r="K448" s="126">
        <f t="shared" si="27"/>
        <v>0</v>
      </c>
      <c r="L448" s="127"/>
    </row>
    <row r="449" spans="1:12" ht="32.25" customHeight="1">
      <c r="A449" s="19" t="s">
        <v>301</v>
      </c>
      <c r="B449" s="20" t="s">
        <v>346</v>
      </c>
      <c r="C449" s="20" t="s">
        <v>41</v>
      </c>
      <c r="D449" s="20" t="s">
        <v>6</v>
      </c>
      <c r="E449" s="20" t="s">
        <v>302</v>
      </c>
      <c r="F449" s="20"/>
      <c r="G449" s="132">
        <v>100000</v>
      </c>
      <c r="H449" s="133"/>
      <c r="I449" s="132">
        <f>I450</f>
        <v>0</v>
      </c>
      <c r="J449" s="133"/>
      <c r="K449" s="126">
        <f t="shared" si="27"/>
        <v>0</v>
      </c>
      <c r="L449" s="127"/>
    </row>
    <row r="450" spans="1:12" ht="15">
      <c r="A450" s="19" t="s">
        <v>327</v>
      </c>
      <c r="B450" s="20" t="s">
        <v>346</v>
      </c>
      <c r="C450" s="20" t="s">
        <v>41</v>
      </c>
      <c r="D450" s="20" t="s">
        <v>6</v>
      </c>
      <c r="E450" s="20" t="s">
        <v>328</v>
      </c>
      <c r="F450" s="20"/>
      <c r="G450" s="132">
        <v>100000</v>
      </c>
      <c r="H450" s="133"/>
      <c r="I450" s="132">
        <f>I451</f>
        <v>0</v>
      </c>
      <c r="J450" s="133"/>
      <c r="K450" s="126">
        <f t="shared" si="27"/>
        <v>0</v>
      </c>
      <c r="L450" s="127"/>
    </row>
    <row r="451" spans="1:12" ht="30.75">
      <c r="A451" s="19" t="s">
        <v>564</v>
      </c>
      <c r="B451" s="20" t="s">
        <v>346</v>
      </c>
      <c r="C451" s="20" t="s">
        <v>41</v>
      </c>
      <c r="D451" s="20" t="s">
        <v>6</v>
      </c>
      <c r="E451" s="20" t="s">
        <v>328</v>
      </c>
      <c r="F451" s="20" t="s">
        <v>565</v>
      </c>
      <c r="G451" s="132">
        <v>100000</v>
      </c>
      <c r="H451" s="133"/>
      <c r="I451" s="132">
        <v>0</v>
      </c>
      <c r="J451" s="133"/>
      <c r="K451" s="126">
        <f t="shared" si="27"/>
        <v>0</v>
      </c>
      <c r="L451" s="127"/>
    </row>
    <row r="452" spans="1:12" ht="15">
      <c r="A452" s="19" t="s">
        <v>43</v>
      </c>
      <c r="B452" s="20" t="s">
        <v>346</v>
      </c>
      <c r="C452" s="20" t="s">
        <v>41</v>
      </c>
      <c r="D452" s="20" t="s">
        <v>8</v>
      </c>
      <c r="E452" s="20"/>
      <c r="F452" s="20"/>
      <c r="G452" s="132">
        <v>270000</v>
      </c>
      <c r="H452" s="133"/>
      <c r="I452" s="132">
        <f>I453</f>
        <v>0</v>
      </c>
      <c r="J452" s="133"/>
      <c r="K452" s="126">
        <f t="shared" si="27"/>
        <v>0</v>
      </c>
      <c r="L452" s="127"/>
    </row>
    <row r="453" spans="1:12" ht="35.25" customHeight="1">
      <c r="A453" s="19" t="s">
        <v>301</v>
      </c>
      <c r="B453" s="20" t="s">
        <v>346</v>
      </c>
      <c r="C453" s="20" t="s">
        <v>41</v>
      </c>
      <c r="D453" s="20" t="s">
        <v>8</v>
      </c>
      <c r="E453" s="20" t="s">
        <v>302</v>
      </c>
      <c r="F453" s="20"/>
      <c r="G453" s="132">
        <v>270000</v>
      </c>
      <c r="H453" s="133"/>
      <c r="I453" s="132">
        <f>I454</f>
        <v>0</v>
      </c>
      <c r="J453" s="133"/>
      <c r="K453" s="126">
        <f t="shared" si="27"/>
        <v>0</v>
      </c>
      <c r="L453" s="127"/>
    </row>
    <row r="454" spans="1:12" ht="15">
      <c r="A454" s="19" t="s">
        <v>327</v>
      </c>
      <c r="B454" s="20" t="s">
        <v>346</v>
      </c>
      <c r="C454" s="20" t="s">
        <v>41</v>
      </c>
      <c r="D454" s="20" t="s">
        <v>8</v>
      </c>
      <c r="E454" s="20" t="s">
        <v>328</v>
      </c>
      <c r="F454" s="20"/>
      <c r="G454" s="132">
        <v>270000</v>
      </c>
      <c r="H454" s="133"/>
      <c r="I454" s="132">
        <f>I455</f>
        <v>0</v>
      </c>
      <c r="J454" s="133"/>
      <c r="K454" s="126">
        <f t="shared" si="27"/>
        <v>0</v>
      </c>
      <c r="L454" s="127"/>
    </row>
    <row r="455" spans="1:12" ht="32.25" customHeight="1">
      <c r="A455" s="19" t="s">
        <v>564</v>
      </c>
      <c r="B455" s="20" t="s">
        <v>346</v>
      </c>
      <c r="C455" s="20" t="s">
        <v>41</v>
      </c>
      <c r="D455" s="20" t="s">
        <v>8</v>
      </c>
      <c r="E455" s="20" t="s">
        <v>328</v>
      </c>
      <c r="F455" s="20" t="s">
        <v>565</v>
      </c>
      <c r="G455" s="132">
        <v>270000</v>
      </c>
      <c r="H455" s="133"/>
      <c r="I455" s="132">
        <v>0</v>
      </c>
      <c r="J455" s="133"/>
      <c r="K455" s="126">
        <f aca="true" t="shared" si="29" ref="K455:K518">I455/G455*100</f>
        <v>0</v>
      </c>
      <c r="L455" s="127"/>
    </row>
    <row r="456" spans="1:12" ht="15">
      <c r="A456" s="19" t="s">
        <v>44</v>
      </c>
      <c r="B456" s="20" t="s">
        <v>346</v>
      </c>
      <c r="C456" s="20" t="s">
        <v>41</v>
      </c>
      <c r="D456" s="20" t="s">
        <v>10</v>
      </c>
      <c r="E456" s="20"/>
      <c r="F456" s="20"/>
      <c r="G456" s="132">
        <v>85000</v>
      </c>
      <c r="H456" s="133"/>
      <c r="I456" s="132">
        <f>I457</f>
        <v>0</v>
      </c>
      <c r="J456" s="133"/>
      <c r="K456" s="126">
        <f t="shared" si="29"/>
        <v>0</v>
      </c>
      <c r="L456" s="127"/>
    </row>
    <row r="457" spans="1:12" ht="34.5" customHeight="1">
      <c r="A457" s="19" t="s">
        <v>301</v>
      </c>
      <c r="B457" s="20" t="s">
        <v>346</v>
      </c>
      <c r="C457" s="20" t="s">
        <v>41</v>
      </c>
      <c r="D457" s="20" t="s">
        <v>10</v>
      </c>
      <c r="E457" s="20" t="s">
        <v>302</v>
      </c>
      <c r="F457" s="20"/>
      <c r="G457" s="132">
        <v>85000</v>
      </c>
      <c r="H457" s="133"/>
      <c r="I457" s="132">
        <f>I458</f>
        <v>0</v>
      </c>
      <c r="J457" s="133"/>
      <c r="K457" s="126">
        <f t="shared" si="29"/>
        <v>0</v>
      </c>
      <c r="L457" s="127"/>
    </row>
    <row r="458" spans="1:12" ht="15">
      <c r="A458" s="19" t="s">
        <v>327</v>
      </c>
      <c r="B458" s="20" t="s">
        <v>346</v>
      </c>
      <c r="C458" s="20" t="s">
        <v>41</v>
      </c>
      <c r="D458" s="20" t="s">
        <v>10</v>
      </c>
      <c r="E458" s="20" t="s">
        <v>328</v>
      </c>
      <c r="F458" s="20"/>
      <c r="G458" s="132">
        <v>85000</v>
      </c>
      <c r="H458" s="133"/>
      <c r="I458" s="132">
        <f>I459</f>
        <v>0</v>
      </c>
      <c r="J458" s="133"/>
      <c r="K458" s="126">
        <f t="shared" si="29"/>
        <v>0</v>
      </c>
      <c r="L458" s="127"/>
    </row>
    <row r="459" spans="1:12" ht="30.75">
      <c r="A459" s="19" t="s">
        <v>564</v>
      </c>
      <c r="B459" s="20" t="s">
        <v>346</v>
      </c>
      <c r="C459" s="20" t="s">
        <v>41</v>
      </c>
      <c r="D459" s="20" t="s">
        <v>10</v>
      </c>
      <c r="E459" s="20" t="s">
        <v>328</v>
      </c>
      <c r="F459" s="20" t="s">
        <v>565</v>
      </c>
      <c r="G459" s="132">
        <v>85000</v>
      </c>
      <c r="H459" s="133"/>
      <c r="I459" s="132">
        <v>0</v>
      </c>
      <c r="J459" s="133"/>
      <c r="K459" s="126">
        <f t="shared" si="29"/>
        <v>0</v>
      </c>
      <c r="L459" s="127"/>
    </row>
    <row r="460" spans="1:12" ht="15">
      <c r="A460" s="19" t="s">
        <v>47</v>
      </c>
      <c r="B460" s="20" t="s">
        <v>346</v>
      </c>
      <c r="C460" s="20" t="s">
        <v>28</v>
      </c>
      <c r="D460" s="20"/>
      <c r="E460" s="20"/>
      <c r="F460" s="20"/>
      <c r="G460" s="132">
        <v>71000</v>
      </c>
      <c r="H460" s="133"/>
      <c r="I460" s="132">
        <f>I461+I465</f>
        <v>0</v>
      </c>
      <c r="J460" s="133"/>
      <c r="K460" s="126">
        <f t="shared" si="29"/>
        <v>0</v>
      </c>
      <c r="L460" s="127"/>
    </row>
    <row r="461" spans="1:12" ht="15">
      <c r="A461" s="19" t="s">
        <v>48</v>
      </c>
      <c r="B461" s="20" t="s">
        <v>346</v>
      </c>
      <c r="C461" s="20" t="s">
        <v>28</v>
      </c>
      <c r="D461" s="20" t="s">
        <v>6</v>
      </c>
      <c r="E461" s="20"/>
      <c r="F461" s="20"/>
      <c r="G461" s="132">
        <v>61000</v>
      </c>
      <c r="H461" s="133"/>
      <c r="I461" s="132">
        <f>I462</f>
        <v>0</v>
      </c>
      <c r="J461" s="133"/>
      <c r="K461" s="126">
        <f t="shared" si="29"/>
        <v>0</v>
      </c>
      <c r="L461" s="127"/>
    </row>
    <row r="462" spans="1:12" ht="33" customHeight="1">
      <c r="A462" s="19" t="s">
        <v>301</v>
      </c>
      <c r="B462" s="20" t="s">
        <v>346</v>
      </c>
      <c r="C462" s="20" t="s">
        <v>28</v>
      </c>
      <c r="D462" s="20" t="s">
        <v>6</v>
      </c>
      <c r="E462" s="20" t="s">
        <v>302</v>
      </c>
      <c r="F462" s="20"/>
      <c r="G462" s="132">
        <v>61000</v>
      </c>
      <c r="H462" s="133"/>
      <c r="I462" s="132">
        <f>I463</f>
        <v>0</v>
      </c>
      <c r="J462" s="133"/>
      <c r="K462" s="126">
        <f t="shared" si="29"/>
        <v>0</v>
      </c>
      <c r="L462" s="127"/>
    </row>
    <row r="463" spans="1:12" ht="15">
      <c r="A463" s="19" t="s">
        <v>327</v>
      </c>
      <c r="B463" s="20" t="s">
        <v>346</v>
      </c>
      <c r="C463" s="20" t="s">
        <v>28</v>
      </c>
      <c r="D463" s="20" t="s">
        <v>6</v>
      </c>
      <c r="E463" s="20" t="s">
        <v>328</v>
      </c>
      <c r="F463" s="20"/>
      <c r="G463" s="132">
        <v>61000</v>
      </c>
      <c r="H463" s="133"/>
      <c r="I463" s="132">
        <f>I464</f>
        <v>0</v>
      </c>
      <c r="J463" s="133"/>
      <c r="K463" s="126">
        <f t="shared" si="29"/>
        <v>0</v>
      </c>
      <c r="L463" s="127"/>
    </row>
    <row r="464" spans="1:12" ht="46.5">
      <c r="A464" s="19" t="s">
        <v>566</v>
      </c>
      <c r="B464" s="20" t="s">
        <v>346</v>
      </c>
      <c r="C464" s="20" t="s">
        <v>28</v>
      </c>
      <c r="D464" s="20" t="s">
        <v>6</v>
      </c>
      <c r="E464" s="20" t="s">
        <v>328</v>
      </c>
      <c r="F464" s="20" t="s">
        <v>567</v>
      </c>
      <c r="G464" s="132">
        <v>61000</v>
      </c>
      <c r="H464" s="133"/>
      <c r="I464" s="132">
        <v>0</v>
      </c>
      <c r="J464" s="133"/>
      <c r="K464" s="126">
        <f t="shared" si="29"/>
        <v>0</v>
      </c>
      <c r="L464" s="127"/>
    </row>
    <row r="465" spans="1:12" ht="17.25" customHeight="1">
      <c r="A465" s="19" t="s">
        <v>49</v>
      </c>
      <c r="B465" s="20" t="s">
        <v>346</v>
      </c>
      <c r="C465" s="20" t="s">
        <v>28</v>
      </c>
      <c r="D465" s="20" t="s">
        <v>12</v>
      </c>
      <c r="E465" s="20"/>
      <c r="F465" s="20"/>
      <c r="G465" s="132">
        <v>10000</v>
      </c>
      <c r="H465" s="133"/>
      <c r="I465" s="132">
        <f>I466</f>
        <v>0</v>
      </c>
      <c r="J465" s="133"/>
      <c r="K465" s="126">
        <f t="shared" si="29"/>
        <v>0</v>
      </c>
      <c r="L465" s="127"/>
    </row>
    <row r="466" spans="1:12" ht="30.75">
      <c r="A466" s="19" t="s">
        <v>78</v>
      </c>
      <c r="B466" s="20" t="s">
        <v>346</v>
      </c>
      <c r="C466" s="20" t="s">
        <v>28</v>
      </c>
      <c r="D466" s="20" t="s">
        <v>12</v>
      </c>
      <c r="E466" s="20" t="s">
        <v>79</v>
      </c>
      <c r="F466" s="20"/>
      <c r="G466" s="132">
        <v>10000</v>
      </c>
      <c r="H466" s="133"/>
      <c r="I466" s="132">
        <f>I467</f>
        <v>0</v>
      </c>
      <c r="J466" s="133"/>
      <c r="K466" s="126">
        <f t="shared" si="29"/>
        <v>0</v>
      </c>
      <c r="L466" s="127"/>
    </row>
    <row r="467" spans="1:12" ht="30.75">
      <c r="A467" s="19" t="s">
        <v>80</v>
      </c>
      <c r="B467" s="20" t="s">
        <v>346</v>
      </c>
      <c r="C467" s="20" t="s">
        <v>28</v>
      </c>
      <c r="D467" s="20" t="s">
        <v>12</v>
      </c>
      <c r="E467" s="20" t="s">
        <v>81</v>
      </c>
      <c r="F467" s="20"/>
      <c r="G467" s="132">
        <v>10000</v>
      </c>
      <c r="H467" s="133"/>
      <c r="I467" s="132">
        <f>I468</f>
        <v>0</v>
      </c>
      <c r="J467" s="133"/>
      <c r="K467" s="126">
        <f t="shared" si="29"/>
        <v>0</v>
      </c>
      <c r="L467" s="127"/>
    </row>
    <row r="468" spans="1:12" ht="46.5">
      <c r="A468" s="19" t="s">
        <v>566</v>
      </c>
      <c r="B468" s="20" t="s">
        <v>346</v>
      </c>
      <c r="C468" s="20" t="s">
        <v>28</v>
      </c>
      <c r="D468" s="20" t="s">
        <v>12</v>
      </c>
      <c r="E468" s="20" t="s">
        <v>81</v>
      </c>
      <c r="F468" s="20" t="s">
        <v>567</v>
      </c>
      <c r="G468" s="132">
        <v>10000</v>
      </c>
      <c r="H468" s="133"/>
      <c r="I468" s="132">
        <v>0</v>
      </c>
      <c r="J468" s="133"/>
      <c r="K468" s="126">
        <f t="shared" si="29"/>
        <v>0</v>
      </c>
      <c r="L468" s="127"/>
    </row>
    <row r="469" spans="1:12" ht="15">
      <c r="A469" s="19" t="s">
        <v>54</v>
      </c>
      <c r="B469" s="20" t="s">
        <v>346</v>
      </c>
      <c r="C469" s="20" t="s">
        <v>16</v>
      </c>
      <c r="D469" s="20"/>
      <c r="E469" s="20"/>
      <c r="F469" s="20"/>
      <c r="G469" s="132">
        <v>33600</v>
      </c>
      <c r="H469" s="133"/>
      <c r="I469" s="132">
        <f>I470</f>
        <v>0</v>
      </c>
      <c r="J469" s="133"/>
      <c r="K469" s="126">
        <f t="shared" si="29"/>
        <v>0</v>
      </c>
      <c r="L469" s="127"/>
    </row>
    <row r="470" spans="1:12" ht="15">
      <c r="A470" s="19" t="s">
        <v>57</v>
      </c>
      <c r="B470" s="20" t="s">
        <v>346</v>
      </c>
      <c r="C470" s="20" t="s">
        <v>16</v>
      </c>
      <c r="D470" s="20" t="s">
        <v>34</v>
      </c>
      <c r="E470" s="20"/>
      <c r="F470" s="20"/>
      <c r="G470" s="132">
        <v>33600</v>
      </c>
      <c r="H470" s="133"/>
      <c r="I470" s="132">
        <f>I471</f>
        <v>0</v>
      </c>
      <c r="J470" s="133"/>
      <c r="K470" s="126">
        <f t="shared" si="29"/>
        <v>0</v>
      </c>
      <c r="L470" s="127"/>
    </row>
    <row r="471" spans="1:12" ht="33" customHeight="1">
      <c r="A471" s="19" t="s">
        <v>301</v>
      </c>
      <c r="B471" s="20" t="s">
        <v>346</v>
      </c>
      <c r="C471" s="20" t="s">
        <v>16</v>
      </c>
      <c r="D471" s="20" t="s">
        <v>34</v>
      </c>
      <c r="E471" s="20" t="s">
        <v>302</v>
      </c>
      <c r="F471" s="20"/>
      <c r="G471" s="132">
        <v>33600</v>
      </c>
      <c r="H471" s="133"/>
      <c r="I471" s="132">
        <f>I472</f>
        <v>0</v>
      </c>
      <c r="J471" s="133"/>
      <c r="K471" s="126">
        <f t="shared" si="29"/>
        <v>0</v>
      </c>
      <c r="L471" s="127"/>
    </row>
    <row r="472" spans="1:12" ht="15">
      <c r="A472" s="19" t="s">
        <v>327</v>
      </c>
      <c r="B472" s="20" t="s">
        <v>346</v>
      </c>
      <c r="C472" s="20" t="s">
        <v>16</v>
      </c>
      <c r="D472" s="20" t="s">
        <v>34</v>
      </c>
      <c r="E472" s="20" t="s">
        <v>328</v>
      </c>
      <c r="F472" s="20"/>
      <c r="G472" s="132">
        <v>33600</v>
      </c>
      <c r="H472" s="133"/>
      <c r="I472" s="132">
        <f>I473</f>
        <v>0</v>
      </c>
      <c r="J472" s="133"/>
      <c r="K472" s="126">
        <f t="shared" si="29"/>
        <v>0</v>
      </c>
      <c r="L472" s="127"/>
    </row>
    <row r="473" spans="1:12" ht="46.5">
      <c r="A473" s="19" t="s">
        <v>566</v>
      </c>
      <c r="B473" s="20" t="s">
        <v>346</v>
      </c>
      <c r="C473" s="20" t="s">
        <v>16</v>
      </c>
      <c r="D473" s="20" t="s">
        <v>34</v>
      </c>
      <c r="E473" s="20" t="s">
        <v>328</v>
      </c>
      <c r="F473" s="20" t="s">
        <v>567</v>
      </c>
      <c r="G473" s="132">
        <v>33600</v>
      </c>
      <c r="H473" s="133"/>
      <c r="I473" s="132">
        <v>0</v>
      </c>
      <c r="J473" s="133"/>
      <c r="K473" s="126">
        <f t="shared" si="29"/>
        <v>0</v>
      </c>
      <c r="L473" s="127"/>
    </row>
    <row r="474" spans="1:12" ht="30.75">
      <c r="A474" s="19" t="s">
        <v>347</v>
      </c>
      <c r="B474" s="20" t="s">
        <v>348</v>
      </c>
      <c r="C474" s="20"/>
      <c r="D474" s="20"/>
      <c r="E474" s="20"/>
      <c r="F474" s="20"/>
      <c r="G474" s="132">
        <v>514900</v>
      </c>
      <c r="H474" s="133"/>
      <c r="I474" s="132">
        <f>I475+I488</f>
        <v>0</v>
      </c>
      <c r="J474" s="133"/>
      <c r="K474" s="126">
        <f t="shared" si="29"/>
        <v>0</v>
      </c>
      <c r="L474" s="127"/>
    </row>
    <row r="475" spans="1:12" ht="15">
      <c r="A475" s="19" t="s">
        <v>40</v>
      </c>
      <c r="B475" s="20" t="s">
        <v>348</v>
      </c>
      <c r="C475" s="20" t="s">
        <v>41</v>
      </c>
      <c r="D475" s="20"/>
      <c r="E475" s="20"/>
      <c r="F475" s="20"/>
      <c r="G475" s="132">
        <v>424900</v>
      </c>
      <c r="H475" s="133"/>
      <c r="I475" s="132">
        <f>I476+I480+I484</f>
        <v>0</v>
      </c>
      <c r="J475" s="133"/>
      <c r="K475" s="126">
        <f t="shared" si="29"/>
        <v>0</v>
      </c>
      <c r="L475" s="127"/>
    </row>
    <row r="476" spans="1:12" ht="15">
      <c r="A476" s="19" t="s">
        <v>42</v>
      </c>
      <c r="B476" s="20" t="s">
        <v>348</v>
      </c>
      <c r="C476" s="20" t="s">
        <v>41</v>
      </c>
      <c r="D476" s="20" t="s">
        <v>6</v>
      </c>
      <c r="E476" s="20"/>
      <c r="F476" s="20"/>
      <c r="G476" s="132">
        <v>93600</v>
      </c>
      <c r="H476" s="133"/>
      <c r="I476" s="132">
        <f>I477</f>
        <v>0</v>
      </c>
      <c r="J476" s="133"/>
      <c r="K476" s="126">
        <f t="shared" si="29"/>
        <v>0</v>
      </c>
      <c r="L476" s="127"/>
    </row>
    <row r="477" spans="1:12" ht="33" customHeight="1">
      <c r="A477" s="19" t="s">
        <v>301</v>
      </c>
      <c r="B477" s="20" t="s">
        <v>348</v>
      </c>
      <c r="C477" s="20" t="s">
        <v>41</v>
      </c>
      <c r="D477" s="20" t="s">
        <v>6</v>
      </c>
      <c r="E477" s="20" t="s">
        <v>302</v>
      </c>
      <c r="F477" s="20"/>
      <c r="G477" s="132">
        <v>93600</v>
      </c>
      <c r="H477" s="133"/>
      <c r="I477" s="132">
        <f>I478</f>
        <v>0</v>
      </c>
      <c r="J477" s="133"/>
      <c r="K477" s="126">
        <f t="shared" si="29"/>
        <v>0</v>
      </c>
      <c r="L477" s="127"/>
    </row>
    <row r="478" spans="1:12" ht="15">
      <c r="A478" s="19" t="s">
        <v>327</v>
      </c>
      <c r="B478" s="20" t="s">
        <v>348</v>
      </c>
      <c r="C478" s="20" t="s">
        <v>41</v>
      </c>
      <c r="D478" s="20" t="s">
        <v>6</v>
      </c>
      <c r="E478" s="20" t="s">
        <v>328</v>
      </c>
      <c r="F478" s="20"/>
      <c r="G478" s="132">
        <v>93600</v>
      </c>
      <c r="H478" s="133"/>
      <c r="I478" s="132">
        <f>I479</f>
        <v>0</v>
      </c>
      <c r="J478" s="133"/>
      <c r="K478" s="126">
        <f t="shared" si="29"/>
        <v>0</v>
      </c>
      <c r="L478" s="127"/>
    </row>
    <row r="479" spans="1:12" ht="30.75">
      <c r="A479" s="19" t="s">
        <v>564</v>
      </c>
      <c r="B479" s="20" t="s">
        <v>348</v>
      </c>
      <c r="C479" s="20" t="s">
        <v>41</v>
      </c>
      <c r="D479" s="20" t="s">
        <v>6</v>
      </c>
      <c r="E479" s="20" t="s">
        <v>328</v>
      </c>
      <c r="F479" s="20" t="s">
        <v>565</v>
      </c>
      <c r="G479" s="132">
        <v>93600</v>
      </c>
      <c r="H479" s="133"/>
      <c r="I479" s="132">
        <v>0</v>
      </c>
      <c r="J479" s="133"/>
      <c r="K479" s="126">
        <f t="shared" si="29"/>
        <v>0</v>
      </c>
      <c r="L479" s="127"/>
    </row>
    <row r="480" spans="1:12" ht="15">
      <c r="A480" s="19" t="s">
        <v>43</v>
      </c>
      <c r="B480" s="20" t="s">
        <v>348</v>
      </c>
      <c r="C480" s="20" t="s">
        <v>41</v>
      </c>
      <c r="D480" s="20" t="s">
        <v>8</v>
      </c>
      <c r="E480" s="20"/>
      <c r="F480" s="20"/>
      <c r="G480" s="132">
        <v>284400</v>
      </c>
      <c r="H480" s="133"/>
      <c r="I480" s="132">
        <f>I481</f>
        <v>0</v>
      </c>
      <c r="J480" s="133"/>
      <c r="K480" s="126">
        <f t="shared" si="29"/>
        <v>0</v>
      </c>
      <c r="L480" s="127"/>
    </row>
    <row r="481" spans="1:12" ht="30" customHeight="1">
      <c r="A481" s="19" t="s">
        <v>301</v>
      </c>
      <c r="B481" s="20" t="s">
        <v>348</v>
      </c>
      <c r="C481" s="20" t="s">
        <v>41</v>
      </c>
      <c r="D481" s="20" t="s">
        <v>8</v>
      </c>
      <c r="E481" s="20" t="s">
        <v>302</v>
      </c>
      <c r="F481" s="20"/>
      <c r="G481" s="132">
        <v>284400</v>
      </c>
      <c r="H481" s="133"/>
      <c r="I481" s="132">
        <f>I482</f>
        <v>0</v>
      </c>
      <c r="J481" s="133"/>
      <c r="K481" s="126">
        <f t="shared" si="29"/>
        <v>0</v>
      </c>
      <c r="L481" s="127"/>
    </row>
    <row r="482" spans="1:12" ht="15">
      <c r="A482" s="19" t="s">
        <v>327</v>
      </c>
      <c r="B482" s="20" t="s">
        <v>348</v>
      </c>
      <c r="C482" s="20" t="s">
        <v>41</v>
      </c>
      <c r="D482" s="20" t="s">
        <v>8</v>
      </c>
      <c r="E482" s="20" t="s">
        <v>328</v>
      </c>
      <c r="F482" s="20"/>
      <c r="G482" s="132">
        <v>284400</v>
      </c>
      <c r="H482" s="133"/>
      <c r="I482" s="132">
        <f>I483</f>
        <v>0</v>
      </c>
      <c r="J482" s="133"/>
      <c r="K482" s="126">
        <f t="shared" si="29"/>
        <v>0</v>
      </c>
      <c r="L482" s="127"/>
    </row>
    <row r="483" spans="1:12" ht="30.75">
      <c r="A483" s="19" t="s">
        <v>564</v>
      </c>
      <c r="B483" s="20" t="s">
        <v>348</v>
      </c>
      <c r="C483" s="20" t="s">
        <v>41</v>
      </c>
      <c r="D483" s="20" t="s">
        <v>8</v>
      </c>
      <c r="E483" s="20" t="s">
        <v>328</v>
      </c>
      <c r="F483" s="20" t="s">
        <v>565</v>
      </c>
      <c r="G483" s="132">
        <v>284400</v>
      </c>
      <c r="H483" s="133"/>
      <c r="I483" s="132">
        <v>0</v>
      </c>
      <c r="J483" s="133"/>
      <c r="K483" s="126">
        <f t="shared" si="29"/>
        <v>0</v>
      </c>
      <c r="L483" s="127"/>
    </row>
    <row r="484" spans="1:12" ht="15">
      <c r="A484" s="19" t="s">
        <v>44</v>
      </c>
      <c r="B484" s="20" t="s">
        <v>348</v>
      </c>
      <c r="C484" s="20" t="s">
        <v>41</v>
      </c>
      <c r="D484" s="20" t="s">
        <v>10</v>
      </c>
      <c r="E484" s="20"/>
      <c r="F484" s="20"/>
      <c r="G484" s="132">
        <v>46900</v>
      </c>
      <c r="H484" s="133"/>
      <c r="I484" s="132">
        <f>I485</f>
        <v>0</v>
      </c>
      <c r="J484" s="133"/>
      <c r="K484" s="126">
        <f t="shared" si="29"/>
        <v>0</v>
      </c>
      <c r="L484" s="127"/>
    </row>
    <row r="485" spans="1:12" ht="33" customHeight="1">
      <c r="A485" s="19" t="s">
        <v>301</v>
      </c>
      <c r="B485" s="20" t="s">
        <v>348</v>
      </c>
      <c r="C485" s="20" t="s">
        <v>41</v>
      </c>
      <c r="D485" s="20" t="s">
        <v>10</v>
      </c>
      <c r="E485" s="20" t="s">
        <v>302</v>
      </c>
      <c r="F485" s="20"/>
      <c r="G485" s="132">
        <v>46900</v>
      </c>
      <c r="H485" s="133"/>
      <c r="I485" s="132">
        <f>I486</f>
        <v>0</v>
      </c>
      <c r="J485" s="133"/>
      <c r="K485" s="126">
        <f t="shared" si="29"/>
        <v>0</v>
      </c>
      <c r="L485" s="127"/>
    </row>
    <row r="486" spans="1:12" ht="15">
      <c r="A486" s="19" t="s">
        <v>327</v>
      </c>
      <c r="B486" s="20" t="s">
        <v>348</v>
      </c>
      <c r="C486" s="20" t="s">
        <v>41</v>
      </c>
      <c r="D486" s="20" t="s">
        <v>10</v>
      </c>
      <c r="E486" s="20" t="s">
        <v>328</v>
      </c>
      <c r="F486" s="20"/>
      <c r="G486" s="132">
        <v>46900</v>
      </c>
      <c r="H486" s="133"/>
      <c r="I486" s="132">
        <f>I487</f>
        <v>0</v>
      </c>
      <c r="J486" s="133"/>
      <c r="K486" s="126">
        <f t="shared" si="29"/>
        <v>0</v>
      </c>
      <c r="L486" s="127"/>
    </row>
    <row r="487" spans="1:12" ht="30.75">
      <c r="A487" s="19" t="s">
        <v>564</v>
      </c>
      <c r="B487" s="20" t="s">
        <v>348</v>
      </c>
      <c r="C487" s="20" t="s">
        <v>41</v>
      </c>
      <c r="D487" s="20" t="s">
        <v>10</v>
      </c>
      <c r="E487" s="20" t="s">
        <v>328</v>
      </c>
      <c r="F487" s="20" t="s">
        <v>565</v>
      </c>
      <c r="G487" s="132">
        <v>46900</v>
      </c>
      <c r="H487" s="133"/>
      <c r="I487" s="132">
        <v>0</v>
      </c>
      <c r="J487" s="133"/>
      <c r="K487" s="126">
        <f t="shared" si="29"/>
        <v>0</v>
      </c>
      <c r="L487" s="127"/>
    </row>
    <row r="488" spans="1:12" ht="15">
      <c r="A488" s="19" t="s">
        <v>47</v>
      </c>
      <c r="B488" s="20" t="s">
        <v>348</v>
      </c>
      <c r="C488" s="20" t="s">
        <v>28</v>
      </c>
      <c r="D488" s="20"/>
      <c r="E488" s="20"/>
      <c r="F488" s="20"/>
      <c r="G488" s="132">
        <v>90000</v>
      </c>
      <c r="H488" s="133"/>
      <c r="I488" s="132">
        <f>I489</f>
        <v>0</v>
      </c>
      <c r="J488" s="133"/>
      <c r="K488" s="126">
        <f t="shared" si="29"/>
        <v>0</v>
      </c>
      <c r="L488" s="127"/>
    </row>
    <row r="489" spans="1:12" ht="15">
      <c r="A489" s="19" t="s">
        <v>48</v>
      </c>
      <c r="B489" s="20" t="s">
        <v>348</v>
      </c>
      <c r="C489" s="20" t="s">
        <v>28</v>
      </c>
      <c r="D489" s="20" t="s">
        <v>6</v>
      </c>
      <c r="E489" s="20"/>
      <c r="F489" s="20"/>
      <c r="G489" s="132">
        <v>90000</v>
      </c>
      <c r="H489" s="133"/>
      <c r="I489" s="132">
        <f>I490</f>
        <v>0</v>
      </c>
      <c r="J489" s="133"/>
      <c r="K489" s="126">
        <f t="shared" si="29"/>
        <v>0</v>
      </c>
      <c r="L489" s="127"/>
    </row>
    <row r="490" spans="1:12" ht="33" customHeight="1">
      <c r="A490" s="19" t="s">
        <v>301</v>
      </c>
      <c r="B490" s="20" t="s">
        <v>348</v>
      </c>
      <c r="C490" s="20" t="s">
        <v>28</v>
      </c>
      <c r="D490" s="20" t="s">
        <v>6</v>
      </c>
      <c r="E490" s="20" t="s">
        <v>302</v>
      </c>
      <c r="F490" s="20"/>
      <c r="G490" s="132">
        <v>90000</v>
      </c>
      <c r="H490" s="133"/>
      <c r="I490" s="132">
        <f>I491</f>
        <v>0</v>
      </c>
      <c r="J490" s="133"/>
      <c r="K490" s="126">
        <f t="shared" si="29"/>
        <v>0</v>
      </c>
      <c r="L490" s="127"/>
    </row>
    <row r="491" spans="1:12" ht="15">
      <c r="A491" s="19" t="s">
        <v>327</v>
      </c>
      <c r="B491" s="20" t="s">
        <v>348</v>
      </c>
      <c r="C491" s="20" t="s">
        <v>28</v>
      </c>
      <c r="D491" s="20" t="s">
        <v>6</v>
      </c>
      <c r="E491" s="20" t="s">
        <v>328</v>
      </c>
      <c r="F491" s="20"/>
      <c r="G491" s="132">
        <v>90000</v>
      </c>
      <c r="H491" s="133"/>
      <c r="I491" s="132">
        <f>I492</f>
        <v>0</v>
      </c>
      <c r="J491" s="133"/>
      <c r="K491" s="126">
        <f t="shared" si="29"/>
        <v>0</v>
      </c>
      <c r="L491" s="127"/>
    </row>
    <row r="492" spans="1:12" ht="46.5">
      <c r="A492" s="19" t="s">
        <v>566</v>
      </c>
      <c r="B492" s="20" t="s">
        <v>348</v>
      </c>
      <c r="C492" s="20" t="s">
        <v>28</v>
      </c>
      <c r="D492" s="20" t="s">
        <v>6</v>
      </c>
      <c r="E492" s="20" t="s">
        <v>328</v>
      </c>
      <c r="F492" s="20" t="s">
        <v>567</v>
      </c>
      <c r="G492" s="132">
        <v>90000</v>
      </c>
      <c r="H492" s="133"/>
      <c r="I492" s="132">
        <v>0</v>
      </c>
      <c r="J492" s="133"/>
      <c r="K492" s="126">
        <f t="shared" si="29"/>
        <v>0</v>
      </c>
      <c r="L492" s="127"/>
    </row>
    <row r="493" spans="1:12" ht="46.5">
      <c r="A493" s="19" t="s">
        <v>349</v>
      </c>
      <c r="B493" s="20" t="s">
        <v>350</v>
      </c>
      <c r="C493" s="20"/>
      <c r="D493" s="20"/>
      <c r="E493" s="20"/>
      <c r="F493" s="20"/>
      <c r="G493" s="132">
        <v>243200</v>
      </c>
      <c r="H493" s="133"/>
      <c r="I493" s="132">
        <f>I494+I507+I512</f>
        <v>0</v>
      </c>
      <c r="J493" s="133"/>
      <c r="K493" s="126">
        <f t="shared" si="29"/>
        <v>0</v>
      </c>
      <c r="L493" s="127"/>
    </row>
    <row r="494" spans="1:12" ht="15">
      <c r="A494" s="19" t="s">
        <v>40</v>
      </c>
      <c r="B494" s="20" t="s">
        <v>350</v>
      </c>
      <c r="C494" s="20" t="s">
        <v>41</v>
      </c>
      <c r="D494" s="20"/>
      <c r="E494" s="20"/>
      <c r="F494" s="20"/>
      <c r="G494" s="132">
        <v>84900</v>
      </c>
      <c r="H494" s="133"/>
      <c r="I494" s="132">
        <f>I495+I499+I503</f>
        <v>0</v>
      </c>
      <c r="J494" s="133"/>
      <c r="K494" s="126">
        <f t="shared" si="29"/>
        <v>0</v>
      </c>
      <c r="L494" s="127"/>
    </row>
    <row r="495" spans="1:12" ht="15">
      <c r="A495" s="19" t="s">
        <v>42</v>
      </c>
      <c r="B495" s="20" t="s">
        <v>350</v>
      </c>
      <c r="C495" s="20" t="s">
        <v>41</v>
      </c>
      <c r="D495" s="20" t="s">
        <v>6</v>
      </c>
      <c r="E495" s="20"/>
      <c r="F495" s="20"/>
      <c r="G495" s="132">
        <v>23400</v>
      </c>
      <c r="H495" s="133"/>
      <c r="I495" s="132">
        <f>I496</f>
        <v>0</v>
      </c>
      <c r="J495" s="133"/>
      <c r="K495" s="126">
        <f t="shared" si="29"/>
        <v>0</v>
      </c>
      <c r="L495" s="127"/>
    </row>
    <row r="496" spans="1:12" ht="33" customHeight="1">
      <c r="A496" s="19" t="s">
        <v>301</v>
      </c>
      <c r="B496" s="20" t="s">
        <v>350</v>
      </c>
      <c r="C496" s="20" t="s">
        <v>41</v>
      </c>
      <c r="D496" s="20" t="s">
        <v>6</v>
      </c>
      <c r="E496" s="20" t="s">
        <v>302</v>
      </c>
      <c r="F496" s="20"/>
      <c r="G496" s="132">
        <v>23400</v>
      </c>
      <c r="H496" s="133"/>
      <c r="I496" s="132">
        <f>I497</f>
        <v>0</v>
      </c>
      <c r="J496" s="133"/>
      <c r="K496" s="126">
        <f t="shared" si="29"/>
        <v>0</v>
      </c>
      <c r="L496" s="127"/>
    </row>
    <row r="497" spans="1:12" ht="15">
      <c r="A497" s="19" t="s">
        <v>327</v>
      </c>
      <c r="B497" s="20" t="s">
        <v>350</v>
      </c>
      <c r="C497" s="20" t="s">
        <v>41</v>
      </c>
      <c r="D497" s="20" t="s">
        <v>6</v>
      </c>
      <c r="E497" s="20" t="s">
        <v>328</v>
      </c>
      <c r="F497" s="20"/>
      <c r="G497" s="132">
        <v>23400</v>
      </c>
      <c r="H497" s="133"/>
      <c r="I497" s="132">
        <f>I498</f>
        <v>0</v>
      </c>
      <c r="J497" s="133"/>
      <c r="K497" s="126">
        <f t="shared" si="29"/>
        <v>0</v>
      </c>
      <c r="L497" s="127"/>
    </row>
    <row r="498" spans="1:12" ht="32.25" customHeight="1">
      <c r="A498" s="19" t="s">
        <v>564</v>
      </c>
      <c r="B498" s="20" t="s">
        <v>350</v>
      </c>
      <c r="C498" s="20" t="s">
        <v>41</v>
      </c>
      <c r="D498" s="20" t="s">
        <v>6</v>
      </c>
      <c r="E498" s="20" t="s">
        <v>328</v>
      </c>
      <c r="F498" s="20" t="s">
        <v>565</v>
      </c>
      <c r="G498" s="132">
        <v>23400</v>
      </c>
      <c r="H498" s="133"/>
      <c r="I498" s="132">
        <v>0</v>
      </c>
      <c r="J498" s="133"/>
      <c r="K498" s="126">
        <f t="shared" si="29"/>
        <v>0</v>
      </c>
      <c r="L498" s="127"/>
    </row>
    <row r="499" spans="1:12" ht="15">
      <c r="A499" s="19" t="s">
        <v>43</v>
      </c>
      <c r="B499" s="20" t="s">
        <v>350</v>
      </c>
      <c r="C499" s="20" t="s">
        <v>41</v>
      </c>
      <c r="D499" s="20" t="s">
        <v>8</v>
      </c>
      <c r="E499" s="20"/>
      <c r="F499" s="20"/>
      <c r="G499" s="132">
        <v>43700</v>
      </c>
      <c r="H499" s="133"/>
      <c r="I499" s="132">
        <f>I500</f>
        <v>0</v>
      </c>
      <c r="J499" s="133"/>
      <c r="K499" s="126">
        <f t="shared" si="29"/>
        <v>0</v>
      </c>
      <c r="L499" s="127"/>
    </row>
    <row r="500" spans="1:12" ht="30.75" customHeight="1">
      <c r="A500" s="19" t="s">
        <v>301</v>
      </c>
      <c r="B500" s="20" t="s">
        <v>350</v>
      </c>
      <c r="C500" s="20" t="s">
        <v>41</v>
      </c>
      <c r="D500" s="20" t="s">
        <v>8</v>
      </c>
      <c r="E500" s="20" t="s">
        <v>302</v>
      </c>
      <c r="F500" s="20"/>
      <c r="G500" s="132">
        <v>43700</v>
      </c>
      <c r="H500" s="133"/>
      <c r="I500" s="132">
        <f>I501</f>
        <v>0</v>
      </c>
      <c r="J500" s="133"/>
      <c r="K500" s="126">
        <f t="shared" si="29"/>
        <v>0</v>
      </c>
      <c r="L500" s="127"/>
    </row>
    <row r="501" spans="1:12" ht="15">
      <c r="A501" s="19" t="s">
        <v>327</v>
      </c>
      <c r="B501" s="20" t="s">
        <v>350</v>
      </c>
      <c r="C501" s="20" t="s">
        <v>41</v>
      </c>
      <c r="D501" s="20" t="s">
        <v>8</v>
      </c>
      <c r="E501" s="20" t="s">
        <v>328</v>
      </c>
      <c r="F501" s="20"/>
      <c r="G501" s="132">
        <v>43700</v>
      </c>
      <c r="H501" s="133"/>
      <c r="I501" s="132">
        <f>I502</f>
        <v>0</v>
      </c>
      <c r="J501" s="133"/>
      <c r="K501" s="126">
        <f t="shared" si="29"/>
        <v>0</v>
      </c>
      <c r="L501" s="127"/>
    </row>
    <row r="502" spans="1:12" ht="30.75" customHeight="1">
      <c r="A502" s="19" t="s">
        <v>564</v>
      </c>
      <c r="B502" s="20" t="s">
        <v>350</v>
      </c>
      <c r="C502" s="20" t="s">
        <v>41</v>
      </c>
      <c r="D502" s="20" t="s">
        <v>8</v>
      </c>
      <c r="E502" s="20" t="s">
        <v>328</v>
      </c>
      <c r="F502" s="20" t="s">
        <v>565</v>
      </c>
      <c r="G502" s="132">
        <v>43700</v>
      </c>
      <c r="H502" s="133"/>
      <c r="I502" s="132">
        <v>0</v>
      </c>
      <c r="J502" s="133"/>
      <c r="K502" s="126">
        <f t="shared" si="29"/>
        <v>0</v>
      </c>
      <c r="L502" s="127"/>
    </row>
    <row r="503" spans="1:12" ht="15">
      <c r="A503" s="19" t="s">
        <v>44</v>
      </c>
      <c r="B503" s="20" t="s">
        <v>350</v>
      </c>
      <c r="C503" s="20" t="s">
        <v>41</v>
      </c>
      <c r="D503" s="20" t="s">
        <v>10</v>
      </c>
      <c r="E503" s="20"/>
      <c r="F503" s="20"/>
      <c r="G503" s="132">
        <v>17800</v>
      </c>
      <c r="H503" s="133"/>
      <c r="I503" s="132">
        <f>I504</f>
        <v>0</v>
      </c>
      <c r="J503" s="133"/>
      <c r="K503" s="126">
        <f t="shared" si="29"/>
        <v>0</v>
      </c>
      <c r="L503" s="127"/>
    </row>
    <row r="504" spans="1:12" ht="31.5" customHeight="1">
      <c r="A504" s="19" t="s">
        <v>301</v>
      </c>
      <c r="B504" s="20" t="s">
        <v>350</v>
      </c>
      <c r="C504" s="20" t="s">
        <v>41</v>
      </c>
      <c r="D504" s="20" t="s">
        <v>10</v>
      </c>
      <c r="E504" s="20" t="s">
        <v>302</v>
      </c>
      <c r="F504" s="20"/>
      <c r="G504" s="132">
        <v>17800</v>
      </c>
      <c r="H504" s="133"/>
      <c r="I504" s="132">
        <f>I505</f>
        <v>0</v>
      </c>
      <c r="J504" s="133"/>
      <c r="K504" s="126">
        <f t="shared" si="29"/>
        <v>0</v>
      </c>
      <c r="L504" s="127"/>
    </row>
    <row r="505" spans="1:12" ht="15">
      <c r="A505" s="19" t="s">
        <v>327</v>
      </c>
      <c r="B505" s="20" t="s">
        <v>350</v>
      </c>
      <c r="C505" s="20" t="s">
        <v>41</v>
      </c>
      <c r="D505" s="20" t="s">
        <v>10</v>
      </c>
      <c r="E505" s="20" t="s">
        <v>328</v>
      </c>
      <c r="F505" s="20"/>
      <c r="G505" s="132">
        <v>17800</v>
      </c>
      <c r="H505" s="133"/>
      <c r="I505" s="132">
        <f>I506</f>
        <v>0</v>
      </c>
      <c r="J505" s="133"/>
      <c r="K505" s="126">
        <f t="shared" si="29"/>
        <v>0</v>
      </c>
      <c r="L505" s="127"/>
    </row>
    <row r="506" spans="1:12" ht="33" customHeight="1">
      <c r="A506" s="19" t="s">
        <v>564</v>
      </c>
      <c r="B506" s="20" t="s">
        <v>350</v>
      </c>
      <c r="C506" s="20" t="s">
        <v>41</v>
      </c>
      <c r="D506" s="20" t="s">
        <v>10</v>
      </c>
      <c r="E506" s="20" t="s">
        <v>328</v>
      </c>
      <c r="F506" s="20" t="s">
        <v>565</v>
      </c>
      <c r="G506" s="132">
        <v>17800</v>
      </c>
      <c r="H506" s="133"/>
      <c r="I506" s="132">
        <v>0</v>
      </c>
      <c r="J506" s="133"/>
      <c r="K506" s="126">
        <f t="shared" si="29"/>
        <v>0</v>
      </c>
      <c r="L506" s="127"/>
    </row>
    <row r="507" spans="1:12" ht="15">
      <c r="A507" s="19" t="s">
        <v>47</v>
      </c>
      <c r="B507" s="20" t="s">
        <v>350</v>
      </c>
      <c r="C507" s="20" t="s">
        <v>28</v>
      </c>
      <c r="D507" s="20"/>
      <c r="E507" s="20"/>
      <c r="F507" s="20"/>
      <c r="G507" s="132">
        <v>60000</v>
      </c>
      <c r="H507" s="133"/>
      <c r="I507" s="132">
        <f>I508</f>
        <v>0</v>
      </c>
      <c r="J507" s="133"/>
      <c r="K507" s="126">
        <f t="shared" si="29"/>
        <v>0</v>
      </c>
      <c r="L507" s="127"/>
    </row>
    <row r="508" spans="1:12" ht="15">
      <c r="A508" s="19" t="s">
        <v>48</v>
      </c>
      <c r="B508" s="20" t="s">
        <v>350</v>
      </c>
      <c r="C508" s="20" t="s">
        <v>28</v>
      </c>
      <c r="D508" s="20" t="s">
        <v>6</v>
      </c>
      <c r="E508" s="20"/>
      <c r="F508" s="20"/>
      <c r="G508" s="132">
        <v>60000</v>
      </c>
      <c r="H508" s="133"/>
      <c r="I508" s="132">
        <f>I509</f>
        <v>0</v>
      </c>
      <c r="J508" s="133"/>
      <c r="K508" s="126">
        <f t="shared" si="29"/>
        <v>0</v>
      </c>
      <c r="L508" s="127"/>
    </row>
    <row r="509" spans="1:12" ht="33.75" customHeight="1">
      <c r="A509" s="19" t="s">
        <v>301</v>
      </c>
      <c r="B509" s="20" t="s">
        <v>350</v>
      </c>
      <c r="C509" s="20" t="s">
        <v>28</v>
      </c>
      <c r="D509" s="20" t="s">
        <v>6</v>
      </c>
      <c r="E509" s="20" t="s">
        <v>302</v>
      </c>
      <c r="F509" s="20"/>
      <c r="G509" s="132">
        <v>60000</v>
      </c>
      <c r="H509" s="133"/>
      <c r="I509" s="132">
        <f>I510</f>
        <v>0</v>
      </c>
      <c r="J509" s="133"/>
      <c r="K509" s="126">
        <f t="shared" si="29"/>
        <v>0</v>
      </c>
      <c r="L509" s="127"/>
    </row>
    <row r="510" spans="1:12" ht="15">
      <c r="A510" s="19" t="s">
        <v>327</v>
      </c>
      <c r="B510" s="20" t="s">
        <v>350</v>
      </c>
      <c r="C510" s="20" t="s">
        <v>28</v>
      </c>
      <c r="D510" s="20" t="s">
        <v>6</v>
      </c>
      <c r="E510" s="20" t="s">
        <v>328</v>
      </c>
      <c r="F510" s="20"/>
      <c r="G510" s="132">
        <v>60000</v>
      </c>
      <c r="H510" s="133"/>
      <c r="I510" s="132">
        <f>I511</f>
        <v>0</v>
      </c>
      <c r="J510" s="133"/>
      <c r="K510" s="126">
        <f t="shared" si="29"/>
        <v>0</v>
      </c>
      <c r="L510" s="127"/>
    </row>
    <row r="511" spans="1:12" ht="46.5">
      <c r="A511" s="19" t="s">
        <v>566</v>
      </c>
      <c r="B511" s="20" t="s">
        <v>350</v>
      </c>
      <c r="C511" s="20" t="s">
        <v>28</v>
      </c>
      <c r="D511" s="20" t="s">
        <v>6</v>
      </c>
      <c r="E511" s="20" t="s">
        <v>328</v>
      </c>
      <c r="F511" s="20" t="s">
        <v>567</v>
      </c>
      <c r="G511" s="132">
        <v>60000</v>
      </c>
      <c r="H511" s="133"/>
      <c r="I511" s="132">
        <v>0</v>
      </c>
      <c r="J511" s="133"/>
      <c r="K511" s="126">
        <f t="shared" si="29"/>
        <v>0</v>
      </c>
      <c r="L511" s="127"/>
    </row>
    <row r="512" spans="1:12" ht="15">
      <c r="A512" s="19" t="s">
        <v>54</v>
      </c>
      <c r="B512" s="20" t="s">
        <v>350</v>
      </c>
      <c r="C512" s="20" t="s">
        <v>16</v>
      </c>
      <c r="D512" s="20"/>
      <c r="E512" s="20"/>
      <c r="F512" s="20"/>
      <c r="G512" s="132">
        <v>98300</v>
      </c>
      <c r="H512" s="133"/>
      <c r="I512" s="132">
        <f>I513</f>
        <v>0</v>
      </c>
      <c r="J512" s="133"/>
      <c r="K512" s="126">
        <f t="shared" si="29"/>
        <v>0</v>
      </c>
      <c r="L512" s="127"/>
    </row>
    <row r="513" spans="1:12" ht="15">
      <c r="A513" s="19" t="s">
        <v>57</v>
      </c>
      <c r="B513" s="20" t="s">
        <v>350</v>
      </c>
      <c r="C513" s="20" t="s">
        <v>16</v>
      </c>
      <c r="D513" s="20" t="s">
        <v>34</v>
      </c>
      <c r="E513" s="20"/>
      <c r="F513" s="20"/>
      <c r="G513" s="132">
        <v>98300</v>
      </c>
      <c r="H513" s="133"/>
      <c r="I513" s="132">
        <f>I514</f>
        <v>0</v>
      </c>
      <c r="J513" s="133"/>
      <c r="K513" s="126">
        <f t="shared" si="29"/>
        <v>0</v>
      </c>
      <c r="L513" s="127"/>
    </row>
    <row r="514" spans="1:12" ht="33" customHeight="1">
      <c r="A514" s="19" t="s">
        <v>301</v>
      </c>
      <c r="B514" s="20" t="s">
        <v>350</v>
      </c>
      <c r="C514" s="20" t="s">
        <v>16</v>
      </c>
      <c r="D514" s="20" t="s">
        <v>34</v>
      </c>
      <c r="E514" s="20" t="s">
        <v>302</v>
      </c>
      <c r="F514" s="20"/>
      <c r="G514" s="132">
        <v>98300</v>
      </c>
      <c r="H514" s="133"/>
      <c r="I514" s="132">
        <f>I515</f>
        <v>0</v>
      </c>
      <c r="J514" s="133"/>
      <c r="K514" s="126">
        <f t="shared" si="29"/>
        <v>0</v>
      </c>
      <c r="L514" s="127"/>
    </row>
    <row r="515" spans="1:12" ht="15">
      <c r="A515" s="19" t="s">
        <v>327</v>
      </c>
      <c r="B515" s="20" t="s">
        <v>350</v>
      </c>
      <c r="C515" s="20" t="s">
        <v>16</v>
      </c>
      <c r="D515" s="20" t="s">
        <v>34</v>
      </c>
      <c r="E515" s="20" t="s">
        <v>328</v>
      </c>
      <c r="F515" s="20"/>
      <c r="G515" s="132">
        <v>98300</v>
      </c>
      <c r="H515" s="133"/>
      <c r="I515" s="132">
        <f>I516</f>
        <v>0</v>
      </c>
      <c r="J515" s="133"/>
      <c r="K515" s="126">
        <f t="shared" si="29"/>
        <v>0</v>
      </c>
      <c r="L515" s="127"/>
    </row>
    <row r="516" spans="1:12" ht="46.5">
      <c r="A516" s="19" t="s">
        <v>566</v>
      </c>
      <c r="B516" s="20" t="s">
        <v>350</v>
      </c>
      <c r="C516" s="20" t="s">
        <v>16</v>
      </c>
      <c r="D516" s="20" t="s">
        <v>34</v>
      </c>
      <c r="E516" s="20" t="s">
        <v>328</v>
      </c>
      <c r="F516" s="20" t="s">
        <v>567</v>
      </c>
      <c r="G516" s="132">
        <v>98300</v>
      </c>
      <c r="H516" s="133"/>
      <c r="I516" s="132">
        <v>0</v>
      </c>
      <c r="J516" s="133"/>
      <c r="K516" s="126">
        <f t="shared" si="29"/>
        <v>0</v>
      </c>
      <c r="L516" s="127"/>
    </row>
    <row r="517" spans="1:12" ht="15">
      <c r="A517" s="19" t="s">
        <v>351</v>
      </c>
      <c r="B517" s="20" t="s">
        <v>352</v>
      </c>
      <c r="C517" s="20"/>
      <c r="D517" s="20"/>
      <c r="E517" s="20"/>
      <c r="F517" s="20"/>
      <c r="G517" s="132">
        <v>35200</v>
      </c>
      <c r="H517" s="133"/>
      <c r="I517" s="132">
        <f>I518</f>
        <v>0</v>
      </c>
      <c r="J517" s="133"/>
      <c r="K517" s="126">
        <f t="shared" si="29"/>
        <v>0</v>
      </c>
      <c r="L517" s="127"/>
    </row>
    <row r="518" spans="1:12" ht="15">
      <c r="A518" s="19" t="s">
        <v>40</v>
      </c>
      <c r="B518" s="20" t="s">
        <v>352</v>
      </c>
      <c r="C518" s="20" t="s">
        <v>41</v>
      </c>
      <c r="D518" s="20"/>
      <c r="E518" s="20"/>
      <c r="F518" s="20"/>
      <c r="G518" s="132">
        <v>35200</v>
      </c>
      <c r="H518" s="133"/>
      <c r="I518" s="132">
        <f>I519+I523+I527</f>
        <v>0</v>
      </c>
      <c r="J518" s="133"/>
      <c r="K518" s="126">
        <f t="shared" si="29"/>
        <v>0</v>
      </c>
      <c r="L518" s="127"/>
    </row>
    <row r="519" spans="1:12" ht="15">
      <c r="A519" s="19" t="s">
        <v>42</v>
      </c>
      <c r="B519" s="20" t="s">
        <v>352</v>
      </c>
      <c r="C519" s="20" t="s">
        <v>41</v>
      </c>
      <c r="D519" s="20" t="s">
        <v>6</v>
      </c>
      <c r="E519" s="20"/>
      <c r="F519" s="20"/>
      <c r="G519" s="132">
        <v>6000</v>
      </c>
      <c r="H519" s="133"/>
      <c r="I519" s="132">
        <f>I520</f>
        <v>0</v>
      </c>
      <c r="J519" s="133"/>
      <c r="K519" s="126">
        <f aca="true" t="shared" si="30" ref="K519:K582">I519/G519*100</f>
        <v>0</v>
      </c>
      <c r="L519" s="127"/>
    </row>
    <row r="520" spans="1:12" ht="33.75" customHeight="1">
      <c r="A520" s="19" t="s">
        <v>301</v>
      </c>
      <c r="B520" s="20" t="s">
        <v>352</v>
      </c>
      <c r="C520" s="20" t="s">
        <v>41</v>
      </c>
      <c r="D520" s="20" t="s">
        <v>6</v>
      </c>
      <c r="E520" s="20" t="s">
        <v>302</v>
      </c>
      <c r="F520" s="20"/>
      <c r="G520" s="132">
        <v>6000</v>
      </c>
      <c r="H520" s="133"/>
      <c r="I520" s="132">
        <f>I521</f>
        <v>0</v>
      </c>
      <c r="J520" s="133"/>
      <c r="K520" s="126">
        <f t="shared" si="30"/>
        <v>0</v>
      </c>
      <c r="L520" s="127"/>
    </row>
    <row r="521" spans="1:12" ht="15">
      <c r="A521" s="19" t="s">
        <v>327</v>
      </c>
      <c r="B521" s="20" t="s">
        <v>352</v>
      </c>
      <c r="C521" s="20" t="s">
        <v>41</v>
      </c>
      <c r="D521" s="20" t="s">
        <v>6</v>
      </c>
      <c r="E521" s="20" t="s">
        <v>328</v>
      </c>
      <c r="F521" s="20"/>
      <c r="G521" s="132">
        <v>6000</v>
      </c>
      <c r="H521" s="133"/>
      <c r="I521" s="132">
        <f>I522</f>
        <v>0</v>
      </c>
      <c r="J521" s="133"/>
      <c r="K521" s="126">
        <f t="shared" si="30"/>
        <v>0</v>
      </c>
      <c r="L521" s="127"/>
    </row>
    <row r="522" spans="1:12" ht="30" customHeight="1">
      <c r="A522" s="19" t="s">
        <v>564</v>
      </c>
      <c r="B522" s="20" t="s">
        <v>352</v>
      </c>
      <c r="C522" s="20" t="s">
        <v>41</v>
      </c>
      <c r="D522" s="20" t="s">
        <v>6</v>
      </c>
      <c r="E522" s="20" t="s">
        <v>328</v>
      </c>
      <c r="F522" s="20" t="s">
        <v>565</v>
      </c>
      <c r="G522" s="132">
        <v>6000</v>
      </c>
      <c r="H522" s="133"/>
      <c r="I522" s="132">
        <v>0</v>
      </c>
      <c r="J522" s="133"/>
      <c r="K522" s="126">
        <f t="shared" si="30"/>
        <v>0</v>
      </c>
      <c r="L522" s="127"/>
    </row>
    <row r="523" spans="1:12" ht="15">
      <c r="A523" s="19" t="s">
        <v>43</v>
      </c>
      <c r="B523" s="20" t="s">
        <v>352</v>
      </c>
      <c r="C523" s="20" t="s">
        <v>41</v>
      </c>
      <c r="D523" s="20" t="s">
        <v>8</v>
      </c>
      <c r="E523" s="20"/>
      <c r="F523" s="20"/>
      <c r="G523" s="132">
        <v>18000</v>
      </c>
      <c r="H523" s="133"/>
      <c r="I523" s="132">
        <f>I524</f>
        <v>0</v>
      </c>
      <c r="J523" s="133"/>
      <c r="K523" s="126">
        <f t="shared" si="30"/>
        <v>0</v>
      </c>
      <c r="L523" s="127"/>
    </row>
    <row r="524" spans="1:12" ht="33" customHeight="1">
      <c r="A524" s="19" t="s">
        <v>301</v>
      </c>
      <c r="B524" s="20" t="s">
        <v>352</v>
      </c>
      <c r="C524" s="20" t="s">
        <v>41</v>
      </c>
      <c r="D524" s="20" t="s">
        <v>8</v>
      </c>
      <c r="E524" s="20" t="s">
        <v>302</v>
      </c>
      <c r="F524" s="20"/>
      <c r="G524" s="132">
        <v>18000</v>
      </c>
      <c r="H524" s="133"/>
      <c r="I524" s="132">
        <f>I525</f>
        <v>0</v>
      </c>
      <c r="J524" s="133"/>
      <c r="K524" s="126">
        <f t="shared" si="30"/>
        <v>0</v>
      </c>
      <c r="L524" s="127"/>
    </row>
    <row r="525" spans="1:12" ht="15">
      <c r="A525" s="19" t="s">
        <v>327</v>
      </c>
      <c r="B525" s="20" t="s">
        <v>352</v>
      </c>
      <c r="C525" s="20" t="s">
        <v>41</v>
      </c>
      <c r="D525" s="20" t="s">
        <v>8</v>
      </c>
      <c r="E525" s="20" t="s">
        <v>328</v>
      </c>
      <c r="F525" s="20"/>
      <c r="G525" s="132">
        <v>18000</v>
      </c>
      <c r="H525" s="133"/>
      <c r="I525" s="132">
        <f>I526</f>
        <v>0</v>
      </c>
      <c r="J525" s="133"/>
      <c r="K525" s="126">
        <f t="shared" si="30"/>
        <v>0</v>
      </c>
      <c r="L525" s="127"/>
    </row>
    <row r="526" spans="1:12" ht="32.25" customHeight="1">
      <c r="A526" s="19" t="s">
        <v>564</v>
      </c>
      <c r="B526" s="20" t="s">
        <v>352</v>
      </c>
      <c r="C526" s="20" t="s">
        <v>41</v>
      </c>
      <c r="D526" s="20" t="s">
        <v>8</v>
      </c>
      <c r="E526" s="20" t="s">
        <v>328</v>
      </c>
      <c r="F526" s="20" t="s">
        <v>565</v>
      </c>
      <c r="G526" s="132">
        <v>18000</v>
      </c>
      <c r="H526" s="133"/>
      <c r="I526" s="132">
        <v>0</v>
      </c>
      <c r="J526" s="133"/>
      <c r="K526" s="126">
        <f t="shared" si="30"/>
        <v>0</v>
      </c>
      <c r="L526" s="127"/>
    </row>
    <row r="527" spans="1:12" ht="15">
      <c r="A527" s="19" t="s">
        <v>44</v>
      </c>
      <c r="B527" s="20" t="s">
        <v>352</v>
      </c>
      <c r="C527" s="20" t="s">
        <v>41</v>
      </c>
      <c r="D527" s="20" t="s">
        <v>10</v>
      </c>
      <c r="E527" s="20"/>
      <c r="F527" s="20"/>
      <c r="G527" s="132">
        <v>11200</v>
      </c>
      <c r="H527" s="133"/>
      <c r="I527" s="132">
        <f>I528</f>
        <v>0</v>
      </c>
      <c r="J527" s="133"/>
      <c r="K527" s="126">
        <f t="shared" si="30"/>
        <v>0</v>
      </c>
      <c r="L527" s="127"/>
    </row>
    <row r="528" spans="1:12" ht="30.75" customHeight="1">
      <c r="A528" s="19" t="s">
        <v>301</v>
      </c>
      <c r="B528" s="20" t="s">
        <v>352</v>
      </c>
      <c r="C528" s="20" t="s">
        <v>41</v>
      </c>
      <c r="D528" s="20" t="s">
        <v>10</v>
      </c>
      <c r="E528" s="20" t="s">
        <v>302</v>
      </c>
      <c r="F528" s="20"/>
      <c r="G528" s="132">
        <v>11200</v>
      </c>
      <c r="H528" s="133"/>
      <c r="I528" s="132">
        <f>I529</f>
        <v>0</v>
      </c>
      <c r="J528" s="133"/>
      <c r="K528" s="126">
        <f t="shared" si="30"/>
        <v>0</v>
      </c>
      <c r="L528" s="127"/>
    </row>
    <row r="529" spans="1:12" ht="15">
      <c r="A529" s="19" t="s">
        <v>327</v>
      </c>
      <c r="B529" s="20" t="s">
        <v>352</v>
      </c>
      <c r="C529" s="20" t="s">
        <v>41</v>
      </c>
      <c r="D529" s="20" t="s">
        <v>10</v>
      </c>
      <c r="E529" s="20" t="s">
        <v>328</v>
      </c>
      <c r="F529" s="20"/>
      <c r="G529" s="132">
        <v>11200</v>
      </c>
      <c r="H529" s="133"/>
      <c r="I529" s="132">
        <f>I530</f>
        <v>0</v>
      </c>
      <c r="J529" s="133"/>
      <c r="K529" s="126">
        <f t="shared" si="30"/>
        <v>0</v>
      </c>
      <c r="L529" s="127"/>
    </row>
    <row r="530" spans="1:12" ht="31.5" customHeight="1">
      <c r="A530" s="19" t="s">
        <v>564</v>
      </c>
      <c r="B530" s="20" t="s">
        <v>352</v>
      </c>
      <c r="C530" s="20" t="s">
        <v>41</v>
      </c>
      <c r="D530" s="20" t="s">
        <v>10</v>
      </c>
      <c r="E530" s="20" t="s">
        <v>328</v>
      </c>
      <c r="F530" s="20" t="s">
        <v>565</v>
      </c>
      <c r="G530" s="132">
        <v>11200</v>
      </c>
      <c r="H530" s="133"/>
      <c r="I530" s="132">
        <v>0</v>
      </c>
      <c r="J530" s="133"/>
      <c r="K530" s="126">
        <f t="shared" si="30"/>
        <v>0</v>
      </c>
      <c r="L530" s="127"/>
    </row>
    <row r="531" spans="1:12" ht="30.75">
      <c r="A531" s="19" t="s">
        <v>544</v>
      </c>
      <c r="B531" s="20" t="s">
        <v>545</v>
      </c>
      <c r="C531" s="20"/>
      <c r="D531" s="20"/>
      <c r="E531" s="20"/>
      <c r="F531" s="20"/>
      <c r="G531" s="132">
        <v>100000</v>
      </c>
      <c r="H531" s="133"/>
      <c r="I531" s="132">
        <f>I532</f>
        <v>0</v>
      </c>
      <c r="J531" s="133"/>
      <c r="K531" s="126">
        <f t="shared" si="30"/>
        <v>0</v>
      </c>
      <c r="L531" s="127"/>
    </row>
    <row r="532" spans="1:12" ht="15">
      <c r="A532" s="19" t="s">
        <v>54</v>
      </c>
      <c r="B532" s="20" t="s">
        <v>545</v>
      </c>
      <c r="C532" s="20" t="s">
        <v>16</v>
      </c>
      <c r="D532" s="20"/>
      <c r="E532" s="20"/>
      <c r="F532" s="20"/>
      <c r="G532" s="132">
        <v>100000</v>
      </c>
      <c r="H532" s="133"/>
      <c r="I532" s="132">
        <f>I533</f>
        <v>0</v>
      </c>
      <c r="J532" s="133"/>
      <c r="K532" s="126">
        <f t="shared" si="30"/>
        <v>0</v>
      </c>
      <c r="L532" s="127"/>
    </row>
    <row r="533" spans="1:12" ht="15">
      <c r="A533" s="19" t="s">
        <v>57</v>
      </c>
      <c r="B533" s="20" t="s">
        <v>545</v>
      </c>
      <c r="C533" s="20" t="s">
        <v>16</v>
      </c>
      <c r="D533" s="20" t="s">
        <v>34</v>
      </c>
      <c r="E533" s="20"/>
      <c r="F533" s="20"/>
      <c r="G533" s="132">
        <v>100000</v>
      </c>
      <c r="H533" s="133"/>
      <c r="I533" s="132">
        <f>I534</f>
        <v>0</v>
      </c>
      <c r="J533" s="133"/>
      <c r="K533" s="126">
        <f t="shared" si="30"/>
        <v>0</v>
      </c>
      <c r="L533" s="127"/>
    </row>
    <row r="534" spans="1:12" ht="33" customHeight="1">
      <c r="A534" s="19" t="s">
        <v>301</v>
      </c>
      <c r="B534" s="20" t="s">
        <v>545</v>
      </c>
      <c r="C534" s="20" t="s">
        <v>16</v>
      </c>
      <c r="D534" s="20" t="s">
        <v>34</v>
      </c>
      <c r="E534" s="20" t="s">
        <v>302</v>
      </c>
      <c r="F534" s="20"/>
      <c r="G534" s="132">
        <v>100000</v>
      </c>
      <c r="H534" s="133"/>
      <c r="I534" s="132">
        <f>I535</f>
        <v>0</v>
      </c>
      <c r="J534" s="133"/>
      <c r="K534" s="126">
        <f t="shared" si="30"/>
        <v>0</v>
      </c>
      <c r="L534" s="127"/>
    </row>
    <row r="535" spans="1:12" ht="15">
      <c r="A535" s="19" t="s">
        <v>327</v>
      </c>
      <c r="B535" s="20" t="s">
        <v>545</v>
      </c>
      <c r="C535" s="20" t="s">
        <v>16</v>
      </c>
      <c r="D535" s="20" t="s">
        <v>34</v>
      </c>
      <c r="E535" s="20" t="s">
        <v>328</v>
      </c>
      <c r="F535" s="20"/>
      <c r="G535" s="132">
        <v>100000</v>
      </c>
      <c r="H535" s="133"/>
      <c r="I535" s="132">
        <f>I536</f>
        <v>0</v>
      </c>
      <c r="J535" s="133"/>
      <c r="K535" s="126">
        <f t="shared" si="30"/>
        <v>0</v>
      </c>
      <c r="L535" s="127"/>
    </row>
    <row r="536" spans="1:12" ht="46.5">
      <c r="A536" s="19" t="s">
        <v>566</v>
      </c>
      <c r="B536" s="20" t="s">
        <v>545</v>
      </c>
      <c r="C536" s="20" t="s">
        <v>16</v>
      </c>
      <c r="D536" s="20" t="s">
        <v>34</v>
      </c>
      <c r="E536" s="20" t="s">
        <v>328</v>
      </c>
      <c r="F536" s="20" t="s">
        <v>567</v>
      </c>
      <c r="G536" s="132">
        <v>100000</v>
      </c>
      <c r="H536" s="133"/>
      <c r="I536" s="132">
        <v>0</v>
      </c>
      <c r="J536" s="133"/>
      <c r="K536" s="126">
        <f t="shared" si="30"/>
        <v>0</v>
      </c>
      <c r="L536" s="127"/>
    </row>
    <row r="537" spans="1:12" ht="15">
      <c r="A537" s="19" t="s">
        <v>478</v>
      </c>
      <c r="B537" s="20" t="s">
        <v>479</v>
      </c>
      <c r="C537" s="20"/>
      <c r="D537" s="20"/>
      <c r="E537" s="20"/>
      <c r="F537" s="20"/>
      <c r="G537" s="132">
        <v>72000</v>
      </c>
      <c r="H537" s="133"/>
      <c r="I537" s="132">
        <f>I538</f>
        <v>0</v>
      </c>
      <c r="J537" s="133"/>
      <c r="K537" s="126">
        <f t="shared" si="30"/>
        <v>0</v>
      </c>
      <c r="L537" s="127"/>
    </row>
    <row r="538" spans="1:12" ht="15">
      <c r="A538" s="19" t="s">
        <v>47</v>
      </c>
      <c r="B538" s="20" t="s">
        <v>479</v>
      </c>
      <c r="C538" s="20" t="s">
        <v>28</v>
      </c>
      <c r="D538" s="20"/>
      <c r="E538" s="20"/>
      <c r="F538" s="20"/>
      <c r="G538" s="132">
        <v>72000</v>
      </c>
      <c r="H538" s="133"/>
      <c r="I538" s="132">
        <f>I539</f>
        <v>0</v>
      </c>
      <c r="J538" s="133"/>
      <c r="K538" s="126">
        <f t="shared" si="30"/>
        <v>0</v>
      </c>
      <c r="L538" s="127"/>
    </row>
    <row r="539" spans="1:12" ht="15">
      <c r="A539" s="19" t="s">
        <v>48</v>
      </c>
      <c r="B539" s="20" t="s">
        <v>479</v>
      </c>
      <c r="C539" s="20" t="s">
        <v>28</v>
      </c>
      <c r="D539" s="20" t="s">
        <v>6</v>
      </c>
      <c r="E539" s="20"/>
      <c r="F539" s="20"/>
      <c r="G539" s="132">
        <v>72000</v>
      </c>
      <c r="H539" s="133"/>
      <c r="I539" s="132">
        <f>I540</f>
        <v>0</v>
      </c>
      <c r="J539" s="133"/>
      <c r="K539" s="126">
        <f t="shared" si="30"/>
        <v>0</v>
      </c>
      <c r="L539" s="127"/>
    </row>
    <row r="540" spans="1:12" ht="32.25" customHeight="1">
      <c r="A540" s="19" t="s">
        <v>301</v>
      </c>
      <c r="B540" s="20" t="s">
        <v>479</v>
      </c>
      <c r="C540" s="20" t="s">
        <v>28</v>
      </c>
      <c r="D540" s="20" t="s">
        <v>6</v>
      </c>
      <c r="E540" s="20" t="s">
        <v>302</v>
      </c>
      <c r="F540" s="20"/>
      <c r="G540" s="132">
        <v>72000</v>
      </c>
      <c r="H540" s="133"/>
      <c r="I540" s="132">
        <f>I541</f>
        <v>0</v>
      </c>
      <c r="J540" s="133"/>
      <c r="K540" s="126">
        <f t="shared" si="30"/>
        <v>0</v>
      </c>
      <c r="L540" s="127"/>
    </row>
    <row r="541" spans="1:12" ht="15">
      <c r="A541" s="19" t="s">
        <v>327</v>
      </c>
      <c r="B541" s="20" t="s">
        <v>479</v>
      </c>
      <c r="C541" s="20" t="s">
        <v>28</v>
      </c>
      <c r="D541" s="20" t="s">
        <v>6</v>
      </c>
      <c r="E541" s="20" t="s">
        <v>328</v>
      </c>
      <c r="F541" s="20"/>
      <c r="G541" s="132">
        <v>72000</v>
      </c>
      <c r="H541" s="133"/>
      <c r="I541" s="132">
        <f>I542</f>
        <v>0</v>
      </c>
      <c r="J541" s="133"/>
      <c r="K541" s="126">
        <f t="shared" si="30"/>
        <v>0</v>
      </c>
      <c r="L541" s="127"/>
    </row>
    <row r="542" spans="1:12" ht="46.5">
      <c r="A542" s="19" t="s">
        <v>566</v>
      </c>
      <c r="B542" s="20" t="s">
        <v>479</v>
      </c>
      <c r="C542" s="20" t="s">
        <v>28</v>
      </c>
      <c r="D542" s="20" t="s">
        <v>6</v>
      </c>
      <c r="E542" s="20" t="s">
        <v>328</v>
      </c>
      <c r="F542" s="20" t="s">
        <v>567</v>
      </c>
      <c r="G542" s="132">
        <v>72000</v>
      </c>
      <c r="H542" s="133"/>
      <c r="I542" s="132">
        <v>0</v>
      </c>
      <c r="J542" s="133"/>
      <c r="K542" s="126">
        <f t="shared" si="30"/>
        <v>0</v>
      </c>
      <c r="L542" s="127"/>
    </row>
    <row r="543" spans="1:12" ht="15">
      <c r="A543" s="19" t="s">
        <v>54</v>
      </c>
      <c r="B543" s="20" t="s">
        <v>479</v>
      </c>
      <c r="C543" s="20" t="s">
        <v>16</v>
      </c>
      <c r="D543" s="20"/>
      <c r="E543" s="20"/>
      <c r="F543" s="20"/>
      <c r="G543" s="132">
        <v>0</v>
      </c>
      <c r="H543" s="133"/>
      <c r="I543" s="132">
        <v>0</v>
      </c>
      <c r="J543" s="133"/>
      <c r="K543" s="126" t="e">
        <f t="shared" si="30"/>
        <v>#DIV/0!</v>
      </c>
      <c r="L543" s="127"/>
    </row>
    <row r="544" spans="1:12" ht="15">
      <c r="A544" s="19" t="s">
        <v>57</v>
      </c>
      <c r="B544" s="20" t="s">
        <v>479</v>
      </c>
      <c r="C544" s="20" t="s">
        <v>16</v>
      </c>
      <c r="D544" s="20" t="s">
        <v>34</v>
      </c>
      <c r="E544" s="20"/>
      <c r="F544" s="20"/>
      <c r="G544" s="132">
        <v>0</v>
      </c>
      <c r="H544" s="133"/>
      <c r="I544" s="132">
        <v>0</v>
      </c>
      <c r="J544" s="133"/>
      <c r="K544" s="126" t="e">
        <f t="shared" si="30"/>
        <v>#DIV/0!</v>
      </c>
      <c r="L544" s="127"/>
    </row>
    <row r="545" spans="1:12" ht="31.5" customHeight="1">
      <c r="A545" s="19" t="s">
        <v>301</v>
      </c>
      <c r="B545" s="20" t="s">
        <v>479</v>
      </c>
      <c r="C545" s="20" t="s">
        <v>16</v>
      </c>
      <c r="D545" s="20" t="s">
        <v>34</v>
      </c>
      <c r="E545" s="20" t="s">
        <v>302</v>
      </c>
      <c r="F545" s="20"/>
      <c r="G545" s="132">
        <v>0</v>
      </c>
      <c r="H545" s="133"/>
      <c r="I545" s="132">
        <v>0</v>
      </c>
      <c r="J545" s="133"/>
      <c r="K545" s="126" t="e">
        <f t="shared" si="30"/>
        <v>#DIV/0!</v>
      </c>
      <c r="L545" s="127"/>
    </row>
    <row r="546" spans="1:12" ht="15">
      <c r="A546" s="19" t="s">
        <v>327</v>
      </c>
      <c r="B546" s="20" t="s">
        <v>479</v>
      </c>
      <c r="C546" s="20" t="s">
        <v>16</v>
      </c>
      <c r="D546" s="20" t="s">
        <v>34</v>
      </c>
      <c r="E546" s="20" t="s">
        <v>328</v>
      </c>
      <c r="F546" s="20"/>
      <c r="G546" s="132">
        <v>0</v>
      </c>
      <c r="H546" s="133"/>
      <c r="I546" s="132">
        <v>0</v>
      </c>
      <c r="J546" s="133"/>
      <c r="K546" s="126" t="e">
        <f t="shared" si="30"/>
        <v>#DIV/0!</v>
      </c>
      <c r="L546" s="127"/>
    </row>
    <row r="547" spans="1:12" ht="46.5">
      <c r="A547" s="19" t="s">
        <v>566</v>
      </c>
      <c r="B547" s="20" t="s">
        <v>479</v>
      </c>
      <c r="C547" s="20" t="s">
        <v>16</v>
      </c>
      <c r="D547" s="20" t="s">
        <v>34</v>
      </c>
      <c r="E547" s="20" t="s">
        <v>328</v>
      </c>
      <c r="F547" s="20" t="s">
        <v>567</v>
      </c>
      <c r="G547" s="132">
        <v>0</v>
      </c>
      <c r="H547" s="133"/>
      <c r="I547" s="132">
        <v>0</v>
      </c>
      <c r="J547" s="133"/>
      <c r="K547" s="126" t="e">
        <f t="shared" si="30"/>
        <v>#DIV/0!</v>
      </c>
      <c r="L547" s="127"/>
    </row>
    <row r="548" spans="1:12" ht="62.25">
      <c r="A548" s="19" t="s">
        <v>522</v>
      </c>
      <c r="B548" s="20" t="s">
        <v>523</v>
      </c>
      <c r="C548" s="20"/>
      <c r="D548" s="20"/>
      <c r="E548" s="20"/>
      <c r="F548" s="20"/>
      <c r="G548" s="132">
        <v>400000</v>
      </c>
      <c r="H548" s="133"/>
      <c r="I548" s="132">
        <f>I549</f>
        <v>0</v>
      </c>
      <c r="J548" s="133"/>
      <c r="K548" s="126">
        <f t="shared" si="30"/>
        <v>0</v>
      </c>
      <c r="L548" s="127"/>
    </row>
    <row r="549" spans="1:12" ht="15">
      <c r="A549" s="19" t="s">
        <v>50</v>
      </c>
      <c r="B549" s="20" t="s">
        <v>523</v>
      </c>
      <c r="C549" s="20" t="s">
        <v>23</v>
      </c>
      <c r="D549" s="20"/>
      <c r="E549" s="20"/>
      <c r="F549" s="20"/>
      <c r="G549" s="132">
        <v>400000</v>
      </c>
      <c r="H549" s="133"/>
      <c r="I549" s="132">
        <f>I550</f>
        <v>0</v>
      </c>
      <c r="J549" s="133"/>
      <c r="K549" s="126">
        <f t="shared" si="30"/>
        <v>0</v>
      </c>
      <c r="L549" s="127"/>
    </row>
    <row r="550" spans="1:12" ht="15">
      <c r="A550" s="19" t="s">
        <v>53</v>
      </c>
      <c r="B550" s="20" t="s">
        <v>523</v>
      </c>
      <c r="C550" s="20" t="s">
        <v>23</v>
      </c>
      <c r="D550" s="20" t="s">
        <v>14</v>
      </c>
      <c r="E550" s="20"/>
      <c r="F550" s="20"/>
      <c r="G550" s="132">
        <v>400000</v>
      </c>
      <c r="H550" s="133"/>
      <c r="I550" s="132">
        <f>I551</f>
        <v>0</v>
      </c>
      <c r="J550" s="133"/>
      <c r="K550" s="126">
        <f t="shared" si="30"/>
        <v>0</v>
      </c>
      <c r="L550" s="127"/>
    </row>
    <row r="551" spans="1:12" ht="18.75" customHeight="1">
      <c r="A551" s="19" t="s">
        <v>103</v>
      </c>
      <c r="B551" s="20" t="s">
        <v>523</v>
      </c>
      <c r="C551" s="20" t="s">
        <v>23</v>
      </c>
      <c r="D551" s="20" t="s">
        <v>14</v>
      </c>
      <c r="E551" s="20" t="s">
        <v>104</v>
      </c>
      <c r="F551" s="20"/>
      <c r="G551" s="132">
        <v>400000</v>
      </c>
      <c r="H551" s="133"/>
      <c r="I551" s="132">
        <f>I552</f>
        <v>0</v>
      </c>
      <c r="J551" s="133"/>
      <c r="K551" s="126">
        <f t="shared" si="30"/>
        <v>0</v>
      </c>
      <c r="L551" s="127"/>
    </row>
    <row r="552" spans="1:12" ht="15">
      <c r="A552" s="19" t="s">
        <v>520</v>
      </c>
      <c r="B552" s="20" t="s">
        <v>523</v>
      </c>
      <c r="C552" s="20" t="s">
        <v>23</v>
      </c>
      <c r="D552" s="20" t="s">
        <v>14</v>
      </c>
      <c r="E552" s="20" t="s">
        <v>521</v>
      </c>
      <c r="F552" s="20"/>
      <c r="G552" s="132">
        <v>400000</v>
      </c>
      <c r="H552" s="133"/>
      <c r="I552" s="132">
        <f>I553</f>
        <v>0</v>
      </c>
      <c r="J552" s="133"/>
      <c r="K552" s="126">
        <f t="shared" si="30"/>
        <v>0</v>
      </c>
      <c r="L552" s="127"/>
    </row>
    <row r="553" spans="1:12" ht="30.75">
      <c r="A553" s="19" t="s">
        <v>557</v>
      </c>
      <c r="B553" s="20" t="s">
        <v>523</v>
      </c>
      <c r="C553" s="20" t="s">
        <v>23</v>
      </c>
      <c r="D553" s="20" t="s">
        <v>14</v>
      </c>
      <c r="E553" s="20" t="s">
        <v>521</v>
      </c>
      <c r="F553" s="20" t="s">
        <v>558</v>
      </c>
      <c r="G553" s="132">
        <v>400000</v>
      </c>
      <c r="H553" s="133"/>
      <c r="I553" s="132">
        <v>0</v>
      </c>
      <c r="J553" s="133"/>
      <c r="K553" s="126">
        <f t="shared" si="30"/>
        <v>0</v>
      </c>
      <c r="L553" s="127"/>
    </row>
    <row r="554" spans="1:12" ht="46.5">
      <c r="A554" s="17" t="s">
        <v>139</v>
      </c>
      <c r="B554" s="18" t="s">
        <v>140</v>
      </c>
      <c r="C554" s="18"/>
      <c r="D554" s="18"/>
      <c r="E554" s="18"/>
      <c r="F554" s="18"/>
      <c r="G554" s="134">
        <v>228000</v>
      </c>
      <c r="H554" s="135"/>
      <c r="I554" s="134">
        <f>I555+I562</f>
        <v>73600</v>
      </c>
      <c r="J554" s="135"/>
      <c r="K554" s="126">
        <f t="shared" si="30"/>
        <v>32.280701754385966</v>
      </c>
      <c r="L554" s="127"/>
    </row>
    <row r="555" spans="1:12" ht="46.5">
      <c r="A555" s="17" t="s">
        <v>141</v>
      </c>
      <c r="B555" s="18" t="s">
        <v>142</v>
      </c>
      <c r="C555" s="18"/>
      <c r="D555" s="18"/>
      <c r="E555" s="18"/>
      <c r="F555" s="18"/>
      <c r="G555" s="134">
        <v>28000</v>
      </c>
      <c r="H555" s="135"/>
      <c r="I555" s="134">
        <f aca="true" t="shared" si="31" ref="I555:I560">I556</f>
        <v>0</v>
      </c>
      <c r="J555" s="135"/>
      <c r="K555" s="126">
        <f t="shared" si="30"/>
        <v>0</v>
      </c>
      <c r="L555" s="127"/>
    </row>
    <row r="556" spans="1:12" ht="64.5" customHeight="1">
      <c r="A556" s="19" t="s">
        <v>143</v>
      </c>
      <c r="B556" s="20" t="s">
        <v>144</v>
      </c>
      <c r="C556" s="20"/>
      <c r="D556" s="20"/>
      <c r="E556" s="20"/>
      <c r="F556" s="20"/>
      <c r="G556" s="132">
        <v>28000</v>
      </c>
      <c r="H556" s="133"/>
      <c r="I556" s="132">
        <f t="shared" si="31"/>
        <v>0</v>
      </c>
      <c r="J556" s="133"/>
      <c r="K556" s="126">
        <f t="shared" si="30"/>
        <v>0</v>
      </c>
      <c r="L556" s="127"/>
    </row>
    <row r="557" spans="1:12" ht="15">
      <c r="A557" s="19" t="s">
        <v>5</v>
      </c>
      <c r="B557" s="20" t="s">
        <v>144</v>
      </c>
      <c r="C557" s="20" t="s">
        <v>6</v>
      </c>
      <c r="D557" s="20"/>
      <c r="E557" s="20"/>
      <c r="F557" s="20"/>
      <c r="G557" s="132">
        <v>28000</v>
      </c>
      <c r="H557" s="133"/>
      <c r="I557" s="132">
        <f t="shared" si="31"/>
        <v>0</v>
      </c>
      <c r="J557" s="133"/>
      <c r="K557" s="126">
        <f t="shared" si="30"/>
        <v>0</v>
      </c>
      <c r="L557" s="127"/>
    </row>
    <row r="558" spans="1:12" ht="15">
      <c r="A558" s="19" t="s">
        <v>17</v>
      </c>
      <c r="B558" s="20" t="s">
        <v>144</v>
      </c>
      <c r="C558" s="20" t="s">
        <v>6</v>
      </c>
      <c r="D558" s="20" t="s">
        <v>18</v>
      </c>
      <c r="E558" s="20"/>
      <c r="F558" s="20"/>
      <c r="G558" s="132">
        <v>28000</v>
      </c>
      <c r="H558" s="133"/>
      <c r="I558" s="132">
        <f t="shared" si="31"/>
        <v>0</v>
      </c>
      <c r="J558" s="133"/>
      <c r="K558" s="126">
        <f t="shared" si="30"/>
        <v>0</v>
      </c>
      <c r="L558" s="127"/>
    </row>
    <row r="559" spans="1:12" ht="30.75">
      <c r="A559" s="19" t="s">
        <v>78</v>
      </c>
      <c r="B559" s="20" t="s">
        <v>144</v>
      </c>
      <c r="C559" s="20" t="s">
        <v>6</v>
      </c>
      <c r="D559" s="20" t="s">
        <v>18</v>
      </c>
      <c r="E559" s="20" t="s">
        <v>79</v>
      </c>
      <c r="F559" s="20"/>
      <c r="G559" s="132">
        <v>28000</v>
      </c>
      <c r="H559" s="133"/>
      <c r="I559" s="132">
        <f t="shared" si="31"/>
        <v>0</v>
      </c>
      <c r="J559" s="133"/>
      <c r="K559" s="126">
        <f t="shared" si="30"/>
        <v>0</v>
      </c>
      <c r="L559" s="127"/>
    </row>
    <row r="560" spans="1:12" ht="32.25" customHeight="1">
      <c r="A560" s="19" t="s">
        <v>80</v>
      </c>
      <c r="B560" s="20" t="s">
        <v>144</v>
      </c>
      <c r="C560" s="20" t="s">
        <v>6</v>
      </c>
      <c r="D560" s="20" t="s">
        <v>18</v>
      </c>
      <c r="E560" s="20" t="s">
        <v>81</v>
      </c>
      <c r="F560" s="20"/>
      <c r="G560" s="132">
        <v>28000</v>
      </c>
      <c r="H560" s="133"/>
      <c r="I560" s="132">
        <f t="shared" si="31"/>
        <v>0</v>
      </c>
      <c r="J560" s="133"/>
      <c r="K560" s="126">
        <f t="shared" si="30"/>
        <v>0</v>
      </c>
      <c r="L560" s="127"/>
    </row>
    <row r="561" spans="1:12" ht="30.75">
      <c r="A561" s="19" t="s">
        <v>557</v>
      </c>
      <c r="B561" s="20" t="s">
        <v>144</v>
      </c>
      <c r="C561" s="20" t="s">
        <v>6</v>
      </c>
      <c r="D561" s="20" t="s">
        <v>18</v>
      </c>
      <c r="E561" s="20" t="s">
        <v>81</v>
      </c>
      <c r="F561" s="20" t="s">
        <v>558</v>
      </c>
      <c r="G561" s="132">
        <v>28000</v>
      </c>
      <c r="H561" s="133"/>
      <c r="I561" s="132">
        <v>0</v>
      </c>
      <c r="J561" s="133"/>
      <c r="K561" s="126">
        <f t="shared" si="30"/>
        <v>0</v>
      </c>
      <c r="L561" s="127"/>
    </row>
    <row r="562" spans="1:12" ht="46.5">
      <c r="A562" s="17" t="s">
        <v>434</v>
      </c>
      <c r="B562" s="18" t="s">
        <v>435</v>
      </c>
      <c r="C562" s="18"/>
      <c r="D562" s="18"/>
      <c r="E562" s="18"/>
      <c r="F562" s="18"/>
      <c r="G562" s="134">
        <v>200000</v>
      </c>
      <c r="H562" s="135"/>
      <c r="I562" s="134">
        <f aca="true" t="shared" si="32" ref="I562:I567">I563</f>
        <v>73600</v>
      </c>
      <c r="J562" s="135"/>
      <c r="K562" s="126">
        <f t="shared" si="30"/>
        <v>36.8</v>
      </c>
      <c r="L562" s="127"/>
    </row>
    <row r="563" spans="1:12" ht="30.75">
      <c r="A563" s="19" t="s">
        <v>436</v>
      </c>
      <c r="B563" s="20" t="s">
        <v>437</v>
      </c>
      <c r="C563" s="20"/>
      <c r="D563" s="20"/>
      <c r="E563" s="20"/>
      <c r="F563" s="20"/>
      <c r="G563" s="132">
        <v>200000</v>
      </c>
      <c r="H563" s="133"/>
      <c r="I563" s="132">
        <f t="shared" si="32"/>
        <v>73600</v>
      </c>
      <c r="J563" s="133"/>
      <c r="K563" s="126">
        <f t="shared" si="30"/>
        <v>36.8</v>
      </c>
      <c r="L563" s="127"/>
    </row>
    <row r="564" spans="1:12" ht="15">
      <c r="A564" s="19" t="s">
        <v>40</v>
      </c>
      <c r="B564" s="20" t="s">
        <v>437</v>
      </c>
      <c r="C564" s="20" t="s">
        <v>41</v>
      </c>
      <c r="D564" s="20"/>
      <c r="E564" s="20"/>
      <c r="F564" s="20"/>
      <c r="G564" s="132">
        <v>200000</v>
      </c>
      <c r="H564" s="133"/>
      <c r="I564" s="132">
        <f t="shared" si="32"/>
        <v>73600</v>
      </c>
      <c r="J564" s="133"/>
      <c r="K564" s="126">
        <f t="shared" si="30"/>
        <v>36.8</v>
      </c>
      <c r="L564" s="127"/>
    </row>
    <row r="565" spans="1:12" ht="15">
      <c r="A565" s="19" t="s">
        <v>45</v>
      </c>
      <c r="B565" s="20" t="s">
        <v>437</v>
      </c>
      <c r="C565" s="20" t="s">
        <v>41</v>
      </c>
      <c r="D565" s="20" t="s">
        <v>41</v>
      </c>
      <c r="E565" s="20"/>
      <c r="F565" s="20"/>
      <c r="G565" s="132">
        <v>200000</v>
      </c>
      <c r="H565" s="133"/>
      <c r="I565" s="132">
        <f t="shared" si="32"/>
        <v>73600</v>
      </c>
      <c r="J565" s="133"/>
      <c r="K565" s="126">
        <f t="shared" si="30"/>
        <v>36.8</v>
      </c>
      <c r="L565" s="127"/>
    </row>
    <row r="566" spans="1:12" ht="35.25" customHeight="1">
      <c r="A566" s="19" t="s">
        <v>301</v>
      </c>
      <c r="B566" s="20" t="s">
        <v>437</v>
      </c>
      <c r="C566" s="20" t="s">
        <v>41</v>
      </c>
      <c r="D566" s="20" t="s">
        <v>41</v>
      </c>
      <c r="E566" s="20" t="s">
        <v>302</v>
      </c>
      <c r="F566" s="20"/>
      <c r="G566" s="132">
        <v>200000</v>
      </c>
      <c r="H566" s="133"/>
      <c r="I566" s="132">
        <f t="shared" si="32"/>
        <v>73600</v>
      </c>
      <c r="J566" s="133"/>
      <c r="K566" s="126">
        <f t="shared" si="30"/>
        <v>36.8</v>
      </c>
      <c r="L566" s="127"/>
    </row>
    <row r="567" spans="1:12" ht="15">
      <c r="A567" s="19" t="s">
        <v>327</v>
      </c>
      <c r="B567" s="20" t="s">
        <v>437</v>
      </c>
      <c r="C567" s="20" t="s">
        <v>41</v>
      </c>
      <c r="D567" s="20" t="s">
        <v>41</v>
      </c>
      <c r="E567" s="20" t="s">
        <v>328</v>
      </c>
      <c r="F567" s="20"/>
      <c r="G567" s="132">
        <v>200000</v>
      </c>
      <c r="H567" s="133"/>
      <c r="I567" s="132">
        <f t="shared" si="32"/>
        <v>73600</v>
      </c>
      <c r="J567" s="133"/>
      <c r="K567" s="126">
        <f t="shared" si="30"/>
        <v>36.8</v>
      </c>
      <c r="L567" s="127"/>
    </row>
    <row r="568" spans="1:12" ht="30.75" customHeight="1">
      <c r="A568" s="19" t="s">
        <v>564</v>
      </c>
      <c r="B568" s="20" t="s">
        <v>437</v>
      </c>
      <c r="C568" s="20" t="s">
        <v>41</v>
      </c>
      <c r="D568" s="20" t="s">
        <v>41</v>
      </c>
      <c r="E568" s="20" t="s">
        <v>328</v>
      </c>
      <c r="F568" s="20" t="s">
        <v>565</v>
      </c>
      <c r="G568" s="132">
        <v>200000</v>
      </c>
      <c r="H568" s="133"/>
      <c r="I568" s="132">
        <v>73600</v>
      </c>
      <c r="J568" s="133"/>
      <c r="K568" s="126">
        <f t="shared" si="30"/>
        <v>36.8</v>
      </c>
      <c r="L568" s="127"/>
    </row>
    <row r="569" spans="1:12" ht="30.75">
      <c r="A569" s="17" t="s">
        <v>532</v>
      </c>
      <c r="B569" s="18" t="s">
        <v>533</v>
      </c>
      <c r="C569" s="18"/>
      <c r="D569" s="18"/>
      <c r="E569" s="18"/>
      <c r="F569" s="18"/>
      <c r="G569" s="134">
        <v>4959516</v>
      </c>
      <c r="H569" s="135"/>
      <c r="I569" s="134">
        <f>I570+I603</f>
        <v>259844.95</v>
      </c>
      <c r="J569" s="135"/>
      <c r="K569" s="126">
        <f t="shared" si="30"/>
        <v>5.239320732103697</v>
      </c>
      <c r="L569" s="127"/>
    </row>
    <row r="570" spans="1:12" ht="46.5">
      <c r="A570" s="17" t="s">
        <v>534</v>
      </c>
      <c r="B570" s="18" t="s">
        <v>535</v>
      </c>
      <c r="C570" s="18"/>
      <c r="D570" s="18"/>
      <c r="E570" s="18"/>
      <c r="F570" s="18"/>
      <c r="G570" s="134">
        <v>1959816</v>
      </c>
      <c r="H570" s="135"/>
      <c r="I570" s="134">
        <f>I571+I577+I587+I597</f>
        <v>259844.95</v>
      </c>
      <c r="J570" s="135"/>
      <c r="K570" s="126">
        <f t="shared" si="30"/>
        <v>13.258640096825417</v>
      </c>
      <c r="L570" s="127"/>
    </row>
    <row r="571" spans="1:12" ht="15">
      <c r="A571" s="19" t="s">
        <v>325</v>
      </c>
      <c r="B571" s="20" t="s">
        <v>536</v>
      </c>
      <c r="C571" s="20"/>
      <c r="D571" s="20"/>
      <c r="E571" s="20"/>
      <c r="F571" s="20"/>
      <c r="G571" s="132">
        <v>203816</v>
      </c>
      <c r="H571" s="133"/>
      <c r="I571" s="132">
        <f>I572</f>
        <v>30594.95</v>
      </c>
      <c r="J571" s="133"/>
      <c r="K571" s="126">
        <f t="shared" si="30"/>
        <v>15.011063900773248</v>
      </c>
      <c r="L571" s="127"/>
    </row>
    <row r="572" spans="1:12" ht="15">
      <c r="A572" s="19" t="s">
        <v>54</v>
      </c>
      <c r="B572" s="20" t="s">
        <v>536</v>
      </c>
      <c r="C572" s="20" t="s">
        <v>16</v>
      </c>
      <c r="D572" s="20"/>
      <c r="E572" s="20"/>
      <c r="F572" s="20"/>
      <c r="G572" s="132">
        <v>203816</v>
      </c>
      <c r="H572" s="133"/>
      <c r="I572" s="132">
        <f>I573</f>
        <v>30594.95</v>
      </c>
      <c r="J572" s="133"/>
      <c r="K572" s="126">
        <f t="shared" si="30"/>
        <v>15.011063900773248</v>
      </c>
      <c r="L572" s="127"/>
    </row>
    <row r="573" spans="1:12" ht="15">
      <c r="A573" s="19" t="s">
        <v>56</v>
      </c>
      <c r="B573" s="20" t="s">
        <v>536</v>
      </c>
      <c r="C573" s="20" t="s">
        <v>16</v>
      </c>
      <c r="D573" s="20" t="s">
        <v>10</v>
      </c>
      <c r="E573" s="20"/>
      <c r="F573" s="20"/>
      <c r="G573" s="132">
        <v>203816</v>
      </c>
      <c r="H573" s="133"/>
      <c r="I573" s="132">
        <f>I574</f>
        <v>30594.95</v>
      </c>
      <c r="J573" s="133"/>
      <c r="K573" s="126">
        <f t="shared" si="30"/>
        <v>15.011063900773248</v>
      </c>
      <c r="L573" s="127"/>
    </row>
    <row r="574" spans="1:12" ht="31.5" customHeight="1">
      <c r="A574" s="19" t="s">
        <v>301</v>
      </c>
      <c r="B574" s="20" t="s">
        <v>536</v>
      </c>
      <c r="C574" s="20" t="s">
        <v>16</v>
      </c>
      <c r="D574" s="20" t="s">
        <v>10</v>
      </c>
      <c r="E574" s="20" t="s">
        <v>302</v>
      </c>
      <c r="F574" s="20"/>
      <c r="G574" s="132">
        <v>203816</v>
      </c>
      <c r="H574" s="133"/>
      <c r="I574" s="132">
        <f>I575</f>
        <v>30594.95</v>
      </c>
      <c r="J574" s="133"/>
      <c r="K574" s="126">
        <f t="shared" si="30"/>
        <v>15.011063900773248</v>
      </c>
      <c r="L574" s="127"/>
    </row>
    <row r="575" spans="1:12" ht="15">
      <c r="A575" s="19" t="s">
        <v>327</v>
      </c>
      <c r="B575" s="20" t="s">
        <v>536</v>
      </c>
      <c r="C575" s="20" t="s">
        <v>16</v>
      </c>
      <c r="D575" s="20" t="s">
        <v>10</v>
      </c>
      <c r="E575" s="20" t="s">
        <v>328</v>
      </c>
      <c r="F575" s="20"/>
      <c r="G575" s="132">
        <v>203816</v>
      </c>
      <c r="H575" s="133"/>
      <c r="I575" s="132">
        <f>I576</f>
        <v>30594.95</v>
      </c>
      <c r="J575" s="133"/>
      <c r="K575" s="126">
        <f t="shared" si="30"/>
        <v>15.011063900773248</v>
      </c>
      <c r="L575" s="127"/>
    </row>
    <row r="576" spans="1:12" ht="46.5">
      <c r="A576" s="19" t="s">
        <v>566</v>
      </c>
      <c r="B576" s="20" t="s">
        <v>536</v>
      </c>
      <c r="C576" s="20" t="s">
        <v>16</v>
      </c>
      <c r="D576" s="20" t="s">
        <v>10</v>
      </c>
      <c r="E576" s="20" t="s">
        <v>328</v>
      </c>
      <c r="F576" s="20" t="s">
        <v>567</v>
      </c>
      <c r="G576" s="132">
        <v>203816</v>
      </c>
      <c r="H576" s="133"/>
      <c r="I576" s="132">
        <v>30594.95</v>
      </c>
      <c r="J576" s="133"/>
      <c r="K576" s="126">
        <f t="shared" si="30"/>
        <v>15.011063900773248</v>
      </c>
      <c r="L576" s="127"/>
    </row>
    <row r="577" spans="1:12" ht="15">
      <c r="A577" s="19" t="s">
        <v>374</v>
      </c>
      <c r="B577" s="20" t="s">
        <v>537</v>
      </c>
      <c r="C577" s="20"/>
      <c r="D577" s="20"/>
      <c r="E577" s="20"/>
      <c r="F577" s="20"/>
      <c r="G577" s="132">
        <v>550000</v>
      </c>
      <c r="H577" s="133"/>
      <c r="I577" s="132">
        <f>I578</f>
        <v>0</v>
      </c>
      <c r="J577" s="133"/>
      <c r="K577" s="126">
        <f t="shared" si="30"/>
        <v>0</v>
      </c>
      <c r="L577" s="127"/>
    </row>
    <row r="578" spans="1:12" ht="15">
      <c r="A578" s="19" t="s">
        <v>54</v>
      </c>
      <c r="B578" s="20" t="s">
        <v>537</v>
      </c>
      <c r="C578" s="20" t="s">
        <v>16</v>
      </c>
      <c r="D578" s="20"/>
      <c r="E578" s="20"/>
      <c r="F578" s="20"/>
      <c r="G578" s="132">
        <v>550000</v>
      </c>
      <c r="H578" s="133"/>
      <c r="I578" s="132">
        <f>I579+I583</f>
        <v>0</v>
      </c>
      <c r="J578" s="133"/>
      <c r="K578" s="126">
        <f t="shared" si="30"/>
        <v>0</v>
      </c>
      <c r="L578" s="127"/>
    </row>
    <row r="579" spans="1:12" ht="15">
      <c r="A579" s="19" t="s">
        <v>56</v>
      </c>
      <c r="B579" s="20" t="s">
        <v>537</v>
      </c>
      <c r="C579" s="20" t="s">
        <v>16</v>
      </c>
      <c r="D579" s="20" t="s">
        <v>10</v>
      </c>
      <c r="E579" s="20"/>
      <c r="F579" s="20"/>
      <c r="G579" s="132">
        <v>250000</v>
      </c>
      <c r="H579" s="133"/>
      <c r="I579" s="132">
        <f>I580</f>
        <v>0</v>
      </c>
      <c r="J579" s="133"/>
      <c r="K579" s="126">
        <f t="shared" si="30"/>
        <v>0</v>
      </c>
      <c r="L579" s="127"/>
    </row>
    <row r="580" spans="1:12" ht="31.5" customHeight="1">
      <c r="A580" s="19" t="s">
        <v>301</v>
      </c>
      <c r="B580" s="20" t="s">
        <v>537</v>
      </c>
      <c r="C580" s="20" t="s">
        <v>16</v>
      </c>
      <c r="D580" s="20" t="s">
        <v>10</v>
      </c>
      <c r="E580" s="20" t="s">
        <v>302</v>
      </c>
      <c r="F580" s="20"/>
      <c r="G580" s="132">
        <v>250000</v>
      </c>
      <c r="H580" s="133"/>
      <c r="I580" s="132">
        <f>I581</f>
        <v>0</v>
      </c>
      <c r="J580" s="133"/>
      <c r="K580" s="126">
        <f t="shared" si="30"/>
        <v>0</v>
      </c>
      <c r="L580" s="127"/>
    </row>
    <row r="581" spans="1:12" ht="15">
      <c r="A581" s="19" t="s">
        <v>327</v>
      </c>
      <c r="B581" s="20" t="s">
        <v>537</v>
      </c>
      <c r="C581" s="20" t="s">
        <v>16</v>
      </c>
      <c r="D581" s="20" t="s">
        <v>10</v>
      </c>
      <c r="E581" s="20" t="s">
        <v>328</v>
      </c>
      <c r="F581" s="20"/>
      <c r="G581" s="132">
        <v>250000</v>
      </c>
      <c r="H581" s="133"/>
      <c r="I581" s="132">
        <f>I582</f>
        <v>0</v>
      </c>
      <c r="J581" s="133"/>
      <c r="K581" s="126">
        <f t="shared" si="30"/>
        <v>0</v>
      </c>
      <c r="L581" s="127"/>
    </row>
    <row r="582" spans="1:12" ht="46.5">
      <c r="A582" s="19" t="s">
        <v>566</v>
      </c>
      <c r="B582" s="20" t="s">
        <v>537</v>
      </c>
      <c r="C582" s="20" t="s">
        <v>16</v>
      </c>
      <c r="D582" s="20" t="s">
        <v>10</v>
      </c>
      <c r="E582" s="20" t="s">
        <v>328</v>
      </c>
      <c r="F582" s="20" t="s">
        <v>567</v>
      </c>
      <c r="G582" s="132">
        <v>250000</v>
      </c>
      <c r="H582" s="133"/>
      <c r="I582" s="132">
        <v>0</v>
      </c>
      <c r="J582" s="133"/>
      <c r="K582" s="126">
        <f t="shared" si="30"/>
        <v>0</v>
      </c>
      <c r="L582" s="127"/>
    </row>
    <row r="583" spans="1:12" ht="15">
      <c r="A583" s="19" t="s">
        <v>57</v>
      </c>
      <c r="B583" s="20" t="s">
        <v>537</v>
      </c>
      <c r="C583" s="20" t="s">
        <v>16</v>
      </c>
      <c r="D583" s="20" t="s">
        <v>34</v>
      </c>
      <c r="E583" s="20"/>
      <c r="F583" s="20"/>
      <c r="G583" s="132">
        <v>300000</v>
      </c>
      <c r="H583" s="133"/>
      <c r="I583" s="132">
        <f>I584</f>
        <v>0</v>
      </c>
      <c r="J583" s="133"/>
      <c r="K583" s="126">
        <f aca="true" t="shared" si="33" ref="K583:K646">I583/G583*100</f>
        <v>0</v>
      </c>
      <c r="L583" s="127"/>
    </row>
    <row r="584" spans="1:12" ht="35.25" customHeight="1">
      <c r="A584" s="19" t="s">
        <v>301</v>
      </c>
      <c r="B584" s="20" t="s">
        <v>537</v>
      </c>
      <c r="C584" s="20" t="s">
        <v>16</v>
      </c>
      <c r="D584" s="20" t="s">
        <v>34</v>
      </c>
      <c r="E584" s="20" t="s">
        <v>302</v>
      </c>
      <c r="F584" s="20"/>
      <c r="G584" s="132">
        <v>300000</v>
      </c>
      <c r="H584" s="133"/>
      <c r="I584" s="132">
        <f>I585</f>
        <v>0</v>
      </c>
      <c r="J584" s="133"/>
      <c r="K584" s="126">
        <f t="shared" si="33"/>
        <v>0</v>
      </c>
      <c r="L584" s="127"/>
    </row>
    <row r="585" spans="1:12" ht="15">
      <c r="A585" s="19" t="s">
        <v>327</v>
      </c>
      <c r="B585" s="20" t="s">
        <v>537</v>
      </c>
      <c r="C585" s="20" t="s">
        <v>16</v>
      </c>
      <c r="D585" s="20" t="s">
        <v>34</v>
      </c>
      <c r="E585" s="20" t="s">
        <v>328</v>
      </c>
      <c r="F585" s="20"/>
      <c r="G585" s="132">
        <v>300000</v>
      </c>
      <c r="H585" s="133"/>
      <c r="I585" s="132">
        <f>I586</f>
        <v>0</v>
      </c>
      <c r="J585" s="133"/>
      <c r="K585" s="126">
        <f t="shared" si="33"/>
        <v>0</v>
      </c>
      <c r="L585" s="127"/>
    </row>
    <row r="586" spans="1:12" ht="46.5">
      <c r="A586" s="19" t="s">
        <v>566</v>
      </c>
      <c r="B586" s="20" t="s">
        <v>537</v>
      </c>
      <c r="C586" s="20" t="s">
        <v>16</v>
      </c>
      <c r="D586" s="20" t="s">
        <v>34</v>
      </c>
      <c r="E586" s="20" t="s">
        <v>328</v>
      </c>
      <c r="F586" s="20" t="s">
        <v>567</v>
      </c>
      <c r="G586" s="132">
        <v>300000</v>
      </c>
      <c r="H586" s="133"/>
      <c r="I586" s="132">
        <v>0</v>
      </c>
      <c r="J586" s="133"/>
      <c r="K586" s="126">
        <f t="shared" si="33"/>
        <v>0</v>
      </c>
      <c r="L586" s="127"/>
    </row>
    <row r="587" spans="1:12" ht="30.75">
      <c r="A587" s="19" t="s">
        <v>538</v>
      </c>
      <c r="B587" s="20" t="s">
        <v>539</v>
      </c>
      <c r="C587" s="20"/>
      <c r="D587" s="20"/>
      <c r="E587" s="20"/>
      <c r="F587" s="20"/>
      <c r="G587" s="132">
        <v>893000</v>
      </c>
      <c r="H587" s="133"/>
      <c r="I587" s="132">
        <f>I588</f>
        <v>229250</v>
      </c>
      <c r="J587" s="133"/>
      <c r="K587" s="126">
        <f t="shared" si="33"/>
        <v>25.67189249720045</v>
      </c>
      <c r="L587" s="127"/>
    </row>
    <row r="588" spans="1:12" ht="15">
      <c r="A588" s="19" t="s">
        <v>54</v>
      </c>
      <c r="B588" s="20" t="s">
        <v>539</v>
      </c>
      <c r="C588" s="20" t="s">
        <v>16</v>
      </c>
      <c r="D588" s="20"/>
      <c r="E588" s="20"/>
      <c r="F588" s="20"/>
      <c r="G588" s="132">
        <v>893000</v>
      </c>
      <c r="H588" s="133"/>
      <c r="I588" s="132">
        <f>I589+I593</f>
        <v>229250</v>
      </c>
      <c r="J588" s="133"/>
      <c r="K588" s="126">
        <f t="shared" si="33"/>
        <v>25.67189249720045</v>
      </c>
      <c r="L588" s="127"/>
    </row>
    <row r="589" spans="1:12" ht="15">
      <c r="A589" s="19" t="s">
        <v>56</v>
      </c>
      <c r="B589" s="20" t="s">
        <v>539</v>
      </c>
      <c r="C589" s="20" t="s">
        <v>16</v>
      </c>
      <c r="D589" s="20" t="s">
        <v>10</v>
      </c>
      <c r="E589" s="20"/>
      <c r="F589" s="20"/>
      <c r="G589" s="132">
        <v>190000</v>
      </c>
      <c r="H589" s="133"/>
      <c r="I589" s="132">
        <f>I590</f>
        <v>69600</v>
      </c>
      <c r="J589" s="133"/>
      <c r="K589" s="126">
        <f t="shared" si="33"/>
        <v>36.63157894736842</v>
      </c>
      <c r="L589" s="127"/>
    </row>
    <row r="590" spans="1:12" ht="35.25" customHeight="1">
      <c r="A590" s="19" t="s">
        <v>301</v>
      </c>
      <c r="B590" s="20" t="s">
        <v>539</v>
      </c>
      <c r="C590" s="20" t="s">
        <v>16</v>
      </c>
      <c r="D590" s="20" t="s">
        <v>10</v>
      </c>
      <c r="E590" s="20" t="s">
        <v>302</v>
      </c>
      <c r="F590" s="20"/>
      <c r="G590" s="132">
        <v>190000</v>
      </c>
      <c r="H590" s="133"/>
      <c r="I590" s="132">
        <f>I591</f>
        <v>69600</v>
      </c>
      <c r="J590" s="133"/>
      <c r="K590" s="126">
        <f t="shared" si="33"/>
        <v>36.63157894736842</v>
      </c>
      <c r="L590" s="127"/>
    </row>
    <row r="591" spans="1:12" ht="15">
      <c r="A591" s="19" t="s">
        <v>327</v>
      </c>
      <c r="B591" s="20" t="s">
        <v>539</v>
      </c>
      <c r="C591" s="20" t="s">
        <v>16</v>
      </c>
      <c r="D591" s="20" t="s">
        <v>10</v>
      </c>
      <c r="E591" s="20" t="s">
        <v>328</v>
      </c>
      <c r="F591" s="20"/>
      <c r="G591" s="132">
        <v>190000</v>
      </c>
      <c r="H591" s="133"/>
      <c r="I591" s="132">
        <f>I592</f>
        <v>69600</v>
      </c>
      <c r="J591" s="133"/>
      <c r="K591" s="126">
        <f t="shared" si="33"/>
        <v>36.63157894736842</v>
      </c>
      <c r="L591" s="127"/>
    </row>
    <row r="592" spans="1:12" ht="46.5">
      <c r="A592" s="19" t="s">
        <v>566</v>
      </c>
      <c r="B592" s="20" t="s">
        <v>539</v>
      </c>
      <c r="C592" s="20" t="s">
        <v>16</v>
      </c>
      <c r="D592" s="20" t="s">
        <v>10</v>
      </c>
      <c r="E592" s="20" t="s">
        <v>328</v>
      </c>
      <c r="F592" s="20" t="s">
        <v>567</v>
      </c>
      <c r="G592" s="132">
        <v>190000</v>
      </c>
      <c r="H592" s="133"/>
      <c r="I592" s="132">
        <f>13100+56500</f>
        <v>69600</v>
      </c>
      <c r="J592" s="133"/>
      <c r="K592" s="126">
        <f t="shared" si="33"/>
        <v>36.63157894736842</v>
      </c>
      <c r="L592" s="127"/>
    </row>
    <row r="593" spans="1:12" ht="15">
      <c r="A593" s="19" t="s">
        <v>57</v>
      </c>
      <c r="B593" s="20" t="s">
        <v>539</v>
      </c>
      <c r="C593" s="20" t="s">
        <v>16</v>
      </c>
      <c r="D593" s="20" t="s">
        <v>34</v>
      </c>
      <c r="E593" s="20"/>
      <c r="F593" s="20"/>
      <c r="G593" s="132">
        <v>703000</v>
      </c>
      <c r="H593" s="133"/>
      <c r="I593" s="132">
        <f>I594</f>
        <v>159650</v>
      </c>
      <c r="J593" s="133"/>
      <c r="K593" s="126">
        <f t="shared" si="33"/>
        <v>22.709815078236133</v>
      </c>
      <c r="L593" s="127"/>
    </row>
    <row r="594" spans="1:12" ht="33" customHeight="1">
      <c r="A594" s="19" t="s">
        <v>301</v>
      </c>
      <c r="B594" s="20" t="s">
        <v>539</v>
      </c>
      <c r="C594" s="20" t="s">
        <v>16</v>
      </c>
      <c r="D594" s="20" t="s">
        <v>34</v>
      </c>
      <c r="E594" s="20" t="s">
        <v>302</v>
      </c>
      <c r="F594" s="20"/>
      <c r="G594" s="132">
        <v>703000</v>
      </c>
      <c r="H594" s="133"/>
      <c r="I594" s="132">
        <f>I595</f>
        <v>159650</v>
      </c>
      <c r="J594" s="133"/>
      <c r="K594" s="126">
        <f t="shared" si="33"/>
        <v>22.709815078236133</v>
      </c>
      <c r="L594" s="127"/>
    </row>
    <row r="595" spans="1:12" ht="15">
      <c r="A595" s="19" t="s">
        <v>327</v>
      </c>
      <c r="B595" s="20" t="s">
        <v>539</v>
      </c>
      <c r="C595" s="20" t="s">
        <v>16</v>
      </c>
      <c r="D595" s="20" t="s">
        <v>34</v>
      </c>
      <c r="E595" s="20" t="s">
        <v>328</v>
      </c>
      <c r="F595" s="20"/>
      <c r="G595" s="132">
        <v>703000</v>
      </c>
      <c r="H595" s="133"/>
      <c r="I595" s="132">
        <f>I596</f>
        <v>159650</v>
      </c>
      <c r="J595" s="133"/>
      <c r="K595" s="126">
        <f t="shared" si="33"/>
        <v>22.709815078236133</v>
      </c>
      <c r="L595" s="127"/>
    </row>
    <row r="596" spans="1:12" ht="46.5">
      <c r="A596" s="19" t="s">
        <v>566</v>
      </c>
      <c r="B596" s="20" t="s">
        <v>539</v>
      </c>
      <c r="C596" s="20" t="s">
        <v>16</v>
      </c>
      <c r="D596" s="20" t="s">
        <v>34</v>
      </c>
      <c r="E596" s="20" t="s">
        <v>328</v>
      </c>
      <c r="F596" s="20" t="s">
        <v>567</v>
      </c>
      <c r="G596" s="132">
        <v>703000</v>
      </c>
      <c r="H596" s="133"/>
      <c r="I596" s="132">
        <f>31300+2550+125800</f>
        <v>159650</v>
      </c>
      <c r="J596" s="133"/>
      <c r="K596" s="126">
        <f t="shared" si="33"/>
        <v>22.709815078236133</v>
      </c>
      <c r="L596" s="127"/>
    </row>
    <row r="597" spans="1:12" ht="15">
      <c r="A597" s="19" t="s">
        <v>546</v>
      </c>
      <c r="B597" s="20" t="s">
        <v>547</v>
      </c>
      <c r="C597" s="20"/>
      <c r="D597" s="20"/>
      <c r="E597" s="20"/>
      <c r="F597" s="20"/>
      <c r="G597" s="132">
        <v>313000</v>
      </c>
      <c r="H597" s="133"/>
      <c r="I597" s="132">
        <f>I598</f>
        <v>0</v>
      </c>
      <c r="J597" s="133"/>
      <c r="K597" s="126">
        <f t="shared" si="33"/>
        <v>0</v>
      </c>
      <c r="L597" s="127"/>
    </row>
    <row r="598" spans="1:12" ht="15">
      <c r="A598" s="19" t="s">
        <v>54</v>
      </c>
      <c r="B598" s="20" t="s">
        <v>547</v>
      </c>
      <c r="C598" s="20" t="s">
        <v>16</v>
      </c>
      <c r="D598" s="20"/>
      <c r="E598" s="20"/>
      <c r="F598" s="20"/>
      <c r="G598" s="132">
        <v>313000</v>
      </c>
      <c r="H598" s="133"/>
      <c r="I598" s="132">
        <f>I599</f>
        <v>0</v>
      </c>
      <c r="J598" s="133"/>
      <c r="K598" s="126">
        <f t="shared" si="33"/>
        <v>0</v>
      </c>
      <c r="L598" s="127"/>
    </row>
    <row r="599" spans="1:12" ht="15">
      <c r="A599" s="19" t="s">
        <v>57</v>
      </c>
      <c r="B599" s="20" t="s">
        <v>547</v>
      </c>
      <c r="C599" s="20" t="s">
        <v>16</v>
      </c>
      <c r="D599" s="20" t="s">
        <v>34</v>
      </c>
      <c r="E599" s="20"/>
      <c r="F599" s="20"/>
      <c r="G599" s="132">
        <v>313000</v>
      </c>
      <c r="H599" s="133"/>
      <c r="I599" s="132">
        <f>I600</f>
        <v>0</v>
      </c>
      <c r="J599" s="133"/>
      <c r="K599" s="126">
        <f t="shared" si="33"/>
        <v>0</v>
      </c>
      <c r="L599" s="127"/>
    </row>
    <row r="600" spans="1:12" ht="33.75" customHeight="1">
      <c r="A600" s="19" t="s">
        <v>301</v>
      </c>
      <c r="B600" s="20" t="s">
        <v>547</v>
      </c>
      <c r="C600" s="20" t="s">
        <v>16</v>
      </c>
      <c r="D600" s="20" t="s">
        <v>34</v>
      </c>
      <c r="E600" s="20" t="s">
        <v>302</v>
      </c>
      <c r="F600" s="20"/>
      <c r="G600" s="132">
        <v>313000</v>
      </c>
      <c r="H600" s="133"/>
      <c r="I600" s="132">
        <f>I601</f>
        <v>0</v>
      </c>
      <c r="J600" s="133"/>
      <c r="K600" s="126">
        <f t="shared" si="33"/>
        <v>0</v>
      </c>
      <c r="L600" s="127"/>
    </row>
    <row r="601" spans="1:12" ht="15">
      <c r="A601" s="19" t="s">
        <v>327</v>
      </c>
      <c r="B601" s="20" t="s">
        <v>547</v>
      </c>
      <c r="C601" s="20" t="s">
        <v>16</v>
      </c>
      <c r="D601" s="20" t="s">
        <v>34</v>
      </c>
      <c r="E601" s="20" t="s">
        <v>328</v>
      </c>
      <c r="F601" s="20"/>
      <c r="G601" s="132">
        <v>313000</v>
      </c>
      <c r="H601" s="133"/>
      <c r="I601" s="132">
        <f>I602</f>
        <v>0</v>
      </c>
      <c r="J601" s="133"/>
      <c r="K601" s="126">
        <f t="shared" si="33"/>
        <v>0</v>
      </c>
      <c r="L601" s="127"/>
    </row>
    <row r="602" spans="1:12" ht="46.5">
      <c r="A602" s="19" t="s">
        <v>566</v>
      </c>
      <c r="B602" s="20" t="s">
        <v>547</v>
      </c>
      <c r="C602" s="20" t="s">
        <v>16</v>
      </c>
      <c r="D602" s="20" t="s">
        <v>34</v>
      </c>
      <c r="E602" s="20" t="s">
        <v>328</v>
      </c>
      <c r="F602" s="20" t="s">
        <v>567</v>
      </c>
      <c r="G602" s="132">
        <v>313000</v>
      </c>
      <c r="H602" s="133"/>
      <c r="I602" s="132">
        <v>0</v>
      </c>
      <c r="J602" s="133"/>
      <c r="K602" s="126">
        <f t="shared" si="33"/>
        <v>0</v>
      </c>
      <c r="L602" s="127"/>
    </row>
    <row r="603" spans="1:12" ht="46.5">
      <c r="A603" s="17" t="s">
        <v>548</v>
      </c>
      <c r="B603" s="18" t="s">
        <v>549</v>
      </c>
      <c r="C603" s="18"/>
      <c r="D603" s="18"/>
      <c r="E603" s="18"/>
      <c r="F603" s="18"/>
      <c r="G603" s="134">
        <v>2999700</v>
      </c>
      <c r="H603" s="135"/>
      <c r="I603" s="134">
        <f aca="true" t="shared" si="34" ref="I603:I608">I604</f>
        <v>0</v>
      </c>
      <c r="J603" s="135"/>
      <c r="K603" s="126">
        <f t="shared" si="33"/>
        <v>0</v>
      </c>
      <c r="L603" s="127"/>
    </row>
    <row r="604" spans="1:12" ht="46.5">
      <c r="A604" s="19" t="s">
        <v>550</v>
      </c>
      <c r="B604" s="20" t="s">
        <v>551</v>
      </c>
      <c r="C604" s="20"/>
      <c r="D604" s="20"/>
      <c r="E604" s="20"/>
      <c r="F604" s="20"/>
      <c r="G604" s="132">
        <v>2999700</v>
      </c>
      <c r="H604" s="133"/>
      <c r="I604" s="132">
        <f t="shared" si="34"/>
        <v>0</v>
      </c>
      <c r="J604" s="133"/>
      <c r="K604" s="126">
        <f t="shared" si="33"/>
        <v>0</v>
      </c>
      <c r="L604" s="127"/>
    </row>
    <row r="605" spans="1:12" ht="15">
      <c r="A605" s="19" t="s">
        <v>54</v>
      </c>
      <c r="B605" s="20" t="s">
        <v>551</v>
      </c>
      <c r="C605" s="20" t="s">
        <v>16</v>
      </c>
      <c r="D605" s="20"/>
      <c r="E605" s="20"/>
      <c r="F605" s="20"/>
      <c r="G605" s="132">
        <v>2999700</v>
      </c>
      <c r="H605" s="133"/>
      <c r="I605" s="132">
        <f t="shared" si="34"/>
        <v>0</v>
      </c>
      <c r="J605" s="133"/>
      <c r="K605" s="126">
        <f t="shared" si="33"/>
        <v>0</v>
      </c>
      <c r="L605" s="127"/>
    </row>
    <row r="606" spans="1:12" ht="15">
      <c r="A606" s="19" t="s">
        <v>57</v>
      </c>
      <c r="B606" s="20" t="s">
        <v>551</v>
      </c>
      <c r="C606" s="20" t="s">
        <v>16</v>
      </c>
      <c r="D606" s="20" t="s">
        <v>34</v>
      </c>
      <c r="E606" s="20"/>
      <c r="F606" s="20"/>
      <c r="G606" s="132">
        <v>2999700</v>
      </c>
      <c r="H606" s="133"/>
      <c r="I606" s="132">
        <f t="shared" si="34"/>
        <v>0</v>
      </c>
      <c r="J606" s="133"/>
      <c r="K606" s="126">
        <f t="shared" si="33"/>
        <v>0</v>
      </c>
      <c r="L606" s="127"/>
    </row>
    <row r="607" spans="1:12" ht="33" customHeight="1">
      <c r="A607" s="19" t="s">
        <v>301</v>
      </c>
      <c r="B607" s="20" t="s">
        <v>551</v>
      </c>
      <c r="C607" s="20" t="s">
        <v>16</v>
      </c>
      <c r="D607" s="20" t="s">
        <v>34</v>
      </c>
      <c r="E607" s="20" t="s">
        <v>302</v>
      </c>
      <c r="F607" s="20"/>
      <c r="G607" s="132">
        <v>2999700</v>
      </c>
      <c r="H607" s="133"/>
      <c r="I607" s="132">
        <f t="shared" si="34"/>
        <v>0</v>
      </c>
      <c r="J607" s="133"/>
      <c r="K607" s="126">
        <f t="shared" si="33"/>
        <v>0</v>
      </c>
      <c r="L607" s="127"/>
    </row>
    <row r="608" spans="1:12" ht="15">
      <c r="A608" s="19" t="s">
        <v>327</v>
      </c>
      <c r="B608" s="20" t="s">
        <v>551</v>
      </c>
      <c r="C608" s="20" t="s">
        <v>16</v>
      </c>
      <c r="D608" s="20" t="s">
        <v>34</v>
      </c>
      <c r="E608" s="20" t="s">
        <v>328</v>
      </c>
      <c r="F608" s="20"/>
      <c r="G608" s="132">
        <v>2999700</v>
      </c>
      <c r="H608" s="133"/>
      <c r="I608" s="132">
        <f t="shared" si="34"/>
        <v>0</v>
      </c>
      <c r="J608" s="133"/>
      <c r="K608" s="126">
        <f t="shared" si="33"/>
        <v>0</v>
      </c>
      <c r="L608" s="127"/>
    </row>
    <row r="609" spans="1:12" ht="46.5">
      <c r="A609" s="19" t="s">
        <v>566</v>
      </c>
      <c r="B609" s="20" t="s">
        <v>551</v>
      </c>
      <c r="C609" s="20" t="s">
        <v>16</v>
      </c>
      <c r="D609" s="20" t="s">
        <v>34</v>
      </c>
      <c r="E609" s="20" t="s">
        <v>328</v>
      </c>
      <c r="F609" s="20" t="s">
        <v>567</v>
      </c>
      <c r="G609" s="132">
        <v>2999700</v>
      </c>
      <c r="H609" s="133"/>
      <c r="I609" s="132">
        <v>0</v>
      </c>
      <c r="J609" s="133"/>
      <c r="K609" s="126">
        <f t="shared" si="33"/>
        <v>0</v>
      </c>
      <c r="L609" s="127"/>
    </row>
    <row r="610" spans="1:12" ht="46.5">
      <c r="A610" s="17" t="s">
        <v>180</v>
      </c>
      <c r="B610" s="18" t="s">
        <v>181</v>
      </c>
      <c r="C610" s="18"/>
      <c r="D610" s="18"/>
      <c r="E610" s="18"/>
      <c r="F610" s="18"/>
      <c r="G610" s="134">
        <v>3284000</v>
      </c>
      <c r="H610" s="135"/>
      <c r="I610" s="134">
        <f>I611+I618+I631</f>
        <v>0</v>
      </c>
      <c r="J610" s="135"/>
      <c r="K610" s="126">
        <f t="shared" si="33"/>
        <v>0</v>
      </c>
      <c r="L610" s="127"/>
    </row>
    <row r="611" spans="1:12" ht="78">
      <c r="A611" s="17" t="s">
        <v>182</v>
      </c>
      <c r="B611" s="18" t="s">
        <v>183</v>
      </c>
      <c r="C611" s="18"/>
      <c r="D611" s="18"/>
      <c r="E611" s="18"/>
      <c r="F611" s="18"/>
      <c r="G611" s="134">
        <v>300000</v>
      </c>
      <c r="H611" s="135"/>
      <c r="I611" s="134">
        <f aca="true" t="shared" si="35" ref="I611:I616">I612</f>
        <v>0</v>
      </c>
      <c r="J611" s="135"/>
      <c r="K611" s="126">
        <f t="shared" si="33"/>
        <v>0</v>
      </c>
      <c r="L611" s="127"/>
    </row>
    <row r="612" spans="1:12" ht="46.5">
      <c r="A612" s="19" t="s">
        <v>184</v>
      </c>
      <c r="B612" s="20" t="s">
        <v>185</v>
      </c>
      <c r="C612" s="20"/>
      <c r="D612" s="20"/>
      <c r="E612" s="20"/>
      <c r="F612" s="20"/>
      <c r="G612" s="132">
        <v>300000</v>
      </c>
      <c r="H612" s="133"/>
      <c r="I612" s="132">
        <f t="shared" si="35"/>
        <v>0</v>
      </c>
      <c r="J612" s="133"/>
      <c r="K612" s="126">
        <f t="shared" si="33"/>
        <v>0</v>
      </c>
      <c r="L612" s="127"/>
    </row>
    <row r="613" spans="1:12" ht="30.75">
      <c r="A613" s="19" t="s">
        <v>21</v>
      </c>
      <c r="B613" s="20" t="s">
        <v>185</v>
      </c>
      <c r="C613" s="20" t="s">
        <v>10</v>
      </c>
      <c r="D613" s="20"/>
      <c r="E613" s="20"/>
      <c r="F613" s="20"/>
      <c r="G613" s="132">
        <v>300000</v>
      </c>
      <c r="H613" s="133"/>
      <c r="I613" s="132">
        <f t="shared" si="35"/>
        <v>0</v>
      </c>
      <c r="J613" s="133"/>
      <c r="K613" s="126">
        <f t="shared" si="33"/>
        <v>0</v>
      </c>
      <c r="L613" s="127"/>
    </row>
    <row r="614" spans="1:12" ht="46.5">
      <c r="A614" s="19" t="s">
        <v>22</v>
      </c>
      <c r="B614" s="20" t="s">
        <v>185</v>
      </c>
      <c r="C614" s="20" t="s">
        <v>10</v>
      </c>
      <c r="D614" s="20" t="s">
        <v>23</v>
      </c>
      <c r="E614" s="20"/>
      <c r="F614" s="20"/>
      <c r="G614" s="132">
        <v>300000</v>
      </c>
      <c r="H614" s="133"/>
      <c r="I614" s="132">
        <f t="shared" si="35"/>
        <v>0</v>
      </c>
      <c r="J614" s="133"/>
      <c r="K614" s="126">
        <f t="shared" si="33"/>
        <v>0</v>
      </c>
      <c r="L614" s="127"/>
    </row>
    <row r="615" spans="1:12" ht="30.75">
      <c r="A615" s="19" t="s">
        <v>78</v>
      </c>
      <c r="B615" s="20" t="s">
        <v>185</v>
      </c>
      <c r="C615" s="20" t="s">
        <v>10</v>
      </c>
      <c r="D615" s="20" t="s">
        <v>23</v>
      </c>
      <c r="E615" s="20" t="s">
        <v>79</v>
      </c>
      <c r="F615" s="20"/>
      <c r="G615" s="132">
        <v>300000</v>
      </c>
      <c r="H615" s="133"/>
      <c r="I615" s="132">
        <f t="shared" si="35"/>
        <v>0</v>
      </c>
      <c r="J615" s="133"/>
      <c r="K615" s="126">
        <f t="shared" si="33"/>
        <v>0</v>
      </c>
      <c r="L615" s="127"/>
    </row>
    <row r="616" spans="1:12" ht="30.75">
      <c r="A616" s="19" t="s">
        <v>80</v>
      </c>
      <c r="B616" s="20" t="s">
        <v>185</v>
      </c>
      <c r="C616" s="20" t="s">
        <v>10</v>
      </c>
      <c r="D616" s="20" t="s">
        <v>23</v>
      </c>
      <c r="E616" s="20" t="s">
        <v>81</v>
      </c>
      <c r="F616" s="20"/>
      <c r="G616" s="132">
        <v>300000</v>
      </c>
      <c r="H616" s="133"/>
      <c r="I616" s="132">
        <f t="shared" si="35"/>
        <v>0</v>
      </c>
      <c r="J616" s="133"/>
      <c r="K616" s="126">
        <f t="shared" si="33"/>
        <v>0</v>
      </c>
      <c r="L616" s="127"/>
    </row>
    <row r="617" spans="1:12" ht="30.75">
      <c r="A617" s="19" t="s">
        <v>557</v>
      </c>
      <c r="B617" s="20" t="s">
        <v>185</v>
      </c>
      <c r="C617" s="20" t="s">
        <v>10</v>
      </c>
      <c r="D617" s="20" t="s">
        <v>23</v>
      </c>
      <c r="E617" s="20" t="s">
        <v>81</v>
      </c>
      <c r="F617" s="20" t="s">
        <v>558</v>
      </c>
      <c r="G617" s="132">
        <v>300000</v>
      </c>
      <c r="H617" s="133"/>
      <c r="I617" s="132">
        <v>0</v>
      </c>
      <c r="J617" s="133"/>
      <c r="K617" s="126">
        <f t="shared" si="33"/>
        <v>0</v>
      </c>
      <c r="L617" s="127"/>
    </row>
    <row r="618" spans="1:12" ht="78">
      <c r="A618" s="17" t="s">
        <v>186</v>
      </c>
      <c r="B618" s="18" t="s">
        <v>187</v>
      </c>
      <c r="C618" s="18"/>
      <c r="D618" s="18"/>
      <c r="E618" s="18"/>
      <c r="F618" s="18"/>
      <c r="G618" s="134">
        <v>2000000</v>
      </c>
      <c r="H618" s="135"/>
      <c r="I618" s="134">
        <f>I619+I625</f>
        <v>0</v>
      </c>
      <c r="J618" s="135"/>
      <c r="K618" s="126">
        <f t="shared" si="33"/>
        <v>0</v>
      </c>
      <c r="L618" s="127"/>
    </row>
    <row r="619" spans="1:12" ht="48" customHeight="1">
      <c r="A619" s="19" t="s">
        <v>188</v>
      </c>
      <c r="B619" s="20" t="s">
        <v>189</v>
      </c>
      <c r="C619" s="20"/>
      <c r="D619" s="20"/>
      <c r="E619" s="20"/>
      <c r="F619" s="20"/>
      <c r="G619" s="132">
        <v>1000000</v>
      </c>
      <c r="H619" s="133"/>
      <c r="I619" s="132">
        <f>I620</f>
        <v>0</v>
      </c>
      <c r="J619" s="133"/>
      <c r="K619" s="126">
        <f t="shared" si="33"/>
        <v>0</v>
      </c>
      <c r="L619" s="127"/>
    </row>
    <row r="620" spans="1:12" ht="30.75">
      <c r="A620" s="19" t="s">
        <v>21</v>
      </c>
      <c r="B620" s="20" t="s">
        <v>189</v>
      </c>
      <c r="C620" s="20" t="s">
        <v>10</v>
      </c>
      <c r="D620" s="20"/>
      <c r="E620" s="20"/>
      <c r="F620" s="20"/>
      <c r="G620" s="132">
        <v>1000000</v>
      </c>
      <c r="H620" s="133"/>
      <c r="I620" s="132">
        <f>I621</f>
        <v>0</v>
      </c>
      <c r="J620" s="133"/>
      <c r="K620" s="126">
        <f t="shared" si="33"/>
        <v>0</v>
      </c>
      <c r="L620" s="127"/>
    </row>
    <row r="621" spans="1:12" ht="46.5">
      <c r="A621" s="19" t="s">
        <v>22</v>
      </c>
      <c r="B621" s="20" t="s">
        <v>189</v>
      </c>
      <c r="C621" s="20" t="s">
        <v>10</v>
      </c>
      <c r="D621" s="20" t="s">
        <v>23</v>
      </c>
      <c r="E621" s="20"/>
      <c r="F621" s="20"/>
      <c r="G621" s="132">
        <v>1000000</v>
      </c>
      <c r="H621" s="133"/>
      <c r="I621" s="132">
        <f>I622</f>
        <v>0</v>
      </c>
      <c r="J621" s="133"/>
      <c r="K621" s="126">
        <f t="shared" si="33"/>
        <v>0</v>
      </c>
      <c r="L621" s="127"/>
    </row>
    <row r="622" spans="1:12" ht="30.75">
      <c r="A622" s="19" t="s">
        <v>78</v>
      </c>
      <c r="B622" s="20" t="s">
        <v>189</v>
      </c>
      <c r="C622" s="20" t="s">
        <v>10</v>
      </c>
      <c r="D622" s="20" t="s">
        <v>23</v>
      </c>
      <c r="E622" s="20" t="s">
        <v>79</v>
      </c>
      <c r="F622" s="20"/>
      <c r="G622" s="132">
        <v>1000000</v>
      </c>
      <c r="H622" s="133"/>
      <c r="I622" s="132">
        <f>I623</f>
        <v>0</v>
      </c>
      <c r="J622" s="133"/>
      <c r="K622" s="126">
        <f t="shared" si="33"/>
        <v>0</v>
      </c>
      <c r="L622" s="127"/>
    </row>
    <row r="623" spans="1:12" ht="32.25" customHeight="1">
      <c r="A623" s="19" t="s">
        <v>80</v>
      </c>
      <c r="B623" s="20" t="s">
        <v>189</v>
      </c>
      <c r="C623" s="20" t="s">
        <v>10</v>
      </c>
      <c r="D623" s="20" t="s">
        <v>23</v>
      </c>
      <c r="E623" s="20" t="s">
        <v>81</v>
      </c>
      <c r="F623" s="20"/>
      <c r="G623" s="132">
        <v>1000000</v>
      </c>
      <c r="H623" s="133"/>
      <c r="I623" s="132">
        <f>I624</f>
        <v>0</v>
      </c>
      <c r="J623" s="133"/>
      <c r="K623" s="126">
        <f t="shared" si="33"/>
        <v>0</v>
      </c>
      <c r="L623" s="127"/>
    </row>
    <row r="624" spans="1:12" ht="30.75">
      <c r="A624" s="19" t="s">
        <v>557</v>
      </c>
      <c r="B624" s="20" t="s">
        <v>189</v>
      </c>
      <c r="C624" s="20" t="s">
        <v>10</v>
      </c>
      <c r="D624" s="20" t="s">
        <v>23</v>
      </c>
      <c r="E624" s="20" t="s">
        <v>81</v>
      </c>
      <c r="F624" s="20" t="s">
        <v>558</v>
      </c>
      <c r="G624" s="132">
        <v>1000000</v>
      </c>
      <c r="H624" s="133"/>
      <c r="I624" s="132">
        <v>0</v>
      </c>
      <c r="J624" s="133"/>
      <c r="K624" s="126">
        <f t="shared" si="33"/>
        <v>0</v>
      </c>
      <c r="L624" s="127"/>
    </row>
    <row r="625" spans="1:12" ht="62.25">
      <c r="A625" s="19" t="s">
        <v>190</v>
      </c>
      <c r="B625" s="20" t="s">
        <v>191</v>
      </c>
      <c r="C625" s="20"/>
      <c r="D625" s="20"/>
      <c r="E625" s="20"/>
      <c r="F625" s="20"/>
      <c r="G625" s="132">
        <v>1000000</v>
      </c>
      <c r="H625" s="133"/>
      <c r="I625" s="132">
        <f>I626</f>
        <v>0</v>
      </c>
      <c r="J625" s="133"/>
      <c r="K625" s="126">
        <f t="shared" si="33"/>
        <v>0</v>
      </c>
      <c r="L625" s="127"/>
    </row>
    <row r="626" spans="1:12" ht="30.75">
      <c r="A626" s="19" t="s">
        <v>21</v>
      </c>
      <c r="B626" s="20" t="s">
        <v>191</v>
      </c>
      <c r="C626" s="20" t="s">
        <v>10</v>
      </c>
      <c r="D626" s="20"/>
      <c r="E626" s="20"/>
      <c r="F626" s="20"/>
      <c r="G626" s="132">
        <v>1000000</v>
      </c>
      <c r="H626" s="133"/>
      <c r="I626" s="132">
        <f>I627</f>
        <v>0</v>
      </c>
      <c r="J626" s="133"/>
      <c r="K626" s="126">
        <f t="shared" si="33"/>
        <v>0</v>
      </c>
      <c r="L626" s="127"/>
    </row>
    <row r="627" spans="1:12" ht="46.5">
      <c r="A627" s="19" t="s">
        <v>22</v>
      </c>
      <c r="B627" s="20" t="s">
        <v>191</v>
      </c>
      <c r="C627" s="20" t="s">
        <v>10</v>
      </c>
      <c r="D627" s="20" t="s">
        <v>23</v>
      </c>
      <c r="E627" s="20"/>
      <c r="F627" s="20"/>
      <c r="G627" s="132">
        <v>1000000</v>
      </c>
      <c r="H627" s="133"/>
      <c r="I627" s="132">
        <f>I628</f>
        <v>0</v>
      </c>
      <c r="J627" s="133"/>
      <c r="K627" s="126">
        <f t="shared" si="33"/>
        <v>0</v>
      </c>
      <c r="L627" s="127"/>
    </row>
    <row r="628" spans="1:12" ht="30.75">
      <c r="A628" s="19" t="s">
        <v>78</v>
      </c>
      <c r="B628" s="20" t="s">
        <v>191</v>
      </c>
      <c r="C628" s="20" t="s">
        <v>10</v>
      </c>
      <c r="D628" s="20" t="s">
        <v>23</v>
      </c>
      <c r="E628" s="20" t="s">
        <v>79</v>
      </c>
      <c r="F628" s="20"/>
      <c r="G628" s="132">
        <v>1000000</v>
      </c>
      <c r="H628" s="133"/>
      <c r="I628" s="132">
        <f>I629</f>
        <v>0</v>
      </c>
      <c r="J628" s="133"/>
      <c r="K628" s="126">
        <f t="shared" si="33"/>
        <v>0</v>
      </c>
      <c r="L628" s="127"/>
    </row>
    <row r="629" spans="1:12" ht="30.75">
      <c r="A629" s="19" t="s">
        <v>80</v>
      </c>
      <c r="B629" s="20" t="s">
        <v>191</v>
      </c>
      <c r="C629" s="20" t="s">
        <v>10</v>
      </c>
      <c r="D629" s="20" t="s">
        <v>23</v>
      </c>
      <c r="E629" s="20" t="s">
        <v>81</v>
      </c>
      <c r="F629" s="20"/>
      <c r="G629" s="132">
        <v>1000000</v>
      </c>
      <c r="H629" s="133"/>
      <c r="I629" s="132">
        <f>I630</f>
        <v>0</v>
      </c>
      <c r="J629" s="133"/>
      <c r="K629" s="126">
        <f t="shared" si="33"/>
        <v>0</v>
      </c>
      <c r="L629" s="127"/>
    </row>
    <row r="630" spans="1:12" ht="30.75">
      <c r="A630" s="19" t="s">
        <v>557</v>
      </c>
      <c r="B630" s="20" t="s">
        <v>191</v>
      </c>
      <c r="C630" s="20" t="s">
        <v>10</v>
      </c>
      <c r="D630" s="20" t="s">
        <v>23</v>
      </c>
      <c r="E630" s="20" t="s">
        <v>81</v>
      </c>
      <c r="F630" s="20" t="s">
        <v>558</v>
      </c>
      <c r="G630" s="132">
        <v>1000000</v>
      </c>
      <c r="H630" s="133"/>
      <c r="I630" s="132">
        <v>0</v>
      </c>
      <c r="J630" s="133"/>
      <c r="K630" s="126">
        <f t="shared" si="33"/>
        <v>0</v>
      </c>
      <c r="L630" s="127"/>
    </row>
    <row r="631" spans="1:12" ht="62.25">
      <c r="A631" s="17" t="s">
        <v>192</v>
      </c>
      <c r="B631" s="18" t="s">
        <v>193</v>
      </c>
      <c r="C631" s="18"/>
      <c r="D631" s="18"/>
      <c r="E631" s="18"/>
      <c r="F631" s="18"/>
      <c r="G631" s="134">
        <v>984000</v>
      </c>
      <c r="H631" s="135"/>
      <c r="I631" s="134">
        <f aca="true" t="shared" si="36" ref="I631:I636">I632</f>
        <v>0</v>
      </c>
      <c r="J631" s="135"/>
      <c r="K631" s="126">
        <f t="shared" si="33"/>
        <v>0</v>
      </c>
      <c r="L631" s="127"/>
    </row>
    <row r="632" spans="1:12" ht="62.25">
      <c r="A632" s="19" t="s">
        <v>194</v>
      </c>
      <c r="B632" s="20" t="s">
        <v>195</v>
      </c>
      <c r="C632" s="20"/>
      <c r="D632" s="20"/>
      <c r="E632" s="20"/>
      <c r="F632" s="20"/>
      <c r="G632" s="132">
        <v>984000</v>
      </c>
      <c r="H632" s="133"/>
      <c r="I632" s="132">
        <f t="shared" si="36"/>
        <v>0</v>
      </c>
      <c r="J632" s="133"/>
      <c r="K632" s="126">
        <f t="shared" si="33"/>
        <v>0</v>
      </c>
      <c r="L632" s="127"/>
    </row>
    <row r="633" spans="1:12" ht="30.75">
      <c r="A633" s="19" t="s">
        <v>21</v>
      </c>
      <c r="B633" s="20" t="s">
        <v>195</v>
      </c>
      <c r="C633" s="20" t="s">
        <v>10</v>
      </c>
      <c r="D633" s="20"/>
      <c r="E633" s="20"/>
      <c r="F633" s="20"/>
      <c r="G633" s="132">
        <v>984000</v>
      </c>
      <c r="H633" s="133"/>
      <c r="I633" s="132">
        <f t="shared" si="36"/>
        <v>0</v>
      </c>
      <c r="J633" s="133"/>
      <c r="K633" s="126">
        <f t="shared" si="33"/>
        <v>0</v>
      </c>
      <c r="L633" s="127"/>
    </row>
    <row r="634" spans="1:12" ht="46.5">
      <c r="A634" s="19" t="s">
        <v>22</v>
      </c>
      <c r="B634" s="20" t="s">
        <v>195</v>
      </c>
      <c r="C634" s="20" t="s">
        <v>10</v>
      </c>
      <c r="D634" s="20" t="s">
        <v>23</v>
      </c>
      <c r="E634" s="20"/>
      <c r="F634" s="20"/>
      <c r="G634" s="132">
        <v>984000</v>
      </c>
      <c r="H634" s="133"/>
      <c r="I634" s="132">
        <f t="shared" si="36"/>
        <v>0</v>
      </c>
      <c r="J634" s="133"/>
      <c r="K634" s="126">
        <f t="shared" si="33"/>
        <v>0</v>
      </c>
      <c r="L634" s="127"/>
    </row>
    <row r="635" spans="1:12" ht="30.75">
      <c r="A635" s="19" t="s">
        <v>78</v>
      </c>
      <c r="B635" s="20" t="s">
        <v>195</v>
      </c>
      <c r="C635" s="20" t="s">
        <v>10</v>
      </c>
      <c r="D635" s="20" t="s">
        <v>23</v>
      </c>
      <c r="E635" s="20" t="s">
        <v>79</v>
      </c>
      <c r="F635" s="20"/>
      <c r="G635" s="132">
        <v>984000</v>
      </c>
      <c r="H635" s="133"/>
      <c r="I635" s="132">
        <f t="shared" si="36"/>
        <v>0</v>
      </c>
      <c r="J635" s="133"/>
      <c r="K635" s="126">
        <f t="shared" si="33"/>
        <v>0</v>
      </c>
      <c r="L635" s="127"/>
    </row>
    <row r="636" spans="1:12" ht="30.75">
      <c r="A636" s="19" t="s">
        <v>80</v>
      </c>
      <c r="B636" s="20" t="s">
        <v>195</v>
      </c>
      <c r="C636" s="20" t="s">
        <v>10</v>
      </c>
      <c r="D636" s="20" t="s">
        <v>23</v>
      </c>
      <c r="E636" s="20" t="s">
        <v>81</v>
      </c>
      <c r="F636" s="20"/>
      <c r="G636" s="132">
        <v>984000</v>
      </c>
      <c r="H636" s="133"/>
      <c r="I636" s="132">
        <f t="shared" si="36"/>
        <v>0</v>
      </c>
      <c r="J636" s="133"/>
      <c r="K636" s="126">
        <f t="shared" si="33"/>
        <v>0</v>
      </c>
      <c r="L636" s="127"/>
    </row>
    <row r="637" spans="1:12" ht="30.75">
      <c r="A637" s="19" t="s">
        <v>557</v>
      </c>
      <c r="B637" s="20" t="s">
        <v>195</v>
      </c>
      <c r="C637" s="20" t="s">
        <v>10</v>
      </c>
      <c r="D637" s="20" t="s">
        <v>23</v>
      </c>
      <c r="E637" s="20" t="s">
        <v>81</v>
      </c>
      <c r="F637" s="20" t="s">
        <v>558</v>
      </c>
      <c r="G637" s="132">
        <v>984000</v>
      </c>
      <c r="H637" s="133"/>
      <c r="I637" s="132">
        <v>0</v>
      </c>
      <c r="J637" s="133"/>
      <c r="K637" s="126">
        <f t="shared" si="33"/>
        <v>0</v>
      </c>
      <c r="L637" s="127"/>
    </row>
    <row r="638" spans="1:12" ht="31.5" customHeight="1">
      <c r="A638" s="17" t="s">
        <v>353</v>
      </c>
      <c r="B638" s="18" t="s">
        <v>354</v>
      </c>
      <c r="C638" s="18"/>
      <c r="D638" s="18"/>
      <c r="E638" s="18"/>
      <c r="F638" s="18"/>
      <c r="G638" s="134">
        <v>11877541.35</v>
      </c>
      <c r="H638" s="135"/>
      <c r="I638" s="134">
        <f>I639</f>
        <v>500878.4</v>
      </c>
      <c r="J638" s="135"/>
      <c r="K638" s="126">
        <f t="shared" si="33"/>
        <v>4.217020890438744</v>
      </c>
      <c r="L638" s="127"/>
    </row>
    <row r="639" spans="1:12" ht="46.5">
      <c r="A639" s="17" t="s">
        <v>355</v>
      </c>
      <c r="B639" s="18" t="s">
        <v>356</v>
      </c>
      <c r="C639" s="18"/>
      <c r="D639" s="18"/>
      <c r="E639" s="18"/>
      <c r="F639" s="18"/>
      <c r="G639" s="134">
        <v>11877541.35</v>
      </c>
      <c r="H639" s="135"/>
      <c r="I639" s="134">
        <f>I640+I650+I656+I662</f>
        <v>500878.4</v>
      </c>
      <c r="J639" s="135"/>
      <c r="K639" s="126">
        <f t="shared" si="33"/>
        <v>4.217020890438744</v>
      </c>
      <c r="L639" s="127"/>
    </row>
    <row r="640" spans="1:12" ht="30.75">
      <c r="A640" s="19" t="s">
        <v>357</v>
      </c>
      <c r="B640" s="20" t="s">
        <v>358</v>
      </c>
      <c r="C640" s="20"/>
      <c r="D640" s="20"/>
      <c r="E640" s="20"/>
      <c r="F640" s="20"/>
      <c r="G640" s="132">
        <v>310000</v>
      </c>
      <c r="H640" s="133"/>
      <c r="I640" s="132">
        <f>I641</f>
        <v>0</v>
      </c>
      <c r="J640" s="133"/>
      <c r="K640" s="126">
        <f t="shared" si="33"/>
        <v>0</v>
      </c>
      <c r="L640" s="127"/>
    </row>
    <row r="641" spans="1:12" ht="15">
      <c r="A641" s="19" t="s">
        <v>40</v>
      </c>
      <c r="B641" s="20" t="s">
        <v>358</v>
      </c>
      <c r="C641" s="20" t="s">
        <v>41</v>
      </c>
      <c r="D641" s="20"/>
      <c r="E641" s="20"/>
      <c r="F641" s="20"/>
      <c r="G641" s="132">
        <v>310000</v>
      </c>
      <c r="H641" s="133"/>
      <c r="I641" s="132">
        <f>I642+I646</f>
        <v>0</v>
      </c>
      <c r="J641" s="133"/>
      <c r="K641" s="126">
        <f t="shared" si="33"/>
        <v>0</v>
      </c>
      <c r="L641" s="127"/>
    </row>
    <row r="642" spans="1:12" ht="15">
      <c r="A642" s="19" t="s">
        <v>42</v>
      </c>
      <c r="B642" s="20" t="s">
        <v>358</v>
      </c>
      <c r="C642" s="20" t="s">
        <v>41</v>
      </c>
      <c r="D642" s="20" t="s">
        <v>6</v>
      </c>
      <c r="E642" s="20"/>
      <c r="F642" s="20"/>
      <c r="G642" s="132">
        <v>100000</v>
      </c>
      <c r="H642" s="133"/>
      <c r="I642" s="132">
        <f>I643</f>
        <v>0</v>
      </c>
      <c r="J642" s="133"/>
      <c r="K642" s="126">
        <f t="shared" si="33"/>
        <v>0</v>
      </c>
      <c r="L642" s="127"/>
    </row>
    <row r="643" spans="1:12" ht="33" customHeight="1">
      <c r="A643" s="19" t="s">
        <v>301</v>
      </c>
      <c r="B643" s="20" t="s">
        <v>358</v>
      </c>
      <c r="C643" s="20" t="s">
        <v>41</v>
      </c>
      <c r="D643" s="20" t="s">
        <v>6</v>
      </c>
      <c r="E643" s="20" t="s">
        <v>302</v>
      </c>
      <c r="F643" s="20"/>
      <c r="G643" s="132">
        <v>100000</v>
      </c>
      <c r="H643" s="133"/>
      <c r="I643" s="132">
        <f>I644</f>
        <v>0</v>
      </c>
      <c r="J643" s="133"/>
      <c r="K643" s="126">
        <f t="shared" si="33"/>
        <v>0</v>
      </c>
      <c r="L643" s="127"/>
    </row>
    <row r="644" spans="1:12" ht="15">
      <c r="A644" s="19" t="s">
        <v>327</v>
      </c>
      <c r="B644" s="20" t="s">
        <v>358</v>
      </c>
      <c r="C644" s="20" t="s">
        <v>41</v>
      </c>
      <c r="D644" s="20" t="s">
        <v>6</v>
      </c>
      <c r="E644" s="20" t="s">
        <v>328</v>
      </c>
      <c r="F644" s="20"/>
      <c r="G644" s="132">
        <v>100000</v>
      </c>
      <c r="H644" s="133"/>
      <c r="I644" s="132">
        <f>I645</f>
        <v>0</v>
      </c>
      <c r="J644" s="133"/>
      <c r="K644" s="126">
        <f t="shared" si="33"/>
        <v>0</v>
      </c>
      <c r="L644" s="127"/>
    </row>
    <row r="645" spans="1:12" ht="32.25" customHeight="1">
      <c r="A645" s="19" t="s">
        <v>564</v>
      </c>
      <c r="B645" s="20" t="s">
        <v>358</v>
      </c>
      <c r="C645" s="20" t="s">
        <v>41</v>
      </c>
      <c r="D645" s="20" t="s">
        <v>6</v>
      </c>
      <c r="E645" s="20" t="s">
        <v>328</v>
      </c>
      <c r="F645" s="20" t="s">
        <v>565</v>
      </c>
      <c r="G645" s="132">
        <v>100000</v>
      </c>
      <c r="H645" s="133"/>
      <c r="I645" s="132">
        <v>0</v>
      </c>
      <c r="J645" s="133"/>
      <c r="K645" s="126">
        <f t="shared" si="33"/>
        <v>0</v>
      </c>
      <c r="L645" s="127"/>
    </row>
    <row r="646" spans="1:12" ht="15">
      <c r="A646" s="19" t="s">
        <v>43</v>
      </c>
      <c r="B646" s="20" t="s">
        <v>358</v>
      </c>
      <c r="C646" s="20" t="s">
        <v>41</v>
      </c>
      <c r="D646" s="20" t="s">
        <v>8</v>
      </c>
      <c r="E646" s="20"/>
      <c r="F646" s="20"/>
      <c r="G646" s="132">
        <v>210000</v>
      </c>
      <c r="H646" s="133"/>
      <c r="I646" s="132">
        <f>I647</f>
        <v>0</v>
      </c>
      <c r="J646" s="133"/>
      <c r="K646" s="126">
        <f t="shared" si="33"/>
        <v>0</v>
      </c>
      <c r="L646" s="127"/>
    </row>
    <row r="647" spans="1:12" ht="36" customHeight="1">
      <c r="A647" s="19" t="s">
        <v>301</v>
      </c>
      <c r="B647" s="20" t="s">
        <v>358</v>
      </c>
      <c r="C647" s="20" t="s">
        <v>41</v>
      </c>
      <c r="D647" s="20" t="s">
        <v>8</v>
      </c>
      <c r="E647" s="20" t="s">
        <v>302</v>
      </c>
      <c r="F647" s="20"/>
      <c r="G647" s="132">
        <v>210000</v>
      </c>
      <c r="H647" s="133"/>
      <c r="I647" s="132">
        <f>I648</f>
        <v>0</v>
      </c>
      <c r="J647" s="133"/>
      <c r="K647" s="126">
        <f aca="true" t="shared" si="37" ref="K647:K679">I647/G647*100</f>
        <v>0</v>
      </c>
      <c r="L647" s="127"/>
    </row>
    <row r="648" spans="1:12" ht="15">
      <c r="A648" s="19" t="s">
        <v>327</v>
      </c>
      <c r="B648" s="20" t="s">
        <v>358</v>
      </c>
      <c r="C648" s="20" t="s">
        <v>41</v>
      </c>
      <c r="D648" s="20" t="s">
        <v>8</v>
      </c>
      <c r="E648" s="20" t="s">
        <v>328</v>
      </c>
      <c r="F648" s="20"/>
      <c r="G648" s="132">
        <v>210000</v>
      </c>
      <c r="H648" s="133"/>
      <c r="I648" s="132">
        <f>I649</f>
        <v>0</v>
      </c>
      <c r="J648" s="133"/>
      <c r="K648" s="126">
        <f t="shared" si="37"/>
        <v>0</v>
      </c>
      <c r="L648" s="127"/>
    </row>
    <row r="649" spans="1:12" ht="30" customHeight="1">
      <c r="A649" s="19" t="s">
        <v>564</v>
      </c>
      <c r="B649" s="20" t="s">
        <v>358</v>
      </c>
      <c r="C649" s="20" t="s">
        <v>41</v>
      </c>
      <c r="D649" s="20" t="s">
        <v>8</v>
      </c>
      <c r="E649" s="20" t="s">
        <v>328</v>
      </c>
      <c r="F649" s="20" t="s">
        <v>565</v>
      </c>
      <c r="G649" s="132">
        <v>210000</v>
      </c>
      <c r="H649" s="133"/>
      <c r="I649" s="132">
        <v>0</v>
      </c>
      <c r="J649" s="133"/>
      <c r="K649" s="126">
        <f t="shared" si="37"/>
        <v>0</v>
      </c>
      <c r="L649" s="127"/>
    </row>
    <row r="650" spans="1:12" ht="30.75">
      <c r="A650" s="19" t="s">
        <v>382</v>
      </c>
      <c r="B650" s="20" t="s">
        <v>383</v>
      </c>
      <c r="C650" s="20"/>
      <c r="D650" s="20"/>
      <c r="E650" s="20"/>
      <c r="F650" s="20"/>
      <c r="G650" s="132">
        <v>141500</v>
      </c>
      <c r="H650" s="133"/>
      <c r="I650" s="132">
        <f>I651</f>
        <v>0</v>
      </c>
      <c r="J650" s="133"/>
      <c r="K650" s="126">
        <f t="shared" si="37"/>
        <v>0</v>
      </c>
      <c r="L650" s="127"/>
    </row>
    <row r="651" spans="1:12" ht="15">
      <c r="A651" s="19" t="s">
        <v>40</v>
      </c>
      <c r="B651" s="20" t="s">
        <v>383</v>
      </c>
      <c r="C651" s="20" t="s">
        <v>41</v>
      </c>
      <c r="D651" s="20"/>
      <c r="E651" s="20"/>
      <c r="F651" s="20"/>
      <c r="G651" s="132">
        <v>141500</v>
      </c>
      <c r="H651" s="133"/>
      <c r="I651" s="132">
        <f>I652</f>
        <v>0</v>
      </c>
      <c r="J651" s="133"/>
      <c r="K651" s="126">
        <f t="shared" si="37"/>
        <v>0</v>
      </c>
      <c r="L651" s="127"/>
    </row>
    <row r="652" spans="1:12" ht="15">
      <c r="A652" s="19" t="s">
        <v>43</v>
      </c>
      <c r="B652" s="20" t="s">
        <v>383</v>
      </c>
      <c r="C652" s="20" t="s">
        <v>41</v>
      </c>
      <c r="D652" s="20" t="s">
        <v>8</v>
      </c>
      <c r="E652" s="20"/>
      <c r="F652" s="20"/>
      <c r="G652" s="132">
        <v>141500</v>
      </c>
      <c r="H652" s="133"/>
      <c r="I652" s="132">
        <f>I653</f>
        <v>0</v>
      </c>
      <c r="J652" s="133"/>
      <c r="K652" s="126">
        <f t="shared" si="37"/>
        <v>0</v>
      </c>
      <c r="L652" s="127"/>
    </row>
    <row r="653" spans="1:12" ht="30" customHeight="1">
      <c r="A653" s="19" t="s">
        <v>301</v>
      </c>
      <c r="B653" s="20" t="s">
        <v>383</v>
      </c>
      <c r="C653" s="20" t="s">
        <v>41</v>
      </c>
      <c r="D653" s="20" t="s">
        <v>8</v>
      </c>
      <c r="E653" s="20" t="s">
        <v>302</v>
      </c>
      <c r="F653" s="20"/>
      <c r="G653" s="132">
        <v>141500</v>
      </c>
      <c r="H653" s="133"/>
      <c r="I653" s="132">
        <f>I654</f>
        <v>0</v>
      </c>
      <c r="J653" s="133"/>
      <c r="K653" s="126">
        <f t="shared" si="37"/>
        <v>0</v>
      </c>
      <c r="L653" s="127"/>
    </row>
    <row r="654" spans="1:12" ht="15">
      <c r="A654" s="19" t="s">
        <v>327</v>
      </c>
      <c r="B654" s="20" t="s">
        <v>383</v>
      </c>
      <c r="C654" s="20" t="s">
        <v>41</v>
      </c>
      <c r="D654" s="20" t="s">
        <v>8</v>
      </c>
      <c r="E654" s="20" t="s">
        <v>328</v>
      </c>
      <c r="F654" s="20"/>
      <c r="G654" s="132">
        <v>141500</v>
      </c>
      <c r="H654" s="133"/>
      <c r="I654" s="132">
        <f>I655</f>
        <v>0</v>
      </c>
      <c r="J654" s="133"/>
      <c r="K654" s="126">
        <f t="shared" si="37"/>
        <v>0</v>
      </c>
      <c r="L654" s="127"/>
    </row>
    <row r="655" spans="1:12" ht="30" customHeight="1">
      <c r="A655" s="19" t="s">
        <v>564</v>
      </c>
      <c r="B655" s="20" t="s">
        <v>383</v>
      </c>
      <c r="C655" s="20" t="s">
        <v>41</v>
      </c>
      <c r="D655" s="20" t="s">
        <v>8</v>
      </c>
      <c r="E655" s="20" t="s">
        <v>328</v>
      </c>
      <c r="F655" s="20" t="s">
        <v>565</v>
      </c>
      <c r="G655" s="132">
        <v>141500</v>
      </c>
      <c r="H655" s="133"/>
      <c r="I655" s="132">
        <v>0</v>
      </c>
      <c r="J655" s="133"/>
      <c r="K655" s="126">
        <f t="shared" si="37"/>
        <v>0</v>
      </c>
      <c r="L655" s="127"/>
    </row>
    <row r="656" spans="1:12" ht="62.25">
      <c r="A656" s="19" t="s">
        <v>384</v>
      </c>
      <c r="B656" s="20" t="s">
        <v>385</v>
      </c>
      <c r="C656" s="20"/>
      <c r="D656" s="20"/>
      <c r="E656" s="20"/>
      <c r="F656" s="20"/>
      <c r="G656" s="132">
        <v>5761720</v>
      </c>
      <c r="H656" s="133"/>
      <c r="I656" s="132">
        <f>I657</f>
        <v>0</v>
      </c>
      <c r="J656" s="133"/>
      <c r="K656" s="126">
        <f t="shared" si="37"/>
        <v>0</v>
      </c>
      <c r="L656" s="127"/>
    </row>
    <row r="657" spans="1:12" ht="15">
      <c r="A657" s="19" t="s">
        <v>40</v>
      </c>
      <c r="B657" s="20" t="s">
        <v>385</v>
      </c>
      <c r="C657" s="20" t="s">
        <v>41</v>
      </c>
      <c r="D657" s="20"/>
      <c r="E657" s="20"/>
      <c r="F657" s="20"/>
      <c r="G657" s="132">
        <v>5761720</v>
      </c>
      <c r="H657" s="133"/>
      <c r="I657" s="132">
        <f>I658</f>
        <v>0</v>
      </c>
      <c r="J657" s="133"/>
      <c r="K657" s="126">
        <f t="shared" si="37"/>
        <v>0</v>
      </c>
      <c r="L657" s="127"/>
    </row>
    <row r="658" spans="1:12" ht="15">
      <c r="A658" s="19" t="s">
        <v>43</v>
      </c>
      <c r="B658" s="20" t="s">
        <v>385</v>
      </c>
      <c r="C658" s="20" t="s">
        <v>41</v>
      </c>
      <c r="D658" s="20" t="s">
        <v>8</v>
      </c>
      <c r="E658" s="20"/>
      <c r="F658" s="20"/>
      <c r="G658" s="132">
        <v>5761720</v>
      </c>
      <c r="H658" s="133"/>
      <c r="I658" s="132">
        <f>I659</f>
        <v>0</v>
      </c>
      <c r="J658" s="133"/>
      <c r="K658" s="126">
        <f t="shared" si="37"/>
        <v>0</v>
      </c>
      <c r="L658" s="127"/>
    </row>
    <row r="659" spans="1:12" ht="30.75" customHeight="1">
      <c r="A659" s="19" t="s">
        <v>301</v>
      </c>
      <c r="B659" s="20" t="s">
        <v>385</v>
      </c>
      <c r="C659" s="20" t="s">
        <v>41</v>
      </c>
      <c r="D659" s="20" t="s">
        <v>8</v>
      </c>
      <c r="E659" s="20" t="s">
        <v>302</v>
      </c>
      <c r="F659" s="20"/>
      <c r="G659" s="132">
        <v>5761720</v>
      </c>
      <c r="H659" s="133"/>
      <c r="I659" s="132">
        <f>I660</f>
        <v>0</v>
      </c>
      <c r="J659" s="133"/>
      <c r="K659" s="126">
        <f t="shared" si="37"/>
        <v>0</v>
      </c>
      <c r="L659" s="127"/>
    </row>
    <row r="660" spans="1:12" ht="15">
      <c r="A660" s="19" t="s">
        <v>327</v>
      </c>
      <c r="B660" s="20" t="s">
        <v>385</v>
      </c>
      <c r="C660" s="20" t="s">
        <v>41</v>
      </c>
      <c r="D660" s="20" t="s">
        <v>8</v>
      </c>
      <c r="E660" s="20" t="s">
        <v>328</v>
      </c>
      <c r="F660" s="20"/>
      <c r="G660" s="132">
        <v>5761720</v>
      </c>
      <c r="H660" s="133"/>
      <c r="I660" s="132">
        <f>I661</f>
        <v>0</v>
      </c>
      <c r="J660" s="133"/>
      <c r="K660" s="126">
        <f t="shared" si="37"/>
        <v>0</v>
      </c>
      <c r="L660" s="127"/>
    </row>
    <row r="661" spans="1:12" ht="29.25" customHeight="1">
      <c r="A661" s="19" t="s">
        <v>564</v>
      </c>
      <c r="B661" s="20" t="s">
        <v>385</v>
      </c>
      <c r="C661" s="20" t="s">
        <v>41</v>
      </c>
      <c r="D661" s="20" t="s">
        <v>8</v>
      </c>
      <c r="E661" s="20" t="s">
        <v>328</v>
      </c>
      <c r="F661" s="20" t="s">
        <v>565</v>
      </c>
      <c r="G661" s="132">
        <v>5761720</v>
      </c>
      <c r="H661" s="133"/>
      <c r="I661" s="132">
        <v>0</v>
      </c>
      <c r="J661" s="133"/>
      <c r="K661" s="126">
        <f t="shared" si="37"/>
        <v>0</v>
      </c>
      <c r="L661" s="127"/>
    </row>
    <row r="662" spans="1:12" ht="30.75">
      <c r="A662" s="19" t="s">
        <v>359</v>
      </c>
      <c r="B662" s="20" t="s">
        <v>360</v>
      </c>
      <c r="C662" s="20"/>
      <c r="D662" s="20"/>
      <c r="E662" s="20"/>
      <c r="F662" s="20"/>
      <c r="G662" s="132">
        <v>5664321.35</v>
      </c>
      <c r="H662" s="133"/>
      <c r="I662" s="132">
        <f>I663</f>
        <v>500878.4</v>
      </c>
      <c r="J662" s="133"/>
      <c r="K662" s="126">
        <f t="shared" si="37"/>
        <v>8.8426903957347</v>
      </c>
      <c r="L662" s="127"/>
    </row>
    <row r="663" spans="1:12" ht="15">
      <c r="A663" s="19" t="s">
        <v>40</v>
      </c>
      <c r="B663" s="20" t="s">
        <v>360</v>
      </c>
      <c r="C663" s="20" t="s">
        <v>41</v>
      </c>
      <c r="D663" s="20"/>
      <c r="E663" s="20"/>
      <c r="F663" s="20"/>
      <c r="G663" s="132">
        <v>5664321.35</v>
      </c>
      <c r="H663" s="133"/>
      <c r="I663" s="132">
        <f>I664+I668</f>
        <v>500878.4</v>
      </c>
      <c r="J663" s="133"/>
      <c r="K663" s="126">
        <f t="shared" si="37"/>
        <v>8.8426903957347</v>
      </c>
      <c r="L663" s="127"/>
    </row>
    <row r="664" spans="1:12" ht="15">
      <c r="A664" s="19" t="s">
        <v>42</v>
      </c>
      <c r="B664" s="20" t="s">
        <v>360</v>
      </c>
      <c r="C664" s="20" t="s">
        <v>41</v>
      </c>
      <c r="D664" s="20" t="s">
        <v>6</v>
      </c>
      <c r="E664" s="20"/>
      <c r="F664" s="20"/>
      <c r="G664" s="132">
        <v>197100</v>
      </c>
      <c r="H664" s="133"/>
      <c r="I664" s="132">
        <f>I665</f>
        <v>0</v>
      </c>
      <c r="J664" s="133"/>
      <c r="K664" s="126">
        <f t="shared" si="37"/>
        <v>0</v>
      </c>
      <c r="L664" s="127"/>
    </row>
    <row r="665" spans="1:12" ht="35.25" customHeight="1">
      <c r="A665" s="19" t="s">
        <v>301</v>
      </c>
      <c r="B665" s="20" t="s">
        <v>360</v>
      </c>
      <c r="C665" s="20" t="s">
        <v>41</v>
      </c>
      <c r="D665" s="20" t="s">
        <v>6</v>
      </c>
      <c r="E665" s="20" t="s">
        <v>302</v>
      </c>
      <c r="F665" s="20"/>
      <c r="G665" s="132">
        <v>197100</v>
      </c>
      <c r="H665" s="133"/>
      <c r="I665" s="132">
        <f>I666</f>
        <v>0</v>
      </c>
      <c r="J665" s="133"/>
      <c r="K665" s="126">
        <f t="shared" si="37"/>
        <v>0</v>
      </c>
      <c r="L665" s="127"/>
    </row>
    <row r="666" spans="1:12" ht="15">
      <c r="A666" s="19" t="s">
        <v>327</v>
      </c>
      <c r="B666" s="20" t="s">
        <v>360</v>
      </c>
      <c r="C666" s="20" t="s">
        <v>41</v>
      </c>
      <c r="D666" s="20" t="s">
        <v>6</v>
      </c>
      <c r="E666" s="20" t="s">
        <v>328</v>
      </c>
      <c r="F666" s="20"/>
      <c r="G666" s="132">
        <v>197100</v>
      </c>
      <c r="H666" s="133"/>
      <c r="I666" s="132">
        <f>I667</f>
        <v>0</v>
      </c>
      <c r="J666" s="133"/>
      <c r="K666" s="126">
        <f t="shared" si="37"/>
        <v>0</v>
      </c>
      <c r="L666" s="127"/>
    </row>
    <row r="667" spans="1:12" ht="30" customHeight="1">
      <c r="A667" s="19" t="s">
        <v>564</v>
      </c>
      <c r="B667" s="20" t="s">
        <v>360</v>
      </c>
      <c r="C667" s="20" t="s">
        <v>41</v>
      </c>
      <c r="D667" s="20" t="s">
        <v>6</v>
      </c>
      <c r="E667" s="20" t="s">
        <v>328</v>
      </c>
      <c r="F667" s="20" t="s">
        <v>565</v>
      </c>
      <c r="G667" s="132">
        <v>197100</v>
      </c>
      <c r="H667" s="133"/>
      <c r="I667" s="132">
        <v>0</v>
      </c>
      <c r="J667" s="133"/>
      <c r="K667" s="126">
        <f t="shared" si="37"/>
        <v>0</v>
      </c>
      <c r="L667" s="127"/>
    </row>
    <row r="668" spans="1:12" ht="15">
      <c r="A668" s="19" t="s">
        <v>43</v>
      </c>
      <c r="B668" s="20" t="s">
        <v>360</v>
      </c>
      <c r="C668" s="20" t="s">
        <v>41</v>
      </c>
      <c r="D668" s="20" t="s">
        <v>8</v>
      </c>
      <c r="E668" s="20"/>
      <c r="F668" s="20"/>
      <c r="G668" s="132">
        <v>5467221.35</v>
      </c>
      <c r="H668" s="133"/>
      <c r="I668" s="132">
        <f>I669</f>
        <v>500878.4</v>
      </c>
      <c r="J668" s="133"/>
      <c r="K668" s="126">
        <f t="shared" si="37"/>
        <v>9.161480173104755</v>
      </c>
      <c r="L668" s="127"/>
    </row>
    <row r="669" spans="1:12" ht="33" customHeight="1">
      <c r="A669" s="19" t="s">
        <v>301</v>
      </c>
      <c r="B669" s="20" t="s">
        <v>360</v>
      </c>
      <c r="C669" s="20" t="s">
        <v>41</v>
      </c>
      <c r="D669" s="20" t="s">
        <v>8</v>
      </c>
      <c r="E669" s="20" t="s">
        <v>302</v>
      </c>
      <c r="F669" s="20"/>
      <c r="G669" s="132">
        <v>5467221.35</v>
      </c>
      <c r="H669" s="133"/>
      <c r="I669" s="132">
        <f>I670</f>
        <v>500878.4</v>
      </c>
      <c r="J669" s="133"/>
      <c r="K669" s="126">
        <f t="shared" si="37"/>
        <v>9.161480173104755</v>
      </c>
      <c r="L669" s="127"/>
    </row>
    <row r="670" spans="1:12" ht="15">
      <c r="A670" s="19" t="s">
        <v>327</v>
      </c>
      <c r="B670" s="20" t="s">
        <v>360</v>
      </c>
      <c r="C670" s="20" t="s">
        <v>41</v>
      </c>
      <c r="D670" s="20" t="s">
        <v>8</v>
      </c>
      <c r="E670" s="20" t="s">
        <v>328</v>
      </c>
      <c r="F670" s="20"/>
      <c r="G670" s="132">
        <v>5467221.35</v>
      </c>
      <c r="H670" s="133"/>
      <c r="I670" s="132">
        <f>I671</f>
        <v>500878.4</v>
      </c>
      <c r="J670" s="133"/>
      <c r="K670" s="126">
        <f t="shared" si="37"/>
        <v>9.161480173104755</v>
      </c>
      <c r="L670" s="127"/>
    </row>
    <row r="671" spans="1:12" ht="31.5" customHeight="1">
      <c r="A671" s="19" t="s">
        <v>564</v>
      </c>
      <c r="B671" s="20" t="s">
        <v>360</v>
      </c>
      <c r="C671" s="20" t="s">
        <v>41</v>
      </c>
      <c r="D671" s="20" t="s">
        <v>8</v>
      </c>
      <c r="E671" s="20" t="s">
        <v>328</v>
      </c>
      <c r="F671" s="20" t="s">
        <v>565</v>
      </c>
      <c r="G671" s="132">
        <v>5467221.35</v>
      </c>
      <c r="H671" s="133"/>
      <c r="I671" s="132">
        <v>500878.4</v>
      </c>
      <c r="J671" s="133"/>
      <c r="K671" s="126">
        <f t="shared" si="37"/>
        <v>9.161480173104755</v>
      </c>
      <c r="L671" s="127"/>
    </row>
    <row r="672" spans="1:12" ht="46.5">
      <c r="A672" s="17" t="s">
        <v>273</v>
      </c>
      <c r="B672" s="18" t="s">
        <v>274</v>
      </c>
      <c r="C672" s="18"/>
      <c r="D672" s="18"/>
      <c r="E672" s="18"/>
      <c r="F672" s="18"/>
      <c r="G672" s="134">
        <v>2700000</v>
      </c>
      <c r="H672" s="135"/>
      <c r="I672" s="134">
        <f aca="true" t="shared" si="38" ref="I672:I678">I673</f>
        <v>1735000</v>
      </c>
      <c r="J672" s="135"/>
      <c r="K672" s="126">
        <f t="shared" si="37"/>
        <v>64.25925925925927</v>
      </c>
      <c r="L672" s="127"/>
    </row>
    <row r="673" spans="1:12" ht="33" customHeight="1">
      <c r="A673" s="17" t="s">
        <v>275</v>
      </c>
      <c r="B673" s="18" t="s">
        <v>276</v>
      </c>
      <c r="C673" s="18"/>
      <c r="D673" s="18"/>
      <c r="E673" s="18"/>
      <c r="F673" s="18"/>
      <c r="G673" s="134">
        <v>2700000</v>
      </c>
      <c r="H673" s="135"/>
      <c r="I673" s="134">
        <f t="shared" si="38"/>
        <v>1735000</v>
      </c>
      <c r="J673" s="135"/>
      <c r="K673" s="126">
        <f t="shared" si="37"/>
        <v>64.25925925925927</v>
      </c>
      <c r="L673" s="127"/>
    </row>
    <row r="674" spans="1:12" ht="46.5">
      <c r="A674" s="19" t="s">
        <v>277</v>
      </c>
      <c r="B674" s="20" t="s">
        <v>278</v>
      </c>
      <c r="C674" s="20"/>
      <c r="D674" s="20"/>
      <c r="E674" s="20"/>
      <c r="F674" s="20"/>
      <c r="G674" s="132">
        <v>2700000</v>
      </c>
      <c r="H674" s="133"/>
      <c r="I674" s="132">
        <f t="shared" si="38"/>
        <v>1735000</v>
      </c>
      <c r="J674" s="133"/>
      <c r="K674" s="126">
        <f t="shared" si="37"/>
        <v>64.25925925925927</v>
      </c>
      <c r="L674" s="127"/>
    </row>
    <row r="675" spans="1:12" ht="15">
      <c r="A675" s="19" t="s">
        <v>33</v>
      </c>
      <c r="B675" s="20" t="s">
        <v>278</v>
      </c>
      <c r="C675" s="20" t="s">
        <v>34</v>
      </c>
      <c r="D675" s="20"/>
      <c r="E675" s="20"/>
      <c r="F675" s="20"/>
      <c r="G675" s="132">
        <v>2700000</v>
      </c>
      <c r="H675" s="133"/>
      <c r="I675" s="132">
        <f t="shared" si="38"/>
        <v>1735000</v>
      </c>
      <c r="J675" s="133"/>
      <c r="K675" s="126">
        <f t="shared" si="37"/>
        <v>64.25925925925927</v>
      </c>
      <c r="L675" s="127"/>
    </row>
    <row r="676" spans="1:12" ht="15">
      <c r="A676" s="19" t="s">
        <v>36</v>
      </c>
      <c r="B676" s="20" t="s">
        <v>278</v>
      </c>
      <c r="C676" s="20" t="s">
        <v>34</v>
      </c>
      <c r="D676" s="20" t="s">
        <v>8</v>
      </c>
      <c r="E676" s="20"/>
      <c r="F676" s="20"/>
      <c r="G676" s="132">
        <v>2700000</v>
      </c>
      <c r="H676" s="133"/>
      <c r="I676" s="132">
        <f t="shared" si="38"/>
        <v>1735000</v>
      </c>
      <c r="J676" s="133"/>
      <c r="K676" s="126">
        <f t="shared" si="37"/>
        <v>64.25925925925927</v>
      </c>
      <c r="L676" s="127"/>
    </row>
    <row r="677" spans="1:12" ht="15">
      <c r="A677" s="19" t="s">
        <v>97</v>
      </c>
      <c r="B677" s="20" t="s">
        <v>278</v>
      </c>
      <c r="C677" s="20" t="s">
        <v>34</v>
      </c>
      <c r="D677" s="20" t="s">
        <v>8</v>
      </c>
      <c r="E677" s="20" t="s">
        <v>98</v>
      </c>
      <c r="F677" s="20"/>
      <c r="G677" s="132">
        <v>2700000</v>
      </c>
      <c r="H677" s="133"/>
      <c r="I677" s="132">
        <f t="shared" si="38"/>
        <v>1735000</v>
      </c>
      <c r="J677" s="133"/>
      <c r="K677" s="126">
        <f t="shared" si="37"/>
        <v>64.25925925925927</v>
      </c>
      <c r="L677" s="127"/>
    </row>
    <row r="678" spans="1:12" ht="48" customHeight="1">
      <c r="A678" s="19" t="s">
        <v>237</v>
      </c>
      <c r="B678" s="20" t="s">
        <v>278</v>
      </c>
      <c r="C678" s="20" t="s">
        <v>34</v>
      </c>
      <c r="D678" s="20" t="s">
        <v>8</v>
      </c>
      <c r="E678" s="20" t="s">
        <v>238</v>
      </c>
      <c r="F678" s="20"/>
      <c r="G678" s="132">
        <v>2700000</v>
      </c>
      <c r="H678" s="133"/>
      <c r="I678" s="132">
        <f t="shared" si="38"/>
        <v>1735000</v>
      </c>
      <c r="J678" s="133"/>
      <c r="K678" s="126">
        <f t="shared" si="37"/>
        <v>64.25925925925927</v>
      </c>
      <c r="L678" s="127"/>
    </row>
    <row r="679" spans="1:12" ht="46.5">
      <c r="A679" s="19" t="s">
        <v>568</v>
      </c>
      <c r="B679" s="20" t="s">
        <v>278</v>
      </c>
      <c r="C679" s="20" t="s">
        <v>34</v>
      </c>
      <c r="D679" s="20" t="s">
        <v>8</v>
      </c>
      <c r="E679" s="20" t="s">
        <v>238</v>
      </c>
      <c r="F679" s="20" t="s">
        <v>569</v>
      </c>
      <c r="G679" s="132">
        <v>2700000</v>
      </c>
      <c r="H679" s="133"/>
      <c r="I679" s="132">
        <f>555000+1180000</f>
        <v>1735000</v>
      </c>
      <c r="J679" s="133"/>
      <c r="K679" s="126">
        <f t="shared" si="37"/>
        <v>64.25925925925927</v>
      </c>
      <c r="L679" s="127"/>
    </row>
  </sheetData>
  <sheetProtection/>
  <mergeCells count="2034">
    <mergeCell ref="A4:A5"/>
    <mergeCell ref="B4:B5"/>
    <mergeCell ref="C4:C5"/>
    <mergeCell ref="D4:D5"/>
    <mergeCell ref="E4:E5"/>
    <mergeCell ref="F4:F5"/>
    <mergeCell ref="G4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20:H320"/>
    <mergeCell ref="G321:H321"/>
    <mergeCell ref="G322:H322"/>
    <mergeCell ref="G323:H323"/>
    <mergeCell ref="G324:H324"/>
    <mergeCell ref="G325:H325"/>
    <mergeCell ref="G326:H326"/>
    <mergeCell ref="G327:H327"/>
    <mergeCell ref="G328:H328"/>
    <mergeCell ref="G329:H329"/>
    <mergeCell ref="G330:H330"/>
    <mergeCell ref="G331:H331"/>
    <mergeCell ref="G332:H332"/>
    <mergeCell ref="G333:H333"/>
    <mergeCell ref="G334:H334"/>
    <mergeCell ref="G335:H335"/>
    <mergeCell ref="G336:H336"/>
    <mergeCell ref="G337:H337"/>
    <mergeCell ref="G338:H338"/>
    <mergeCell ref="G339:H339"/>
    <mergeCell ref="G340:H340"/>
    <mergeCell ref="G341:H341"/>
    <mergeCell ref="G342:H342"/>
    <mergeCell ref="G343:H343"/>
    <mergeCell ref="G344:H344"/>
    <mergeCell ref="G345:H345"/>
    <mergeCell ref="G346:H346"/>
    <mergeCell ref="G347:H347"/>
    <mergeCell ref="G348:H348"/>
    <mergeCell ref="G349:H349"/>
    <mergeCell ref="G350:H350"/>
    <mergeCell ref="G351:H351"/>
    <mergeCell ref="G352:H352"/>
    <mergeCell ref="G353:H353"/>
    <mergeCell ref="G354:H354"/>
    <mergeCell ref="G355:H355"/>
    <mergeCell ref="G356:H356"/>
    <mergeCell ref="G357:H357"/>
    <mergeCell ref="G358:H358"/>
    <mergeCell ref="G359:H359"/>
    <mergeCell ref="G360:H360"/>
    <mergeCell ref="G361:H361"/>
    <mergeCell ref="G362:H362"/>
    <mergeCell ref="G363:H363"/>
    <mergeCell ref="G364:H364"/>
    <mergeCell ref="G365:H365"/>
    <mergeCell ref="G366:H366"/>
    <mergeCell ref="G367:H367"/>
    <mergeCell ref="G368:H368"/>
    <mergeCell ref="G369:H369"/>
    <mergeCell ref="G370:H370"/>
    <mergeCell ref="G371:H371"/>
    <mergeCell ref="G372:H372"/>
    <mergeCell ref="G373:H373"/>
    <mergeCell ref="G374:H374"/>
    <mergeCell ref="G375:H375"/>
    <mergeCell ref="G376:H376"/>
    <mergeCell ref="G377:H377"/>
    <mergeCell ref="G378:H378"/>
    <mergeCell ref="G379:H379"/>
    <mergeCell ref="G380:H380"/>
    <mergeCell ref="G381:H381"/>
    <mergeCell ref="G382:H382"/>
    <mergeCell ref="G383:H383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392:H392"/>
    <mergeCell ref="G393:H393"/>
    <mergeCell ref="G394:H394"/>
    <mergeCell ref="G395:H395"/>
    <mergeCell ref="G396:H396"/>
    <mergeCell ref="G397:H397"/>
    <mergeCell ref="G398:H398"/>
    <mergeCell ref="G399:H399"/>
    <mergeCell ref="G400:H400"/>
    <mergeCell ref="G401:H401"/>
    <mergeCell ref="G402:H402"/>
    <mergeCell ref="G403:H403"/>
    <mergeCell ref="G404:H404"/>
    <mergeCell ref="G405:H405"/>
    <mergeCell ref="G406:H406"/>
    <mergeCell ref="G407:H407"/>
    <mergeCell ref="G408:H408"/>
    <mergeCell ref="G409:H409"/>
    <mergeCell ref="G410:H410"/>
    <mergeCell ref="G411:H411"/>
    <mergeCell ref="G412:H412"/>
    <mergeCell ref="G413:H413"/>
    <mergeCell ref="G414:H414"/>
    <mergeCell ref="G415:H415"/>
    <mergeCell ref="G416:H416"/>
    <mergeCell ref="G417:H417"/>
    <mergeCell ref="G418:H418"/>
    <mergeCell ref="G419:H419"/>
    <mergeCell ref="G420:H420"/>
    <mergeCell ref="G421:H421"/>
    <mergeCell ref="G422:H422"/>
    <mergeCell ref="G423:H423"/>
    <mergeCell ref="G424:H424"/>
    <mergeCell ref="G425:H425"/>
    <mergeCell ref="G426:H426"/>
    <mergeCell ref="G427:H427"/>
    <mergeCell ref="G428:H428"/>
    <mergeCell ref="G429:H429"/>
    <mergeCell ref="G430:H430"/>
    <mergeCell ref="G431:H431"/>
    <mergeCell ref="G432:H432"/>
    <mergeCell ref="G433:H433"/>
    <mergeCell ref="G434:H434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3:H443"/>
    <mergeCell ref="G444:H444"/>
    <mergeCell ref="G445:H445"/>
    <mergeCell ref="G446:H446"/>
    <mergeCell ref="G447:H447"/>
    <mergeCell ref="G448:H448"/>
    <mergeCell ref="G449:H449"/>
    <mergeCell ref="G450:H450"/>
    <mergeCell ref="G451:H451"/>
    <mergeCell ref="G452:H452"/>
    <mergeCell ref="G453:H453"/>
    <mergeCell ref="G454:H454"/>
    <mergeCell ref="G455:H455"/>
    <mergeCell ref="G456:H456"/>
    <mergeCell ref="G457:H457"/>
    <mergeCell ref="G458:H458"/>
    <mergeCell ref="G459:H459"/>
    <mergeCell ref="G460:H460"/>
    <mergeCell ref="G461:H461"/>
    <mergeCell ref="G462:H462"/>
    <mergeCell ref="G463:H463"/>
    <mergeCell ref="G464:H464"/>
    <mergeCell ref="G465:H465"/>
    <mergeCell ref="G466:H466"/>
    <mergeCell ref="G467:H467"/>
    <mergeCell ref="G468:H468"/>
    <mergeCell ref="G469:H469"/>
    <mergeCell ref="G470:H470"/>
    <mergeCell ref="G471:H471"/>
    <mergeCell ref="G472:H472"/>
    <mergeCell ref="G473:H473"/>
    <mergeCell ref="G474:H474"/>
    <mergeCell ref="G475:H475"/>
    <mergeCell ref="G476:H476"/>
    <mergeCell ref="G477:H477"/>
    <mergeCell ref="G478:H478"/>
    <mergeCell ref="G479:H479"/>
    <mergeCell ref="G480:H480"/>
    <mergeCell ref="G481:H481"/>
    <mergeCell ref="G482:H482"/>
    <mergeCell ref="G483:H483"/>
    <mergeCell ref="G484:H484"/>
    <mergeCell ref="G485:H485"/>
    <mergeCell ref="G486:H486"/>
    <mergeCell ref="G487:H487"/>
    <mergeCell ref="G488:H488"/>
    <mergeCell ref="G489:H489"/>
    <mergeCell ref="G490:H490"/>
    <mergeCell ref="G491:H491"/>
    <mergeCell ref="G492:H492"/>
    <mergeCell ref="G493:H493"/>
    <mergeCell ref="G494:H494"/>
    <mergeCell ref="G495:H495"/>
    <mergeCell ref="G496:H496"/>
    <mergeCell ref="G497:H497"/>
    <mergeCell ref="G498:H498"/>
    <mergeCell ref="G499:H499"/>
    <mergeCell ref="G500:H500"/>
    <mergeCell ref="G501:H501"/>
    <mergeCell ref="G502:H502"/>
    <mergeCell ref="G503:H503"/>
    <mergeCell ref="G504:H504"/>
    <mergeCell ref="G505:H505"/>
    <mergeCell ref="G506:H506"/>
    <mergeCell ref="G507:H507"/>
    <mergeCell ref="G508:H508"/>
    <mergeCell ref="G509:H509"/>
    <mergeCell ref="G510:H510"/>
    <mergeCell ref="G511:H511"/>
    <mergeCell ref="G512:H512"/>
    <mergeCell ref="G513:H513"/>
    <mergeCell ref="G514:H514"/>
    <mergeCell ref="G515:H515"/>
    <mergeCell ref="G516:H516"/>
    <mergeCell ref="G517:H517"/>
    <mergeCell ref="G518:H518"/>
    <mergeCell ref="G519:H519"/>
    <mergeCell ref="G520:H520"/>
    <mergeCell ref="G521:H521"/>
    <mergeCell ref="G522:H522"/>
    <mergeCell ref="G523:H523"/>
    <mergeCell ref="G524:H524"/>
    <mergeCell ref="G525:H525"/>
    <mergeCell ref="G526:H526"/>
    <mergeCell ref="G527:H527"/>
    <mergeCell ref="G528:H528"/>
    <mergeCell ref="G529:H529"/>
    <mergeCell ref="G530:H530"/>
    <mergeCell ref="G531:H531"/>
    <mergeCell ref="G532:H532"/>
    <mergeCell ref="G533:H533"/>
    <mergeCell ref="G534:H534"/>
    <mergeCell ref="G535:H535"/>
    <mergeCell ref="G536:H536"/>
    <mergeCell ref="G537:H537"/>
    <mergeCell ref="G538:H538"/>
    <mergeCell ref="G539:H539"/>
    <mergeCell ref="G540:H540"/>
    <mergeCell ref="G541:H541"/>
    <mergeCell ref="G542:H542"/>
    <mergeCell ref="G543:H543"/>
    <mergeCell ref="G544:H544"/>
    <mergeCell ref="G545:H545"/>
    <mergeCell ref="G546:H546"/>
    <mergeCell ref="G547:H547"/>
    <mergeCell ref="G548:H548"/>
    <mergeCell ref="G549:H549"/>
    <mergeCell ref="G550:H550"/>
    <mergeCell ref="G551:H551"/>
    <mergeCell ref="G552:H552"/>
    <mergeCell ref="G553:H553"/>
    <mergeCell ref="G554:H554"/>
    <mergeCell ref="G555:H555"/>
    <mergeCell ref="G556:H556"/>
    <mergeCell ref="G557:H557"/>
    <mergeCell ref="G558:H558"/>
    <mergeCell ref="G559:H559"/>
    <mergeCell ref="G560:H560"/>
    <mergeCell ref="G561:H561"/>
    <mergeCell ref="G562:H562"/>
    <mergeCell ref="G563:H563"/>
    <mergeCell ref="G564:H564"/>
    <mergeCell ref="G565:H565"/>
    <mergeCell ref="G566:H566"/>
    <mergeCell ref="G567:H567"/>
    <mergeCell ref="G568:H568"/>
    <mergeCell ref="G569:H569"/>
    <mergeCell ref="G570:H570"/>
    <mergeCell ref="G571:H571"/>
    <mergeCell ref="G572:H572"/>
    <mergeCell ref="G573:H573"/>
    <mergeCell ref="G574:H574"/>
    <mergeCell ref="G575:H575"/>
    <mergeCell ref="G576:H576"/>
    <mergeCell ref="G577:H577"/>
    <mergeCell ref="G578:H578"/>
    <mergeCell ref="G579:H579"/>
    <mergeCell ref="G580:H580"/>
    <mergeCell ref="G581:H581"/>
    <mergeCell ref="G582:H582"/>
    <mergeCell ref="G583:H583"/>
    <mergeCell ref="G584:H584"/>
    <mergeCell ref="G585:H585"/>
    <mergeCell ref="G586:H586"/>
    <mergeCell ref="G587:H587"/>
    <mergeCell ref="G588:H588"/>
    <mergeCell ref="G589:H589"/>
    <mergeCell ref="G590:H590"/>
    <mergeCell ref="G591:H591"/>
    <mergeCell ref="G592:H592"/>
    <mergeCell ref="G593:H593"/>
    <mergeCell ref="G594:H594"/>
    <mergeCell ref="G595:H595"/>
    <mergeCell ref="G596:H596"/>
    <mergeCell ref="G597:H597"/>
    <mergeCell ref="G598:H598"/>
    <mergeCell ref="G599:H599"/>
    <mergeCell ref="G600:H600"/>
    <mergeCell ref="G601:H601"/>
    <mergeCell ref="G602:H602"/>
    <mergeCell ref="G603:H603"/>
    <mergeCell ref="G604:H604"/>
    <mergeCell ref="G605:H605"/>
    <mergeCell ref="G606:H606"/>
    <mergeCell ref="G607:H607"/>
    <mergeCell ref="G608:H608"/>
    <mergeCell ref="G609:H609"/>
    <mergeCell ref="G610:H610"/>
    <mergeCell ref="G611:H611"/>
    <mergeCell ref="G612:H612"/>
    <mergeCell ref="G613:H613"/>
    <mergeCell ref="G614:H614"/>
    <mergeCell ref="G615:H615"/>
    <mergeCell ref="G616:H616"/>
    <mergeCell ref="G617:H617"/>
    <mergeCell ref="G618:H618"/>
    <mergeCell ref="G619:H619"/>
    <mergeCell ref="G620:H620"/>
    <mergeCell ref="G621:H621"/>
    <mergeCell ref="G622:H622"/>
    <mergeCell ref="G623:H623"/>
    <mergeCell ref="G624:H624"/>
    <mergeCell ref="G625:H625"/>
    <mergeCell ref="G626:H626"/>
    <mergeCell ref="G627:H627"/>
    <mergeCell ref="G628:H628"/>
    <mergeCell ref="G629:H629"/>
    <mergeCell ref="G630:H630"/>
    <mergeCell ref="G631:H631"/>
    <mergeCell ref="G632:H632"/>
    <mergeCell ref="G633:H633"/>
    <mergeCell ref="G634:H634"/>
    <mergeCell ref="G635:H635"/>
    <mergeCell ref="G636:H636"/>
    <mergeCell ref="G637:H637"/>
    <mergeCell ref="G638:H638"/>
    <mergeCell ref="G639:H639"/>
    <mergeCell ref="G640:H640"/>
    <mergeCell ref="G641:H641"/>
    <mergeCell ref="G642:H642"/>
    <mergeCell ref="G643:H643"/>
    <mergeCell ref="G644:H644"/>
    <mergeCell ref="G645:H645"/>
    <mergeCell ref="G646:H646"/>
    <mergeCell ref="G647:H647"/>
    <mergeCell ref="G648:H648"/>
    <mergeCell ref="G649:H649"/>
    <mergeCell ref="G650:H650"/>
    <mergeCell ref="G651:H651"/>
    <mergeCell ref="G652:H652"/>
    <mergeCell ref="G653:H653"/>
    <mergeCell ref="G654:H654"/>
    <mergeCell ref="G655:H655"/>
    <mergeCell ref="G656:H656"/>
    <mergeCell ref="G657:H657"/>
    <mergeCell ref="G669:H669"/>
    <mergeCell ref="G658:H658"/>
    <mergeCell ref="G659:H659"/>
    <mergeCell ref="G660:H660"/>
    <mergeCell ref="G661:H661"/>
    <mergeCell ref="G662:H662"/>
    <mergeCell ref="G663:H663"/>
    <mergeCell ref="G671:H671"/>
    <mergeCell ref="G672:H672"/>
    <mergeCell ref="G673:H673"/>
    <mergeCell ref="G674:H674"/>
    <mergeCell ref="G675:H675"/>
    <mergeCell ref="G664:H664"/>
    <mergeCell ref="G665:H665"/>
    <mergeCell ref="G666:H666"/>
    <mergeCell ref="G667:H667"/>
    <mergeCell ref="G668:H668"/>
    <mergeCell ref="G676:H676"/>
    <mergeCell ref="G677:H677"/>
    <mergeCell ref="G678:H678"/>
    <mergeCell ref="G679:H679"/>
    <mergeCell ref="I4:J5"/>
    <mergeCell ref="I10:J10"/>
    <mergeCell ref="I11:J11"/>
    <mergeCell ref="I12:J12"/>
    <mergeCell ref="I13:J13"/>
    <mergeCell ref="G670:H670"/>
    <mergeCell ref="K4:L5"/>
    <mergeCell ref="I6:J6"/>
    <mergeCell ref="I7:J7"/>
    <mergeCell ref="I8:J8"/>
    <mergeCell ref="I9:J9"/>
    <mergeCell ref="K6:L6"/>
    <mergeCell ref="K7:L7"/>
    <mergeCell ref="K8:L8"/>
    <mergeCell ref="K9:L9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I264:J264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68:J368"/>
    <mergeCell ref="I369:J369"/>
    <mergeCell ref="I370:J370"/>
    <mergeCell ref="I371:J371"/>
    <mergeCell ref="I372:J372"/>
    <mergeCell ref="I373:J373"/>
    <mergeCell ref="I374:J374"/>
    <mergeCell ref="I375:J375"/>
    <mergeCell ref="I376:J376"/>
    <mergeCell ref="I377:J377"/>
    <mergeCell ref="I378:J378"/>
    <mergeCell ref="I379:J379"/>
    <mergeCell ref="I380:J380"/>
    <mergeCell ref="I381:J381"/>
    <mergeCell ref="I382:J382"/>
    <mergeCell ref="I383:J383"/>
    <mergeCell ref="I384:J384"/>
    <mergeCell ref="I385:J385"/>
    <mergeCell ref="I386:J386"/>
    <mergeCell ref="I387:J387"/>
    <mergeCell ref="I388:J388"/>
    <mergeCell ref="I389:J389"/>
    <mergeCell ref="I390:J390"/>
    <mergeCell ref="I391:J391"/>
    <mergeCell ref="I392:J392"/>
    <mergeCell ref="I393:J393"/>
    <mergeCell ref="I394:J394"/>
    <mergeCell ref="I395:J395"/>
    <mergeCell ref="I396:J396"/>
    <mergeCell ref="I397:J397"/>
    <mergeCell ref="I398:J398"/>
    <mergeCell ref="I399:J399"/>
    <mergeCell ref="I400:J400"/>
    <mergeCell ref="I401:J401"/>
    <mergeCell ref="I402:J402"/>
    <mergeCell ref="I403:J403"/>
    <mergeCell ref="I404:J404"/>
    <mergeCell ref="I405:J405"/>
    <mergeCell ref="I406:J406"/>
    <mergeCell ref="I407:J407"/>
    <mergeCell ref="I408:J408"/>
    <mergeCell ref="I409:J409"/>
    <mergeCell ref="I410:J410"/>
    <mergeCell ref="I411:J411"/>
    <mergeCell ref="I412:J412"/>
    <mergeCell ref="I413:J413"/>
    <mergeCell ref="I414:J414"/>
    <mergeCell ref="I415:J415"/>
    <mergeCell ref="I416:J416"/>
    <mergeCell ref="I417:J417"/>
    <mergeCell ref="I418:J418"/>
    <mergeCell ref="I419:J419"/>
    <mergeCell ref="I420:J420"/>
    <mergeCell ref="I421:J421"/>
    <mergeCell ref="I422:J422"/>
    <mergeCell ref="I423:J423"/>
    <mergeCell ref="I424:J424"/>
    <mergeCell ref="I425:J425"/>
    <mergeCell ref="I426:J426"/>
    <mergeCell ref="I427:J427"/>
    <mergeCell ref="I428:J428"/>
    <mergeCell ref="I429:J429"/>
    <mergeCell ref="I430:J430"/>
    <mergeCell ref="I431:J431"/>
    <mergeCell ref="I432:J432"/>
    <mergeCell ref="I433:J433"/>
    <mergeCell ref="I434:J434"/>
    <mergeCell ref="I435:J435"/>
    <mergeCell ref="I436:J436"/>
    <mergeCell ref="I437:J437"/>
    <mergeCell ref="I438:J438"/>
    <mergeCell ref="I439:J439"/>
    <mergeCell ref="I440:J440"/>
    <mergeCell ref="I441:J441"/>
    <mergeCell ref="I442:J442"/>
    <mergeCell ref="I443:J443"/>
    <mergeCell ref="I444:J444"/>
    <mergeCell ref="I445:J445"/>
    <mergeCell ref="I446:J446"/>
    <mergeCell ref="I447:J447"/>
    <mergeCell ref="I448:J448"/>
    <mergeCell ref="I449:J449"/>
    <mergeCell ref="I450:J450"/>
    <mergeCell ref="I451:J451"/>
    <mergeCell ref="I452:J452"/>
    <mergeCell ref="I453:J453"/>
    <mergeCell ref="I454:J454"/>
    <mergeCell ref="I455:J455"/>
    <mergeCell ref="I456:J456"/>
    <mergeCell ref="I457:J457"/>
    <mergeCell ref="I458:J458"/>
    <mergeCell ref="I459:J459"/>
    <mergeCell ref="I460:J460"/>
    <mergeCell ref="I461:J461"/>
    <mergeCell ref="I462:J462"/>
    <mergeCell ref="I463:J463"/>
    <mergeCell ref="I464:J464"/>
    <mergeCell ref="I465:J465"/>
    <mergeCell ref="I466:J466"/>
    <mergeCell ref="I467:J467"/>
    <mergeCell ref="I468:J468"/>
    <mergeCell ref="I469:J469"/>
    <mergeCell ref="I470:J470"/>
    <mergeCell ref="I471:J471"/>
    <mergeCell ref="I472:J472"/>
    <mergeCell ref="I473:J473"/>
    <mergeCell ref="I474:J474"/>
    <mergeCell ref="I475:J475"/>
    <mergeCell ref="I476:J476"/>
    <mergeCell ref="I477:J477"/>
    <mergeCell ref="I478:J478"/>
    <mergeCell ref="I479:J479"/>
    <mergeCell ref="I480:J480"/>
    <mergeCell ref="I481:J481"/>
    <mergeCell ref="I482:J482"/>
    <mergeCell ref="I483:J483"/>
    <mergeCell ref="I484:J484"/>
    <mergeCell ref="I485:J485"/>
    <mergeCell ref="I486:J486"/>
    <mergeCell ref="I487:J487"/>
    <mergeCell ref="I488:J488"/>
    <mergeCell ref="I489:J489"/>
    <mergeCell ref="I490:J490"/>
    <mergeCell ref="I491:J491"/>
    <mergeCell ref="I492:J492"/>
    <mergeCell ref="I493:J493"/>
    <mergeCell ref="I494:J494"/>
    <mergeCell ref="I495:J495"/>
    <mergeCell ref="I496:J496"/>
    <mergeCell ref="I497:J497"/>
    <mergeCell ref="I498:J498"/>
    <mergeCell ref="I499:J499"/>
    <mergeCell ref="I500:J500"/>
    <mergeCell ref="I501:J501"/>
    <mergeCell ref="I502:J502"/>
    <mergeCell ref="I503:J503"/>
    <mergeCell ref="I504:J504"/>
    <mergeCell ref="I505:J505"/>
    <mergeCell ref="I506:J506"/>
    <mergeCell ref="I507:J507"/>
    <mergeCell ref="I508:J508"/>
    <mergeCell ref="I509:J509"/>
    <mergeCell ref="I510:J510"/>
    <mergeCell ref="I511:J511"/>
    <mergeCell ref="I512:J512"/>
    <mergeCell ref="I513:J513"/>
    <mergeCell ref="I514:J514"/>
    <mergeCell ref="I515:J515"/>
    <mergeCell ref="I516:J516"/>
    <mergeCell ref="I517:J517"/>
    <mergeCell ref="I518:J518"/>
    <mergeCell ref="I519:J519"/>
    <mergeCell ref="I520:J520"/>
    <mergeCell ref="I521:J521"/>
    <mergeCell ref="I522:J522"/>
    <mergeCell ref="I523:J523"/>
    <mergeCell ref="I524:J524"/>
    <mergeCell ref="I525:J525"/>
    <mergeCell ref="I526:J526"/>
    <mergeCell ref="I527:J527"/>
    <mergeCell ref="I528:J528"/>
    <mergeCell ref="I529:J529"/>
    <mergeCell ref="I530:J530"/>
    <mergeCell ref="I531:J531"/>
    <mergeCell ref="I532:J532"/>
    <mergeCell ref="I533:J533"/>
    <mergeCell ref="I534:J534"/>
    <mergeCell ref="I535:J535"/>
    <mergeCell ref="I536:J536"/>
    <mergeCell ref="I537:J537"/>
    <mergeCell ref="I538:J538"/>
    <mergeCell ref="I539:J539"/>
    <mergeCell ref="I540:J540"/>
    <mergeCell ref="I541:J541"/>
    <mergeCell ref="I542:J542"/>
    <mergeCell ref="I543:J543"/>
    <mergeCell ref="I544:J544"/>
    <mergeCell ref="I545:J545"/>
    <mergeCell ref="I546:J546"/>
    <mergeCell ref="I547:J547"/>
    <mergeCell ref="I548:J548"/>
    <mergeCell ref="I549:J549"/>
    <mergeCell ref="I550:J550"/>
    <mergeCell ref="I551:J551"/>
    <mergeCell ref="I552:J552"/>
    <mergeCell ref="I553:J553"/>
    <mergeCell ref="I554:J554"/>
    <mergeCell ref="I555:J555"/>
    <mergeCell ref="I556:J556"/>
    <mergeCell ref="I557:J557"/>
    <mergeCell ref="I558:J558"/>
    <mergeCell ref="I559:J559"/>
    <mergeCell ref="I560:J560"/>
    <mergeCell ref="I561:J561"/>
    <mergeCell ref="I562:J562"/>
    <mergeCell ref="I563:J563"/>
    <mergeCell ref="I564:J564"/>
    <mergeCell ref="I565:J565"/>
    <mergeCell ref="I566:J566"/>
    <mergeCell ref="I567:J567"/>
    <mergeCell ref="I568:J568"/>
    <mergeCell ref="I569:J569"/>
    <mergeCell ref="I570:J570"/>
    <mergeCell ref="I571:J571"/>
    <mergeCell ref="I572:J572"/>
    <mergeCell ref="I573:J573"/>
    <mergeCell ref="I574:J574"/>
    <mergeCell ref="I575:J575"/>
    <mergeCell ref="I576:J576"/>
    <mergeCell ref="I577:J577"/>
    <mergeCell ref="I578:J578"/>
    <mergeCell ref="I579:J579"/>
    <mergeCell ref="I580:J580"/>
    <mergeCell ref="I581:J581"/>
    <mergeCell ref="I582:J582"/>
    <mergeCell ref="I583:J583"/>
    <mergeCell ref="I584:J584"/>
    <mergeCell ref="I585:J585"/>
    <mergeCell ref="I586:J586"/>
    <mergeCell ref="I587:J587"/>
    <mergeCell ref="I588:J588"/>
    <mergeCell ref="I589:J589"/>
    <mergeCell ref="I590:J590"/>
    <mergeCell ref="I591:J591"/>
    <mergeCell ref="I592:J592"/>
    <mergeCell ref="I593:J593"/>
    <mergeCell ref="I594:J594"/>
    <mergeCell ref="I595:J595"/>
    <mergeCell ref="I596:J596"/>
    <mergeCell ref="I597:J597"/>
    <mergeCell ref="I598:J598"/>
    <mergeCell ref="I599:J599"/>
    <mergeCell ref="I600:J600"/>
    <mergeCell ref="I601:J601"/>
    <mergeCell ref="I602:J602"/>
    <mergeCell ref="I603:J603"/>
    <mergeCell ref="I604:J604"/>
    <mergeCell ref="I605:J605"/>
    <mergeCell ref="I606:J606"/>
    <mergeCell ref="I607:J607"/>
    <mergeCell ref="I608:J608"/>
    <mergeCell ref="I609:J609"/>
    <mergeCell ref="I610:J610"/>
    <mergeCell ref="I611:J611"/>
    <mergeCell ref="I612:J612"/>
    <mergeCell ref="I613:J613"/>
    <mergeCell ref="I614:J614"/>
    <mergeCell ref="I615:J615"/>
    <mergeCell ref="I616:J616"/>
    <mergeCell ref="I617:J617"/>
    <mergeCell ref="I618:J618"/>
    <mergeCell ref="I619:J619"/>
    <mergeCell ref="I620:J620"/>
    <mergeCell ref="I621:J621"/>
    <mergeCell ref="I622:J622"/>
    <mergeCell ref="I623:J623"/>
    <mergeCell ref="I624:J624"/>
    <mergeCell ref="I625:J625"/>
    <mergeCell ref="I626:J626"/>
    <mergeCell ref="I627:J627"/>
    <mergeCell ref="I628:J628"/>
    <mergeCell ref="I629:J629"/>
    <mergeCell ref="I630:J630"/>
    <mergeCell ref="I631:J631"/>
    <mergeCell ref="I632:J632"/>
    <mergeCell ref="I633:J633"/>
    <mergeCell ref="I634:J634"/>
    <mergeCell ref="I635:J635"/>
    <mergeCell ref="I636:J636"/>
    <mergeCell ref="I637:J637"/>
    <mergeCell ref="I638:J638"/>
    <mergeCell ref="I639:J639"/>
    <mergeCell ref="I640:J640"/>
    <mergeCell ref="I641:J641"/>
    <mergeCell ref="I642:J642"/>
    <mergeCell ref="I643:J643"/>
    <mergeCell ref="I644:J644"/>
    <mergeCell ref="I645:J645"/>
    <mergeCell ref="I646:J646"/>
    <mergeCell ref="I647:J647"/>
    <mergeCell ref="I648:J648"/>
    <mergeCell ref="I649:J649"/>
    <mergeCell ref="I650:J650"/>
    <mergeCell ref="I651:J651"/>
    <mergeCell ref="I652:J652"/>
    <mergeCell ref="I653:J653"/>
    <mergeCell ref="I654:J654"/>
    <mergeCell ref="I655:J655"/>
    <mergeCell ref="I656:J656"/>
    <mergeCell ref="I657:J657"/>
    <mergeCell ref="I658:J658"/>
    <mergeCell ref="I659:J659"/>
    <mergeCell ref="I660:J660"/>
    <mergeCell ref="I661:J661"/>
    <mergeCell ref="I662:J662"/>
    <mergeCell ref="I663:J663"/>
    <mergeCell ref="I664:J664"/>
    <mergeCell ref="I665:J665"/>
    <mergeCell ref="I666:J666"/>
    <mergeCell ref="I667:J667"/>
    <mergeCell ref="I668:J668"/>
    <mergeCell ref="I669:J669"/>
    <mergeCell ref="I670:J670"/>
    <mergeCell ref="I671:J671"/>
    <mergeCell ref="I672:J672"/>
    <mergeCell ref="I673:J673"/>
    <mergeCell ref="I674:J674"/>
    <mergeCell ref="I675:J675"/>
    <mergeCell ref="I676:J676"/>
    <mergeCell ref="I677:J677"/>
    <mergeCell ref="I678:J678"/>
    <mergeCell ref="I679:J67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K155:L155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K166:L166"/>
    <mergeCell ref="K167:L167"/>
    <mergeCell ref="K168:L168"/>
    <mergeCell ref="K169:L169"/>
    <mergeCell ref="K170:L170"/>
    <mergeCell ref="K171:L171"/>
    <mergeCell ref="K172:L172"/>
    <mergeCell ref="K173:L173"/>
    <mergeCell ref="K174:L174"/>
    <mergeCell ref="K175:L175"/>
    <mergeCell ref="K176:L176"/>
    <mergeCell ref="K177:L177"/>
    <mergeCell ref="K178:L178"/>
    <mergeCell ref="K179:L179"/>
    <mergeCell ref="K180:L180"/>
    <mergeCell ref="K181:L181"/>
    <mergeCell ref="K182:L182"/>
    <mergeCell ref="K183:L183"/>
    <mergeCell ref="K184:L184"/>
    <mergeCell ref="K185:L185"/>
    <mergeCell ref="K186:L186"/>
    <mergeCell ref="K187:L187"/>
    <mergeCell ref="K188:L188"/>
    <mergeCell ref="K189:L189"/>
    <mergeCell ref="K190:L190"/>
    <mergeCell ref="K191:L191"/>
    <mergeCell ref="K192:L192"/>
    <mergeCell ref="K193:L193"/>
    <mergeCell ref="K194:L194"/>
    <mergeCell ref="K195:L195"/>
    <mergeCell ref="K196:L196"/>
    <mergeCell ref="K197:L197"/>
    <mergeCell ref="K198:L198"/>
    <mergeCell ref="K199:L199"/>
    <mergeCell ref="K200:L200"/>
    <mergeCell ref="K201:L201"/>
    <mergeCell ref="K202:L202"/>
    <mergeCell ref="K203:L203"/>
    <mergeCell ref="K204:L204"/>
    <mergeCell ref="K205:L205"/>
    <mergeCell ref="K206:L206"/>
    <mergeCell ref="K207:L207"/>
    <mergeCell ref="K208:L208"/>
    <mergeCell ref="K209:L209"/>
    <mergeCell ref="K210:L210"/>
    <mergeCell ref="K211:L211"/>
    <mergeCell ref="K212:L212"/>
    <mergeCell ref="K213:L213"/>
    <mergeCell ref="K214:L214"/>
    <mergeCell ref="K215:L215"/>
    <mergeCell ref="K216:L216"/>
    <mergeCell ref="K217:L217"/>
    <mergeCell ref="K218:L218"/>
    <mergeCell ref="K219:L219"/>
    <mergeCell ref="K220:L220"/>
    <mergeCell ref="K221:L221"/>
    <mergeCell ref="K222:L222"/>
    <mergeCell ref="K223:L223"/>
    <mergeCell ref="K224:L224"/>
    <mergeCell ref="K225:L225"/>
    <mergeCell ref="K226:L226"/>
    <mergeCell ref="K227:L227"/>
    <mergeCell ref="K228:L228"/>
    <mergeCell ref="K229:L229"/>
    <mergeCell ref="K230:L230"/>
    <mergeCell ref="K231:L231"/>
    <mergeCell ref="K232:L232"/>
    <mergeCell ref="K233:L233"/>
    <mergeCell ref="K234:L234"/>
    <mergeCell ref="K235:L235"/>
    <mergeCell ref="K236:L236"/>
    <mergeCell ref="K237:L237"/>
    <mergeCell ref="K238:L238"/>
    <mergeCell ref="K239:L239"/>
    <mergeCell ref="K240:L240"/>
    <mergeCell ref="K241:L241"/>
    <mergeCell ref="K242:L242"/>
    <mergeCell ref="K243:L243"/>
    <mergeCell ref="K244:L244"/>
    <mergeCell ref="K245:L245"/>
    <mergeCell ref="K246:L246"/>
    <mergeCell ref="K247:L247"/>
    <mergeCell ref="K248:L248"/>
    <mergeCell ref="K249:L249"/>
    <mergeCell ref="K250:L250"/>
    <mergeCell ref="K251:L251"/>
    <mergeCell ref="K252:L252"/>
    <mergeCell ref="K253:L253"/>
    <mergeCell ref="K254:L254"/>
    <mergeCell ref="K255:L255"/>
    <mergeCell ref="K256:L256"/>
    <mergeCell ref="K257:L257"/>
    <mergeCell ref="K258:L258"/>
    <mergeCell ref="K259:L259"/>
    <mergeCell ref="K260:L260"/>
    <mergeCell ref="K261:L261"/>
    <mergeCell ref="K262:L262"/>
    <mergeCell ref="K263:L263"/>
    <mergeCell ref="K264:L264"/>
    <mergeCell ref="K265:L265"/>
    <mergeCell ref="K266:L266"/>
    <mergeCell ref="K267:L267"/>
    <mergeCell ref="K268:L268"/>
    <mergeCell ref="K269:L269"/>
    <mergeCell ref="K270:L270"/>
    <mergeCell ref="K271:L271"/>
    <mergeCell ref="K272:L272"/>
    <mergeCell ref="K273:L273"/>
    <mergeCell ref="K274:L274"/>
    <mergeCell ref="K275:L275"/>
    <mergeCell ref="K276:L276"/>
    <mergeCell ref="K277:L277"/>
    <mergeCell ref="K278:L278"/>
    <mergeCell ref="K279:L279"/>
    <mergeCell ref="K280:L280"/>
    <mergeCell ref="K281:L281"/>
    <mergeCell ref="K282:L282"/>
    <mergeCell ref="K283:L283"/>
    <mergeCell ref="K284:L284"/>
    <mergeCell ref="K285:L285"/>
    <mergeCell ref="K286:L286"/>
    <mergeCell ref="K287:L287"/>
    <mergeCell ref="K288:L288"/>
    <mergeCell ref="K289:L289"/>
    <mergeCell ref="K290:L290"/>
    <mergeCell ref="K291:L291"/>
    <mergeCell ref="K292:L292"/>
    <mergeCell ref="K293:L293"/>
    <mergeCell ref="K294:L294"/>
    <mergeCell ref="K295:L295"/>
    <mergeCell ref="K296:L296"/>
    <mergeCell ref="K297:L297"/>
    <mergeCell ref="K298:L298"/>
    <mergeCell ref="K299:L299"/>
    <mergeCell ref="K300:L300"/>
    <mergeCell ref="K301:L301"/>
    <mergeCell ref="K302:L302"/>
    <mergeCell ref="K303:L303"/>
    <mergeCell ref="K304:L304"/>
    <mergeCell ref="K305:L305"/>
    <mergeCell ref="K306:L306"/>
    <mergeCell ref="K307:L307"/>
    <mergeCell ref="K308:L308"/>
    <mergeCell ref="K309:L309"/>
    <mergeCell ref="K310:L310"/>
    <mergeCell ref="K311:L311"/>
    <mergeCell ref="K312:L312"/>
    <mergeCell ref="K313:L313"/>
    <mergeCell ref="K314:L314"/>
    <mergeCell ref="K315:L315"/>
    <mergeCell ref="K316:L316"/>
    <mergeCell ref="K317:L317"/>
    <mergeCell ref="K318:L318"/>
    <mergeCell ref="K319:L319"/>
    <mergeCell ref="K320:L320"/>
    <mergeCell ref="K321:L321"/>
    <mergeCell ref="K322:L322"/>
    <mergeCell ref="K323:L323"/>
    <mergeCell ref="K324:L324"/>
    <mergeCell ref="K325:L325"/>
    <mergeCell ref="K326:L326"/>
    <mergeCell ref="K327:L327"/>
    <mergeCell ref="K328:L328"/>
    <mergeCell ref="K329:L329"/>
    <mergeCell ref="K330:L330"/>
    <mergeCell ref="K331:L331"/>
    <mergeCell ref="K332:L332"/>
    <mergeCell ref="K333:L333"/>
    <mergeCell ref="K334:L334"/>
    <mergeCell ref="K335:L335"/>
    <mergeCell ref="K336:L336"/>
    <mergeCell ref="K337:L337"/>
    <mergeCell ref="K338:L338"/>
    <mergeCell ref="K339:L339"/>
    <mergeCell ref="K340:L340"/>
    <mergeCell ref="K341:L341"/>
    <mergeCell ref="K342:L342"/>
    <mergeCell ref="K343:L343"/>
    <mergeCell ref="K344:L344"/>
    <mergeCell ref="K345:L345"/>
    <mergeCell ref="K346:L346"/>
    <mergeCell ref="K347:L347"/>
    <mergeCell ref="K348:L348"/>
    <mergeCell ref="K349:L349"/>
    <mergeCell ref="K350:L350"/>
    <mergeCell ref="K351:L351"/>
    <mergeCell ref="K352:L352"/>
    <mergeCell ref="K353:L353"/>
    <mergeCell ref="K354:L354"/>
    <mergeCell ref="K355:L355"/>
    <mergeCell ref="K356:L356"/>
    <mergeCell ref="K357:L357"/>
    <mergeCell ref="K358:L358"/>
    <mergeCell ref="K359:L359"/>
    <mergeCell ref="K360:L360"/>
    <mergeCell ref="K361:L361"/>
    <mergeCell ref="K362:L362"/>
    <mergeCell ref="K363:L363"/>
    <mergeCell ref="K364:L364"/>
    <mergeCell ref="K365:L365"/>
    <mergeCell ref="K366:L366"/>
    <mergeCell ref="K367:L367"/>
    <mergeCell ref="K368:L368"/>
    <mergeCell ref="K369:L369"/>
    <mergeCell ref="K370:L370"/>
    <mergeCell ref="K371:L371"/>
    <mergeCell ref="K372:L372"/>
    <mergeCell ref="K373:L373"/>
    <mergeCell ref="K374:L374"/>
    <mergeCell ref="K375:L375"/>
    <mergeCell ref="K376:L376"/>
    <mergeCell ref="K377:L377"/>
    <mergeCell ref="K378:L378"/>
    <mergeCell ref="K379:L379"/>
    <mergeCell ref="K380:L380"/>
    <mergeCell ref="K381:L381"/>
    <mergeCell ref="K382:L382"/>
    <mergeCell ref="K383:L383"/>
    <mergeCell ref="K384:L384"/>
    <mergeCell ref="K385:L385"/>
    <mergeCell ref="K386:L386"/>
    <mergeCell ref="K387:L387"/>
    <mergeCell ref="K388:L388"/>
    <mergeCell ref="K389:L389"/>
    <mergeCell ref="K390:L390"/>
    <mergeCell ref="K391:L391"/>
    <mergeCell ref="K392:L392"/>
    <mergeCell ref="K393:L393"/>
    <mergeCell ref="K394:L394"/>
    <mergeCell ref="K395:L395"/>
    <mergeCell ref="K396:L396"/>
    <mergeCell ref="K397:L397"/>
    <mergeCell ref="K398:L398"/>
    <mergeCell ref="K399:L399"/>
    <mergeCell ref="K400:L400"/>
    <mergeCell ref="K401:L401"/>
    <mergeCell ref="K402:L402"/>
    <mergeCell ref="K403:L403"/>
    <mergeCell ref="K404:L404"/>
    <mergeCell ref="K405:L405"/>
    <mergeCell ref="K406:L406"/>
    <mergeCell ref="K407:L407"/>
    <mergeCell ref="K408:L408"/>
    <mergeCell ref="K409:L409"/>
    <mergeCell ref="K410:L410"/>
    <mergeCell ref="K411:L411"/>
    <mergeCell ref="K412:L412"/>
    <mergeCell ref="K413:L413"/>
    <mergeCell ref="K414:L414"/>
    <mergeCell ref="K415:L415"/>
    <mergeCell ref="K416:L416"/>
    <mergeCell ref="K417:L417"/>
    <mergeCell ref="K418:L418"/>
    <mergeCell ref="K419:L419"/>
    <mergeCell ref="K420:L420"/>
    <mergeCell ref="K421:L421"/>
    <mergeCell ref="K422:L422"/>
    <mergeCell ref="K423:L423"/>
    <mergeCell ref="K424:L424"/>
    <mergeCell ref="K425:L425"/>
    <mergeCell ref="K426:L426"/>
    <mergeCell ref="K427:L427"/>
    <mergeCell ref="K428:L428"/>
    <mergeCell ref="K429:L429"/>
    <mergeCell ref="K430:L430"/>
    <mergeCell ref="K431:L431"/>
    <mergeCell ref="K432:L432"/>
    <mergeCell ref="K433:L433"/>
    <mergeCell ref="K434:L434"/>
    <mergeCell ref="K435:L435"/>
    <mergeCell ref="K436:L436"/>
    <mergeCell ref="K437:L437"/>
    <mergeCell ref="K438:L438"/>
    <mergeCell ref="K439:L439"/>
    <mergeCell ref="K440:L440"/>
    <mergeCell ref="K441:L441"/>
    <mergeCell ref="K442:L442"/>
    <mergeCell ref="K443:L443"/>
    <mergeCell ref="K444:L444"/>
    <mergeCell ref="K445:L445"/>
    <mergeCell ref="K446:L446"/>
    <mergeCell ref="K447:L447"/>
    <mergeCell ref="K448:L448"/>
    <mergeCell ref="K449:L449"/>
    <mergeCell ref="K450:L450"/>
    <mergeCell ref="K451:L451"/>
    <mergeCell ref="K452:L452"/>
    <mergeCell ref="K453:L453"/>
    <mergeCell ref="K454:L454"/>
    <mergeCell ref="K455:L455"/>
    <mergeCell ref="K456:L456"/>
    <mergeCell ref="K457:L457"/>
    <mergeCell ref="K458:L458"/>
    <mergeCell ref="K459:L459"/>
    <mergeCell ref="K460:L460"/>
    <mergeCell ref="K461:L461"/>
    <mergeCell ref="K462:L462"/>
    <mergeCell ref="K463:L463"/>
    <mergeCell ref="K464:L464"/>
    <mergeCell ref="K465:L465"/>
    <mergeCell ref="K466:L466"/>
    <mergeCell ref="K467:L467"/>
    <mergeCell ref="K468:L468"/>
    <mergeCell ref="K469:L469"/>
    <mergeCell ref="K470:L470"/>
    <mergeCell ref="K471:L471"/>
    <mergeCell ref="K472:L472"/>
    <mergeCell ref="K473:L473"/>
    <mergeCell ref="K474:L474"/>
    <mergeCell ref="K475:L475"/>
    <mergeCell ref="K476:L476"/>
    <mergeCell ref="K477:L477"/>
    <mergeCell ref="K478:L478"/>
    <mergeCell ref="K479:L479"/>
    <mergeCell ref="K480:L480"/>
    <mergeCell ref="K481:L481"/>
    <mergeCell ref="K482:L482"/>
    <mergeCell ref="K483:L483"/>
    <mergeCell ref="K484:L484"/>
    <mergeCell ref="K485:L485"/>
    <mergeCell ref="K486:L486"/>
    <mergeCell ref="K487:L487"/>
    <mergeCell ref="K488:L488"/>
    <mergeCell ref="K489:L489"/>
    <mergeCell ref="K490:L490"/>
    <mergeCell ref="K491:L491"/>
    <mergeCell ref="K492:L492"/>
    <mergeCell ref="K493:L493"/>
    <mergeCell ref="K494:L494"/>
    <mergeCell ref="K495:L495"/>
    <mergeCell ref="K496:L496"/>
    <mergeCell ref="K497:L497"/>
    <mergeCell ref="K498:L498"/>
    <mergeCell ref="K499:L499"/>
    <mergeCell ref="K500:L500"/>
    <mergeCell ref="K501:L501"/>
    <mergeCell ref="K502:L502"/>
    <mergeCell ref="K503:L503"/>
    <mergeCell ref="K504:L504"/>
    <mergeCell ref="K505:L505"/>
    <mergeCell ref="K506:L506"/>
    <mergeCell ref="K507:L507"/>
    <mergeCell ref="K508:L508"/>
    <mergeCell ref="K509:L509"/>
    <mergeCell ref="K510:L510"/>
    <mergeCell ref="K511:L511"/>
    <mergeCell ref="K512:L512"/>
    <mergeCell ref="K513:L513"/>
    <mergeCell ref="K514:L514"/>
    <mergeCell ref="K515:L515"/>
    <mergeCell ref="K516:L516"/>
    <mergeCell ref="K517:L517"/>
    <mergeCell ref="K518:L518"/>
    <mergeCell ref="K519:L519"/>
    <mergeCell ref="K520:L520"/>
    <mergeCell ref="K521:L521"/>
    <mergeCell ref="K522:L522"/>
    <mergeCell ref="K523:L523"/>
    <mergeCell ref="K524:L524"/>
    <mergeCell ref="K525:L525"/>
    <mergeCell ref="K526:L526"/>
    <mergeCell ref="K527:L527"/>
    <mergeCell ref="K528:L528"/>
    <mergeCell ref="K529:L529"/>
    <mergeCell ref="K530:L530"/>
    <mergeCell ref="K531:L531"/>
    <mergeCell ref="K532:L532"/>
    <mergeCell ref="K533:L533"/>
    <mergeCell ref="K534:L534"/>
    <mergeCell ref="K535:L535"/>
    <mergeCell ref="K536:L536"/>
    <mergeCell ref="K537:L537"/>
    <mergeCell ref="K538:L538"/>
    <mergeCell ref="K539:L539"/>
    <mergeCell ref="K540:L540"/>
    <mergeCell ref="K541:L541"/>
    <mergeCell ref="K542:L542"/>
    <mergeCell ref="K543:L543"/>
    <mergeCell ref="K544:L544"/>
    <mergeCell ref="K545:L545"/>
    <mergeCell ref="K546:L546"/>
    <mergeCell ref="K547:L547"/>
    <mergeCell ref="K548:L548"/>
    <mergeCell ref="K549:L549"/>
    <mergeCell ref="K550:L550"/>
    <mergeCell ref="K551:L551"/>
    <mergeCell ref="K552:L552"/>
    <mergeCell ref="K553:L553"/>
    <mergeCell ref="K554:L554"/>
    <mergeCell ref="K555:L555"/>
    <mergeCell ref="K556:L556"/>
    <mergeCell ref="K557:L557"/>
    <mergeCell ref="K558:L558"/>
    <mergeCell ref="K559:L559"/>
    <mergeCell ref="K560:L560"/>
    <mergeCell ref="K561:L561"/>
    <mergeCell ref="K562:L562"/>
    <mergeCell ref="K563:L563"/>
    <mergeCell ref="K564:L564"/>
    <mergeCell ref="K565:L565"/>
    <mergeCell ref="K566:L566"/>
    <mergeCell ref="K567:L567"/>
    <mergeCell ref="K568:L568"/>
    <mergeCell ref="K569:L569"/>
    <mergeCell ref="K570:L570"/>
    <mergeCell ref="K571:L571"/>
    <mergeCell ref="K572:L572"/>
    <mergeCell ref="K573:L573"/>
    <mergeCell ref="K574:L574"/>
    <mergeCell ref="K575:L575"/>
    <mergeCell ref="K576:L576"/>
    <mergeCell ref="K577:L577"/>
    <mergeCell ref="K578:L578"/>
    <mergeCell ref="K579:L579"/>
    <mergeCell ref="K580:L580"/>
    <mergeCell ref="K581:L581"/>
    <mergeCell ref="K582:L582"/>
    <mergeCell ref="K583:L583"/>
    <mergeCell ref="K584:L584"/>
    <mergeCell ref="K585:L585"/>
    <mergeCell ref="K586:L586"/>
    <mergeCell ref="K587:L587"/>
    <mergeCell ref="K588:L588"/>
    <mergeCell ref="K589:L589"/>
    <mergeCell ref="K590:L590"/>
    <mergeCell ref="K591:L591"/>
    <mergeCell ref="K592:L592"/>
    <mergeCell ref="K593:L593"/>
    <mergeCell ref="K594:L594"/>
    <mergeCell ref="K595:L595"/>
    <mergeCell ref="K596:L596"/>
    <mergeCell ref="K597:L597"/>
    <mergeCell ref="K598:L598"/>
    <mergeCell ref="K599:L599"/>
    <mergeCell ref="K600:L600"/>
    <mergeCell ref="K601:L601"/>
    <mergeCell ref="K602:L602"/>
    <mergeCell ref="K603:L603"/>
    <mergeCell ref="K604:L604"/>
    <mergeCell ref="K605:L605"/>
    <mergeCell ref="K606:L606"/>
    <mergeCell ref="K607:L607"/>
    <mergeCell ref="K608:L608"/>
    <mergeCell ref="K609:L609"/>
    <mergeCell ref="K610:L610"/>
    <mergeCell ref="K611:L611"/>
    <mergeCell ref="K612:L612"/>
    <mergeCell ref="K613:L613"/>
    <mergeCell ref="K614:L614"/>
    <mergeCell ref="K615:L615"/>
    <mergeCell ref="K616:L616"/>
    <mergeCell ref="K617:L617"/>
    <mergeCell ref="K618:L618"/>
    <mergeCell ref="K619:L619"/>
    <mergeCell ref="K620:L620"/>
    <mergeCell ref="K621:L621"/>
    <mergeCell ref="K622:L622"/>
    <mergeCell ref="K623:L623"/>
    <mergeCell ref="K624:L624"/>
    <mergeCell ref="K625:L625"/>
    <mergeCell ref="K626:L626"/>
    <mergeCell ref="K627:L627"/>
    <mergeCell ref="K628:L628"/>
    <mergeCell ref="K629:L629"/>
    <mergeCell ref="K630:L630"/>
    <mergeCell ref="K631:L631"/>
    <mergeCell ref="K632:L632"/>
    <mergeCell ref="K633:L633"/>
    <mergeCell ref="K634:L634"/>
    <mergeCell ref="K635:L635"/>
    <mergeCell ref="K636:L636"/>
    <mergeCell ref="K637:L637"/>
    <mergeCell ref="K638:L638"/>
    <mergeCell ref="K639:L639"/>
    <mergeCell ref="K640:L640"/>
    <mergeCell ref="K641:L641"/>
    <mergeCell ref="K642:L642"/>
    <mergeCell ref="K643:L643"/>
    <mergeCell ref="K644:L644"/>
    <mergeCell ref="K645:L645"/>
    <mergeCell ref="K646:L646"/>
    <mergeCell ref="K647:L647"/>
    <mergeCell ref="K648:L648"/>
    <mergeCell ref="K649:L649"/>
    <mergeCell ref="K650:L650"/>
    <mergeCell ref="K651:L651"/>
    <mergeCell ref="K652:L652"/>
    <mergeCell ref="K653:L653"/>
    <mergeCell ref="K654:L654"/>
    <mergeCell ref="K655:L655"/>
    <mergeCell ref="K656:L656"/>
    <mergeCell ref="K657:L657"/>
    <mergeCell ref="K658:L658"/>
    <mergeCell ref="K659:L659"/>
    <mergeCell ref="K660:L660"/>
    <mergeCell ref="K661:L661"/>
    <mergeCell ref="K662:L662"/>
    <mergeCell ref="K663:L663"/>
    <mergeCell ref="K673:L673"/>
    <mergeCell ref="K674:L674"/>
    <mergeCell ref="K675:L675"/>
    <mergeCell ref="K664:L664"/>
    <mergeCell ref="K665:L665"/>
    <mergeCell ref="K666:L666"/>
    <mergeCell ref="K667:L667"/>
    <mergeCell ref="K668:L668"/>
    <mergeCell ref="K669:L669"/>
    <mergeCell ref="K676:L676"/>
    <mergeCell ref="K677:L677"/>
    <mergeCell ref="K678:L678"/>
    <mergeCell ref="K679:L679"/>
    <mergeCell ref="C1:L1"/>
    <mergeCell ref="A2:L2"/>
    <mergeCell ref="A3:L3"/>
    <mergeCell ref="K670:L670"/>
    <mergeCell ref="K671:L671"/>
    <mergeCell ref="K672:L672"/>
  </mergeCells>
  <printOptions/>
  <pageMargins left="0.5905511811023623" right="0.3937007874015748" top="0.5905511811023623" bottom="0.5905511811023623" header="0" footer="0.5118110236220472"/>
  <pageSetup fitToHeight="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4" sqref="C14:C15"/>
    </sheetView>
  </sheetViews>
  <sheetFormatPr defaultColWidth="9.140625" defaultRowHeight="15"/>
  <cols>
    <col min="1" max="1" width="27.28125" style="5" customWidth="1"/>
    <col min="2" max="2" width="37.57421875" style="5" customWidth="1"/>
    <col min="3" max="3" width="19.7109375" style="5" customWidth="1"/>
    <col min="4" max="4" width="17.7109375" style="5" customWidth="1"/>
    <col min="5" max="5" width="19.140625" style="5" customWidth="1"/>
    <col min="6" max="6" width="14.28125" style="5" customWidth="1"/>
    <col min="7" max="16384" width="8.8515625" style="5" customWidth="1"/>
  </cols>
  <sheetData>
    <row r="1" spans="1:6" ht="18.75" customHeight="1">
      <c r="A1" s="155"/>
      <c r="B1" s="155"/>
      <c r="C1" s="87" t="s">
        <v>572</v>
      </c>
      <c r="D1" s="87"/>
      <c r="E1" s="87"/>
      <c r="F1" s="87"/>
    </row>
    <row r="2" spans="1:6" ht="45.75" customHeight="1">
      <c r="A2" s="85" t="s">
        <v>594</v>
      </c>
      <c r="B2" s="85"/>
      <c r="C2" s="85"/>
      <c r="D2" s="85"/>
      <c r="E2" s="85"/>
      <c r="F2" s="85"/>
    </row>
    <row r="3" spans="1:6" ht="17.25" customHeight="1">
      <c r="A3" s="87" t="s">
        <v>583</v>
      </c>
      <c r="B3" s="87"/>
      <c r="C3" s="87"/>
      <c r="D3" s="87"/>
      <c r="E3" s="87"/>
      <c r="F3" s="87"/>
    </row>
    <row r="4" spans="1:6" ht="15.75" customHeight="1">
      <c r="A4" s="148" t="s">
        <v>574</v>
      </c>
      <c r="B4" s="142" t="s">
        <v>1</v>
      </c>
      <c r="C4" s="153"/>
      <c r="D4" s="148" t="str">
        <f>'Прил.7'!H4</f>
        <v>Бюджет на 2024 год</v>
      </c>
      <c r="E4" s="148" t="str">
        <f>'Прил.7'!I4</f>
        <v>Исполнение Бюджета за 1 квартал 2024 года</v>
      </c>
      <c r="F4" s="148" t="str">
        <f>'Прил.7'!J4</f>
        <v>% исполнения</v>
      </c>
    </row>
    <row r="5" spans="1:6" ht="36" customHeight="1">
      <c r="A5" s="149"/>
      <c r="B5" s="143"/>
      <c r="C5" s="154"/>
      <c r="D5" s="152"/>
      <c r="E5" s="152"/>
      <c r="F5" s="152"/>
    </row>
    <row r="6" spans="1:6" s="173" customFormat="1" ht="31.5" customHeight="1">
      <c r="A6" s="18" t="s">
        <v>575</v>
      </c>
      <c r="B6" s="170" t="s">
        <v>576</v>
      </c>
      <c r="C6" s="171"/>
      <c r="D6" s="172">
        <f>D7</f>
        <v>20122583.170000076</v>
      </c>
      <c r="E6" s="172">
        <f>E7</f>
        <v>45224027.46999997</v>
      </c>
      <c r="F6" s="172">
        <f>E6/D6*100</f>
        <v>224.74265400191064</v>
      </c>
    </row>
    <row r="7" spans="1:6" ht="36.75" customHeight="1">
      <c r="A7" s="20" t="s">
        <v>577</v>
      </c>
      <c r="B7" s="150" t="s">
        <v>578</v>
      </c>
      <c r="C7" s="151"/>
      <c r="D7" s="22">
        <f>D8+D9</f>
        <v>20122583.170000076</v>
      </c>
      <c r="E7" s="22">
        <f>E8+E9</f>
        <v>45224027.46999997</v>
      </c>
      <c r="F7" s="22">
        <f>E7/D7*100</f>
        <v>224.74265400191064</v>
      </c>
    </row>
    <row r="8" spans="1:6" ht="36.75" customHeight="1">
      <c r="A8" s="20" t="s">
        <v>579</v>
      </c>
      <c r="B8" s="150" t="s">
        <v>580</v>
      </c>
      <c r="C8" s="151"/>
      <c r="D8" s="22">
        <v>-1098158233.81</v>
      </c>
      <c r="E8" s="22">
        <v>-186160375.65</v>
      </c>
      <c r="F8" s="22">
        <f>E8/D8*100</f>
        <v>16.952053895195665</v>
      </c>
    </row>
    <row r="9" spans="1:6" ht="42" customHeight="1">
      <c r="A9" s="20" t="s">
        <v>581</v>
      </c>
      <c r="B9" s="150" t="s">
        <v>582</v>
      </c>
      <c r="C9" s="151"/>
      <c r="D9" s="22">
        <f>'пр.2'!D5</f>
        <v>1118280816.98</v>
      </c>
      <c r="E9" s="22">
        <f>'пр.2'!E5</f>
        <v>231384403.11999997</v>
      </c>
      <c r="F9" s="22">
        <f>E9/D9*100</f>
        <v>20.691082204635382</v>
      </c>
    </row>
  </sheetData>
  <sheetProtection/>
  <mergeCells count="13">
    <mergeCell ref="A3:F3"/>
    <mergeCell ref="A4:A5"/>
    <mergeCell ref="B4:C5"/>
    <mergeCell ref="F4:F5"/>
    <mergeCell ref="A1:B1"/>
    <mergeCell ref="C1:F1"/>
    <mergeCell ref="A2:F2"/>
    <mergeCell ref="B6:C6"/>
    <mergeCell ref="B7:C7"/>
    <mergeCell ref="B8:C8"/>
    <mergeCell ref="B9:C9"/>
    <mergeCell ref="D4:D5"/>
    <mergeCell ref="E4:E5"/>
  </mergeCells>
  <printOptions/>
  <pageMargins left="0.3937007874015748" right="0.3937007874015748" top="0.5905511811023623" bottom="0.5905511811023623" header="0" footer="0.5118110236220472"/>
  <pageSetup fitToHeight="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7.28125" style="5" customWidth="1"/>
    <col min="2" max="2" width="3.57421875" style="5" customWidth="1"/>
    <col min="3" max="3" width="12.421875" style="5" customWidth="1"/>
    <col min="4" max="4" width="3.8515625" style="5" customWidth="1"/>
    <col min="5" max="5" width="3.7109375" style="5" customWidth="1"/>
    <col min="6" max="7" width="4.7109375" style="5" customWidth="1"/>
    <col min="8" max="8" width="14.7109375" style="5" customWidth="1"/>
    <col min="9" max="9" width="15.7109375" style="5" customWidth="1"/>
    <col min="10" max="10" width="8.8515625" style="5" customWidth="1"/>
    <col min="11" max="16384" width="8.8515625" style="5" customWidth="1"/>
  </cols>
  <sheetData>
    <row r="1" spans="1:10" ht="15">
      <c r="A1" s="155"/>
      <c r="B1" s="155"/>
      <c r="C1" s="87" t="s">
        <v>573</v>
      </c>
      <c r="D1" s="87"/>
      <c r="E1" s="87"/>
      <c r="F1" s="87"/>
      <c r="G1" s="87"/>
      <c r="H1" s="87"/>
      <c r="I1" s="129"/>
      <c r="J1" s="129"/>
    </row>
    <row r="2" spans="1:10" ht="45.75" customHeight="1">
      <c r="A2" s="85" t="s">
        <v>593</v>
      </c>
      <c r="B2" s="85"/>
      <c r="C2" s="85"/>
      <c r="D2" s="85"/>
      <c r="E2" s="85"/>
      <c r="F2" s="85"/>
      <c r="G2" s="85"/>
      <c r="H2" s="85"/>
      <c r="I2" s="130"/>
      <c r="J2" s="130"/>
    </row>
    <row r="3" spans="1:8" ht="15">
      <c r="A3" s="87" t="s">
        <v>583</v>
      </c>
      <c r="B3" s="87"/>
      <c r="C3" s="87"/>
      <c r="D3" s="87"/>
      <c r="E3" s="87"/>
      <c r="F3" s="87"/>
      <c r="G3" s="87"/>
      <c r="H3" s="87"/>
    </row>
    <row r="4" spans="1:10" ht="62.25">
      <c r="A4" s="21" t="s">
        <v>1</v>
      </c>
      <c r="B4" s="158" t="s">
        <v>61</v>
      </c>
      <c r="C4" s="159"/>
      <c r="D4" s="21" t="s">
        <v>2</v>
      </c>
      <c r="E4" s="21" t="s">
        <v>3</v>
      </c>
      <c r="F4" s="21" t="s">
        <v>62</v>
      </c>
      <c r="G4" s="21" t="s">
        <v>556</v>
      </c>
      <c r="H4" s="21" t="s">
        <v>588</v>
      </c>
      <c r="I4" s="21" t="s">
        <v>589</v>
      </c>
      <c r="J4" s="21" t="s">
        <v>587</v>
      </c>
    </row>
    <row r="5" spans="1:10" ht="15">
      <c r="A5" s="17" t="s">
        <v>4</v>
      </c>
      <c r="B5" s="160"/>
      <c r="C5" s="161"/>
      <c r="D5" s="18"/>
      <c r="E5" s="18"/>
      <c r="F5" s="18"/>
      <c r="G5" s="18"/>
      <c r="H5" s="23">
        <f aca="true" t="shared" si="0" ref="H5:I10">H6</f>
        <v>12600000</v>
      </c>
      <c r="I5" s="23">
        <f t="shared" si="0"/>
        <v>8734854.73</v>
      </c>
      <c r="J5" s="23">
        <f>I5/H5*100</f>
        <v>69.32424388888889</v>
      </c>
    </row>
    <row r="6" spans="1:10" ht="15">
      <c r="A6" s="17" t="s">
        <v>498</v>
      </c>
      <c r="B6" s="160" t="s">
        <v>499</v>
      </c>
      <c r="C6" s="161"/>
      <c r="D6" s="18"/>
      <c r="E6" s="18"/>
      <c r="F6" s="18"/>
      <c r="G6" s="18"/>
      <c r="H6" s="23">
        <f t="shared" si="0"/>
        <v>12600000</v>
      </c>
      <c r="I6" s="23">
        <f t="shared" si="0"/>
        <v>8734854.73</v>
      </c>
      <c r="J6" s="23">
        <f aca="true" t="shared" si="1" ref="J6:J11">I6/H6*100</f>
        <v>69.32424388888889</v>
      </c>
    </row>
    <row r="7" spans="1:10" ht="15">
      <c r="A7" s="19" t="s">
        <v>584</v>
      </c>
      <c r="B7" s="156" t="s">
        <v>499</v>
      </c>
      <c r="C7" s="157"/>
      <c r="D7" s="20" t="s">
        <v>23</v>
      </c>
      <c r="E7" s="20"/>
      <c r="F7" s="20"/>
      <c r="G7" s="20"/>
      <c r="H7" s="24">
        <f t="shared" si="0"/>
        <v>12600000</v>
      </c>
      <c r="I7" s="24">
        <f t="shared" si="0"/>
        <v>8734854.73</v>
      </c>
      <c r="J7" s="24">
        <f t="shared" si="1"/>
        <v>69.32424388888889</v>
      </c>
    </row>
    <row r="8" spans="1:10" ht="15">
      <c r="A8" s="19" t="s">
        <v>51</v>
      </c>
      <c r="B8" s="156" t="s">
        <v>499</v>
      </c>
      <c r="C8" s="157"/>
      <c r="D8" s="20" t="s">
        <v>23</v>
      </c>
      <c r="E8" s="20" t="s">
        <v>6</v>
      </c>
      <c r="F8" s="20"/>
      <c r="G8" s="20"/>
      <c r="H8" s="24">
        <f t="shared" si="0"/>
        <v>12600000</v>
      </c>
      <c r="I8" s="24">
        <f t="shared" si="0"/>
        <v>8734854.73</v>
      </c>
      <c r="J8" s="24">
        <f t="shared" si="1"/>
        <v>69.32424388888889</v>
      </c>
    </row>
    <row r="9" spans="1:10" ht="15">
      <c r="A9" s="19" t="s">
        <v>103</v>
      </c>
      <c r="B9" s="156" t="s">
        <v>499</v>
      </c>
      <c r="C9" s="157"/>
      <c r="D9" s="20" t="s">
        <v>23</v>
      </c>
      <c r="E9" s="20" t="s">
        <v>6</v>
      </c>
      <c r="F9" s="20" t="s">
        <v>104</v>
      </c>
      <c r="G9" s="20"/>
      <c r="H9" s="24">
        <f t="shared" si="0"/>
        <v>12600000</v>
      </c>
      <c r="I9" s="24">
        <f t="shared" si="0"/>
        <v>8734854.73</v>
      </c>
      <c r="J9" s="24">
        <f t="shared" si="1"/>
        <v>69.32424388888889</v>
      </c>
    </row>
    <row r="10" spans="1:10" ht="30.75">
      <c r="A10" s="19" t="s">
        <v>500</v>
      </c>
      <c r="B10" s="156" t="s">
        <v>499</v>
      </c>
      <c r="C10" s="157"/>
      <c r="D10" s="20" t="s">
        <v>23</v>
      </c>
      <c r="E10" s="20" t="s">
        <v>6</v>
      </c>
      <c r="F10" s="20" t="s">
        <v>501</v>
      </c>
      <c r="G10" s="20"/>
      <c r="H10" s="24">
        <f t="shared" si="0"/>
        <v>12600000</v>
      </c>
      <c r="I10" s="24">
        <f t="shared" si="0"/>
        <v>8734854.73</v>
      </c>
      <c r="J10" s="24">
        <f t="shared" si="1"/>
        <v>69.32424388888889</v>
      </c>
    </row>
    <row r="11" spans="1:10" ht="30.75">
      <c r="A11" s="19" t="s">
        <v>557</v>
      </c>
      <c r="B11" s="156" t="s">
        <v>499</v>
      </c>
      <c r="C11" s="157"/>
      <c r="D11" s="20" t="s">
        <v>23</v>
      </c>
      <c r="E11" s="20" t="s">
        <v>6</v>
      </c>
      <c r="F11" s="20" t="s">
        <v>501</v>
      </c>
      <c r="G11" s="20" t="s">
        <v>558</v>
      </c>
      <c r="H11" s="24">
        <v>12600000</v>
      </c>
      <c r="I11" s="24">
        <f>'пр.2'!E40</f>
        <v>8734854.73</v>
      </c>
      <c r="J11" s="24">
        <f t="shared" si="1"/>
        <v>69.32424388888889</v>
      </c>
    </row>
  </sheetData>
  <sheetProtection/>
  <mergeCells count="12">
    <mergeCell ref="A1:B1"/>
    <mergeCell ref="A3:H3"/>
    <mergeCell ref="B10:C10"/>
    <mergeCell ref="B11:C11"/>
    <mergeCell ref="C1:J1"/>
    <mergeCell ref="A2:J2"/>
    <mergeCell ref="B4:C4"/>
    <mergeCell ref="B5:C5"/>
    <mergeCell ref="B6:C6"/>
    <mergeCell ref="B7:C7"/>
    <mergeCell ref="B8:C8"/>
    <mergeCell ref="B9:C9"/>
  </mergeCells>
  <printOptions/>
  <pageMargins left="0.3937007874015748" right="0.3937007874015748" top="0.7874015748031497" bottom="0.5905511811023623" header="0" footer="0.5118110236220472"/>
  <pageSetup fitToHeight="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E14"/>
  <sheetViews>
    <sheetView tabSelected="1" zoomScalePageLayoutView="0" workbookViewId="0" topLeftCell="A1">
      <selection activeCell="Q37" sqref="Q37"/>
    </sheetView>
  </sheetViews>
  <sheetFormatPr defaultColWidth="9.140625" defaultRowHeight="15"/>
  <cols>
    <col min="1" max="1" width="45.140625" style="0" customWidth="1"/>
    <col min="2" max="2" width="13.00390625" style="0" customWidth="1"/>
    <col min="3" max="3" width="12.28125" style="0" customWidth="1"/>
    <col min="4" max="4" width="13.57421875" style="0" customWidth="1"/>
  </cols>
  <sheetData>
    <row r="1" spans="1:5" ht="14.25">
      <c r="A1" s="162" t="s">
        <v>604</v>
      </c>
      <c r="B1" s="131"/>
      <c r="C1" s="131"/>
      <c r="D1" s="131"/>
      <c r="E1" s="34"/>
    </row>
    <row r="2" spans="1:5" ht="14.25">
      <c r="A2" s="162"/>
      <c r="B2" s="162"/>
      <c r="C2" s="162"/>
      <c r="D2" s="131"/>
      <c r="E2" s="131"/>
    </row>
    <row r="3" spans="1:4" ht="52.5" customHeight="1">
      <c r="A3" s="163" t="s">
        <v>610</v>
      </c>
      <c r="B3" s="163"/>
      <c r="C3" s="164"/>
      <c r="D3" s="165"/>
    </row>
    <row r="4" spans="1:4" ht="14.25">
      <c r="A4" s="32"/>
      <c r="B4" s="32"/>
      <c r="C4" s="32"/>
      <c r="D4" s="32"/>
    </row>
    <row r="5" spans="1:4" ht="14.25">
      <c r="A5" s="32"/>
      <c r="B5" s="32"/>
      <c r="C5" s="32"/>
      <c r="D5" s="32" t="s">
        <v>583</v>
      </c>
    </row>
    <row r="6" spans="1:4" ht="78">
      <c r="A6" s="75" t="s">
        <v>1</v>
      </c>
      <c r="B6" s="21" t="s">
        <v>588</v>
      </c>
      <c r="C6" s="21" t="s">
        <v>589</v>
      </c>
      <c r="D6" s="21" t="s">
        <v>587</v>
      </c>
    </row>
    <row r="7" spans="1:4" ht="15">
      <c r="A7" s="76">
        <v>1</v>
      </c>
      <c r="B7" s="77">
        <v>2</v>
      </c>
      <c r="C7" s="77">
        <v>3</v>
      </c>
      <c r="D7" s="77">
        <v>4</v>
      </c>
    </row>
    <row r="8" spans="1:4" ht="17.25" customHeight="1">
      <c r="A8" s="78" t="s">
        <v>605</v>
      </c>
      <c r="B8" s="79">
        <f>B12</f>
        <v>0</v>
      </c>
      <c r="C8" s="79">
        <f>C12</f>
        <v>0</v>
      </c>
      <c r="D8" s="79">
        <f>D12</f>
        <v>0</v>
      </c>
    </row>
    <row r="9" spans="1:4" ht="30.75">
      <c r="A9" s="80" t="s">
        <v>606</v>
      </c>
      <c r="B9" s="81">
        <v>0</v>
      </c>
      <c r="C9" s="81">
        <v>0</v>
      </c>
      <c r="D9" s="81">
        <v>0</v>
      </c>
    </row>
    <row r="10" spans="1:4" ht="15">
      <c r="A10" s="82" t="s">
        <v>607</v>
      </c>
      <c r="B10" s="83">
        <v>0</v>
      </c>
      <c r="C10" s="83">
        <v>0</v>
      </c>
      <c r="D10" s="83">
        <v>0</v>
      </c>
    </row>
    <row r="11" spans="1:4" ht="15">
      <c r="A11" s="82" t="s">
        <v>608</v>
      </c>
      <c r="B11" s="83">
        <v>0</v>
      </c>
      <c r="C11" s="83">
        <v>0</v>
      </c>
      <c r="D11" s="83">
        <v>0</v>
      </c>
    </row>
    <row r="12" spans="1:4" ht="30.75">
      <c r="A12" s="84" t="s">
        <v>609</v>
      </c>
      <c r="B12" s="83">
        <v>0</v>
      </c>
      <c r="C12" s="83">
        <v>0</v>
      </c>
      <c r="D12" s="83">
        <v>0</v>
      </c>
    </row>
    <row r="13" spans="1:4" ht="15">
      <c r="A13" s="82" t="s">
        <v>607</v>
      </c>
      <c r="B13" s="83">
        <v>0</v>
      </c>
      <c r="C13" s="83">
        <v>0</v>
      </c>
      <c r="D13" s="83">
        <v>0</v>
      </c>
    </row>
    <row r="14" spans="1:4" ht="15">
      <c r="A14" s="82" t="s">
        <v>608</v>
      </c>
      <c r="B14" s="83">
        <v>0</v>
      </c>
      <c r="C14" s="83">
        <v>0</v>
      </c>
      <c r="D14" s="83">
        <v>0</v>
      </c>
    </row>
  </sheetData>
  <sheetProtection/>
  <mergeCells count="3">
    <mergeCell ref="A2:E2"/>
    <mergeCell ref="A3:D3"/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"/>
  <sheetViews>
    <sheetView zoomScalePageLayoutView="0" workbookViewId="0" topLeftCell="A1">
      <selection activeCell="AA26" sqref="AA26"/>
    </sheetView>
  </sheetViews>
  <sheetFormatPr defaultColWidth="9.140625" defaultRowHeight="15"/>
  <cols>
    <col min="1" max="1" width="44.421875" style="0" customWidth="1"/>
    <col min="2" max="2" width="13.140625" style="0" customWidth="1"/>
    <col min="3" max="3" width="13.00390625" style="0" customWidth="1"/>
    <col min="4" max="4" width="13.140625" style="0" customWidth="1"/>
    <col min="5" max="5" width="3.8515625" style="0" customWidth="1"/>
  </cols>
  <sheetData>
    <row r="1" spans="1:4" ht="14.25">
      <c r="A1" s="166" t="s">
        <v>611</v>
      </c>
      <c r="B1" s="166"/>
      <c r="C1" s="166"/>
      <c r="D1" s="167"/>
    </row>
    <row r="2" spans="1:4" ht="14.25">
      <c r="A2" s="166"/>
      <c r="B2" s="166"/>
      <c r="C2" s="166"/>
      <c r="D2" s="167"/>
    </row>
    <row r="3" spans="1:4" ht="54.75" customHeight="1">
      <c r="A3" s="168" t="s">
        <v>617</v>
      </c>
      <c r="B3" s="168"/>
      <c r="C3" s="169"/>
      <c r="D3" s="169"/>
    </row>
    <row r="4" spans="1:4" ht="14.25">
      <c r="A4" s="32"/>
      <c r="B4" s="32"/>
      <c r="C4" s="31"/>
      <c r="D4" s="32" t="s">
        <v>583</v>
      </c>
    </row>
    <row r="5" spans="1:4" ht="62.25">
      <c r="A5" s="35" t="s">
        <v>1</v>
      </c>
      <c r="B5" s="21" t="s">
        <v>588</v>
      </c>
      <c r="C5" s="21" t="s">
        <v>589</v>
      </c>
      <c r="D5" s="21" t="s">
        <v>587</v>
      </c>
    </row>
    <row r="6" spans="1:4" ht="14.25">
      <c r="A6" s="36">
        <v>1</v>
      </c>
      <c r="B6" s="37">
        <v>2</v>
      </c>
      <c r="C6" s="38">
        <v>3</v>
      </c>
      <c r="D6" s="38">
        <v>4</v>
      </c>
    </row>
    <row r="7" spans="1:4" ht="48" customHeight="1">
      <c r="A7" s="39" t="s">
        <v>612</v>
      </c>
      <c r="B7" s="40">
        <f>B9+B10</f>
        <v>0</v>
      </c>
      <c r="C7" s="33">
        <f>C11</f>
        <v>0</v>
      </c>
      <c r="D7" s="41">
        <v>0</v>
      </c>
    </row>
    <row r="8" spans="1:4" ht="14.25">
      <c r="A8" s="42" t="s">
        <v>613</v>
      </c>
      <c r="B8" s="43">
        <v>0</v>
      </c>
      <c r="C8" s="44">
        <v>0</v>
      </c>
      <c r="D8" s="45">
        <v>0</v>
      </c>
    </row>
    <row r="9" spans="1:4" ht="63" customHeight="1">
      <c r="A9" s="42" t="s">
        <v>614</v>
      </c>
      <c r="B9" s="46">
        <v>0</v>
      </c>
      <c r="C9" s="47">
        <v>0</v>
      </c>
      <c r="D9" s="45">
        <v>0</v>
      </c>
    </row>
    <row r="10" spans="1:4" ht="27">
      <c r="A10" s="42" t="s">
        <v>615</v>
      </c>
      <c r="B10" s="48">
        <v>0</v>
      </c>
      <c r="C10" s="47">
        <v>0</v>
      </c>
      <c r="D10" s="45">
        <v>0</v>
      </c>
    </row>
    <row r="11" spans="1:4" ht="14.25">
      <c r="A11" s="49" t="s">
        <v>616</v>
      </c>
      <c r="B11" s="40">
        <v>0</v>
      </c>
      <c r="C11" s="47">
        <f>C12-C13</f>
        <v>0</v>
      </c>
      <c r="D11" s="50">
        <v>0</v>
      </c>
    </row>
    <row r="12" spans="1:4" ht="14.25">
      <c r="A12" s="51"/>
      <c r="B12" s="51"/>
      <c r="C12" s="52"/>
      <c r="D12" s="53"/>
    </row>
    <row r="13" spans="1:4" ht="14.25">
      <c r="A13" s="54"/>
      <c r="B13" s="51"/>
      <c r="C13" s="51"/>
      <c r="D13" s="5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2024-04-14T22:44:04Z</cp:lastPrinted>
  <dcterms:created xsi:type="dcterms:W3CDTF">2023-12-03T05:34:33Z</dcterms:created>
  <dcterms:modified xsi:type="dcterms:W3CDTF">2024-04-15T01:17:42Z</dcterms:modified>
  <cp:category/>
  <cp:version/>
  <cp:contentType/>
  <cp:contentStatus/>
</cp:coreProperties>
</file>